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chukoren.sharepoint.com/sites/general/Shared Documents/１.中高連/6.実態調査/2025年度/5_調査票/1_HP掲載版/"/>
    </mc:Choice>
  </mc:AlternateContent>
  <xr:revisionPtr revIDLastSave="9" documentId="14_{9EEF6018-8D34-422C-9FE8-CD69B1A64A76}" xr6:coauthVersionLast="47" xr6:coauthVersionMax="47" xr10:uidLastSave="{B730A0CC-4E39-4350-A713-7760C573721C}"/>
  <bookViews>
    <workbookView xWindow="7545" yWindow="135" windowWidth="21180" windowHeight="15345" tabRatio="392" xr2:uid="{00000000-000D-0000-FFFF-FFFF00000000}"/>
  </bookViews>
  <sheets>
    <sheet name="定時制" sheetId="63" r:id="rId1"/>
    <sheet name="通信制" sheetId="69" r:id="rId2"/>
    <sheet name="専攻科" sheetId="70" r:id="rId3"/>
    <sheet name="（後消）専" sheetId="68" state="hidden" r:id="rId4"/>
    <sheet name="(後消)定・通" sheetId="67" state="hidden" r:id="rId5"/>
  </sheets>
  <externalReferences>
    <externalReference r:id="rId6"/>
  </externalReferences>
  <definedNames>
    <definedName name="_xlnm._FilterDatabase" localSheetId="4" hidden="1">'(後消)定・通'!$A$1:$S$286</definedName>
    <definedName name="_xlnm.Print_Area" localSheetId="2">専攻科!$A$1:$AE$123</definedName>
    <definedName name="_xlnm.Print_Area" localSheetId="1">通信制!$A$1:$AE$279</definedName>
    <definedName name="_xlnm.Print_Area" localSheetId="0">定時制!$A$1:$AE$236</definedName>
    <definedName name="コード" localSheetId="2">[1]通信制!$AJ$262:$AN$470</definedName>
    <definedName name="コード">通信制!$AJ$262:$AN$470</definedName>
    <definedName name="コード参照" localSheetId="2">[1]通信制!$AJ$262:$AN$470</definedName>
    <definedName name="コード参照">通信制!$AJ$262:$AN$470</definedName>
    <definedName name="愛知県" localSheetId="2">専攻科!$AH$142</definedName>
    <definedName name="愛知県" localSheetId="1">通信制!$AI$380:$AI$383</definedName>
    <definedName name="愛媛県" localSheetId="2">専攻科!$AH$159:$AH$161</definedName>
    <definedName name="愛媛県" localSheetId="1">通信制!$AI$457:$AI$461</definedName>
    <definedName name="茨城県" localSheetId="2">専攻科!$AH$136</definedName>
    <definedName name="茨城県" localSheetId="1">通信制!$AI$295:$AI$306</definedName>
    <definedName name="岡山県" localSheetId="2">専攻科!$AH$152:$AH$153</definedName>
    <definedName name="岡山県" localSheetId="1">通信制!$AI$426:$AI$434</definedName>
    <definedName name="沖縄県" localSheetId="1">通信制!$AI$491:$AI$496</definedName>
    <definedName name="岩手県" localSheetId="2">専攻科!$AH$130:$AH$130</definedName>
    <definedName name="岩手県" localSheetId="1">通信制!$AI$276:$AI$278</definedName>
    <definedName name="岐阜県" localSheetId="1">通信制!$AI$369:$AI$374</definedName>
    <definedName name="宮崎県" localSheetId="2">専攻科!$AH$186:$AH$190</definedName>
    <definedName name="宮崎県" localSheetId="1">通信制!$AI$484:$AI$488</definedName>
    <definedName name="宮城県" localSheetId="1">通信制!$AI$279:$AI$283</definedName>
    <definedName name="京都府" localSheetId="2">専攻科!$AH$145:$AH$147</definedName>
    <definedName name="京都府" localSheetId="1">通信制!$AI$395:$AI$402</definedName>
    <definedName name="熊本県" localSheetId="2">専攻科!$AH$176:$AH$179</definedName>
    <definedName name="熊本県" localSheetId="1">通信制!$AI$477:$AI$478</definedName>
    <definedName name="広島県" localSheetId="1">通信制!$AI$435:$AI$443</definedName>
    <definedName name="広島県">専攻科!$AH$154</definedName>
    <definedName name="香川県" localSheetId="2">専攻科!$AH$157:$AH$158</definedName>
    <definedName name="香川県" localSheetId="1">通信制!$AI$452:$AI$456</definedName>
    <definedName name="高知県" localSheetId="2">専攻科!$AH$162</definedName>
    <definedName name="高知県" localSheetId="1">通信制!$AI$462</definedName>
    <definedName name="高知県" localSheetId="0">定時制!$AH$228</definedName>
    <definedName name="佐賀県" localSheetId="2">専攻科!$AH$172</definedName>
    <definedName name="佐賀県" localSheetId="1">通信制!$AI$472</definedName>
    <definedName name="埼玉県" localSheetId="1">通信制!$AI$309:$AI$321</definedName>
    <definedName name="三重県" localSheetId="2">専攻科!$AH$143</definedName>
    <definedName name="三重県" localSheetId="1">通信制!$AI$384:$AI$391</definedName>
    <definedName name="山形県" localSheetId="2">専攻科!$AH$131</definedName>
    <definedName name="山形県" localSheetId="1">通信制!$AI$285:$AI$287</definedName>
    <definedName name="山口県" localSheetId="2">専攻科!$AH$155:$AH$156</definedName>
    <definedName name="山口県" localSheetId="1">通信制!$AI$444:$AI$450</definedName>
    <definedName name="山梨県" localSheetId="2">専攻科!$AH$140</definedName>
    <definedName name="山梨県" localSheetId="1">通信制!$AI$348:$AI$354</definedName>
    <definedName name="滋賀県" localSheetId="2">専攻科!$AH$144</definedName>
    <definedName name="滋賀県" localSheetId="1">通信制!$AI$392:$AI$394</definedName>
    <definedName name="滋賀県" localSheetId="0">定時制!$AH$226</definedName>
    <definedName name="鹿児島県" localSheetId="2">専攻科!$AH$191:$AH$196</definedName>
    <definedName name="鹿児島県" localSheetId="1">通信制!$AI$489:$AI$490</definedName>
    <definedName name="秋田県" localSheetId="1">通信制!$AI$284</definedName>
    <definedName name="新潟県" localSheetId="2">専攻科!$AH$134:$AH$135</definedName>
    <definedName name="新潟県" localSheetId="1">通信制!$AI$290:$AI$294</definedName>
    <definedName name="神奈川県" localSheetId="2">専攻科!$AH$137</definedName>
    <definedName name="神奈川県" localSheetId="1">通信制!$AI$333:$AI$336</definedName>
    <definedName name="青森県" localSheetId="2">専攻科!$AH$127:$AH$129</definedName>
    <definedName name="青森県" localSheetId="1">通信制!$AI$272:$AI$275</definedName>
    <definedName name="静岡県" localSheetId="2">専攻科!$AH$141</definedName>
    <definedName name="静岡県" localSheetId="1">通信制!$AI$375:$AI$379</definedName>
    <definedName name="千葉県" localSheetId="1">通信制!$AI$322:$AI$332</definedName>
    <definedName name="大阪府" localSheetId="2">専攻科!$AH$148:$AH$149</definedName>
    <definedName name="大阪府" localSheetId="1">通信制!$AI$403:$AI$414</definedName>
    <definedName name="大分県" localSheetId="2">専攻科!$AH$180:$AH$185</definedName>
    <definedName name="大分県" localSheetId="1">通信制!$AI$479:$AI$483</definedName>
    <definedName name="長崎県" localSheetId="2">専攻科!$AH$173:$AH$175</definedName>
    <definedName name="長崎県" localSheetId="1">通信制!$AI$473:$AI$476</definedName>
    <definedName name="長野県" localSheetId="1">通信制!$AI$355:$AI$368</definedName>
    <definedName name="鳥取県" localSheetId="2">専攻科!$AH$151</definedName>
    <definedName name="鳥取県" localSheetId="1">通信制!$AI$423</definedName>
    <definedName name="島根県" localSheetId="1">通信制!$AI$424:$AI$425</definedName>
    <definedName name="東京都" localSheetId="2">専攻科!$AH$138</definedName>
    <definedName name="東京都" localSheetId="1">通信制!$AI$337:$AI$344</definedName>
    <definedName name="東京都" localSheetId="0">定時制!$AH$222:$AH$224</definedName>
    <definedName name="栃木県" localSheetId="1">通信制!$AI$307</definedName>
    <definedName name="奈良県" localSheetId="2">専攻科!$AH$150</definedName>
    <definedName name="奈良県" localSheetId="1">通信制!$AI$415:$AI$418</definedName>
    <definedName name="奈良県" localSheetId="0">定時制!$AH$227</definedName>
    <definedName name="福井県" localSheetId="2">専攻科!$AH$139</definedName>
    <definedName name="福井県" localSheetId="1">通信制!$AI$346:$AI$347</definedName>
    <definedName name="福井県" localSheetId="0">定時制!$AH$225</definedName>
    <definedName name="福岡県" localSheetId="2">専攻科!$AH$163:$AH$171</definedName>
    <definedName name="福岡県" localSheetId="1">通信制!$AI$463:$AI$471</definedName>
    <definedName name="福島県" localSheetId="2">専攻科!$AH$132:$AH$133</definedName>
    <definedName name="福島県" localSheetId="1">通信制!$AI$288:$AI$289</definedName>
    <definedName name="北海道" localSheetId="1">通信制!$AI$263:$AI$271</definedName>
    <definedName name="北海道" localSheetId="0">定時制!$AH$221</definedName>
    <definedName name="和歌山県" localSheetId="1">通信制!$AI$419:$AI$422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26" i="69" l="1"/>
  <c r="O36" i="63" l="1"/>
  <c r="AF46" i="63"/>
  <c r="AF51" i="63"/>
  <c r="AF50" i="63"/>
  <c r="AF49" i="63"/>
  <c r="AF48" i="63"/>
  <c r="AF47" i="63"/>
  <c r="AF50" i="70"/>
  <c r="AF48" i="70"/>
  <c r="AF46" i="70"/>
  <c r="AF44" i="70"/>
  <c r="AF79" i="63"/>
  <c r="AF77" i="63"/>
  <c r="AF75" i="63"/>
  <c r="AF73" i="63"/>
  <c r="AF71" i="63"/>
  <c r="AF69" i="63"/>
  <c r="M121" i="70"/>
  <c r="G121" i="70"/>
  <c r="AF121" i="70" s="1"/>
  <c r="M120" i="70"/>
  <c r="G120" i="70"/>
  <c r="AF120" i="70" s="1"/>
  <c r="M119" i="70"/>
  <c r="G119" i="70"/>
  <c r="AF119" i="70" s="1"/>
  <c r="AF118" i="70"/>
  <c r="AF117" i="70"/>
  <c r="AF116" i="70"/>
  <c r="AF115" i="70"/>
  <c r="AF114" i="70"/>
  <c r="AF113" i="70"/>
  <c r="AF112" i="70"/>
  <c r="AF111" i="70"/>
  <c r="AF110" i="70"/>
  <c r="AF109" i="70"/>
  <c r="AF108" i="70"/>
  <c r="AF107" i="70"/>
  <c r="AF106" i="70"/>
  <c r="AF105" i="70"/>
  <c r="AF104" i="70"/>
  <c r="AF95" i="70"/>
  <c r="AF94" i="70"/>
  <c r="AF93" i="70"/>
  <c r="V85" i="70"/>
  <c r="Q85" i="70"/>
  <c r="L85" i="70"/>
  <c r="M71" i="70" s="1"/>
  <c r="G85" i="70"/>
  <c r="AJ83" i="70"/>
  <c r="AI83" i="70"/>
  <c r="AH83" i="70"/>
  <c r="AG83" i="70"/>
  <c r="AF83" i="70"/>
  <c r="V82" i="70"/>
  <c r="Q82" i="70"/>
  <c r="L82" i="70"/>
  <c r="G82" i="70"/>
  <c r="AJ80" i="70"/>
  <c r="AI80" i="70"/>
  <c r="AH80" i="70"/>
  <c r="AG80" i="70"/>
  <c r="AF80" i="70" s="1"/>
  <c r="V79" i="70"/>
  <c r="W71" i="70" s="1"/>
  <c r="Q79" i="70"/>
  <c r="L79" i="70"/>
  <c r="G79" i="70"/>
  <c r="AJ73" i="70"/>
  <c r="AI73" i="70"/>
  <c r="AH73" i="70"/>
  <c r="AG73" i="70"/>
  <c r="AF73" i="70" s="1"/>
  <c r="AJ72" i="70"/>
  <c r="AI72" i="70"/>
  <c r="AH72" i="70"/>
  <c r="AG72" i="70"/>
  <c r="AF72" i="70" s="1"/>
  <c r="AF71" i="70"/>
  <c r="R71" i="70"/>
  <c r="H71" i="70"/>
  <c r="AF66" i="70"/>
  <c r="D66" i="70"/>
  <c r="AF65" i="70"/>
  <c r="D65" i="70"/>
  <c r="AF64" i="70"/>
  <c r="D64" i="70"/>
  <c r="D63" i="70" s="1"/>
  <c r="V63" i="70"/>
  <c r="Q63" i="70"/>
  <c r="R62" i="70" s="1"/>
  <c r="L63" i="70"/>
  <c r="G63" i="70"/>
  <c r="H62" i="70" s="1"/>
  <c r="AF62" i="70"/>
  <c r="W62" i="70"/>
  <c r="M62" i="70"/>
  <c r="AF56" i="70"/>
  <c r="AA50" i="70"/>
  <c r="AF49" i="70"/>
  <c r="AA49" i="70"/>
  <c r="AA48" i="70"/>
  <c r="AF47" i="70"/>
  <c r="AA47" i="70"/>
  <c r="AA46" i="70"/>
  <c r="AF45" i="70"/>
  <c r="AA45" i="70"/>
  <c r="AA44" i="70"/>
  <c r="AF63" i="70" s="1"/>
  <c r="AF43" i="70"/>
  <c r="AA43" i="70"/>
  <c r="T35" i="70"/>
  <c r="AF34" i="70"/>
  <c r="AF33" i="70"/>
  <c r="AF24" i="70"/>
  <c r="AF22" i="70"/>
  <c r="AF21" i="70"/>
  <c r="AF17" i="70"/>
  <c r="AF16" i="70"/>
  <c r="AF12" i="70"/>
  <c r="AF10" i="70"/>
  <c r="AF9" i="70"/>
  <c r="B4" i="70"/>
  <c r="F4" i="70" s="1"/>
  <c r="AF2" i="70"/>
  <c r="M277" i="69"/>
  <c r="Y265" i="69"/>
  <c r="Y254" i="69"/>
  <c r="AF245" i="69"/>
  <c r="AF223" i="69"/>
  <c r="AF217" i="69"/>
  <c r="AF215" i="69"/>
  <c r="AF207" i="69"/>
  <c r="Z207" i="69"/>
  <c r="R195" i="69"/>
  <c r="R191" i="69" s="1"/>
  <c r="R193" i="69" s="1"/>
  <c r="AF192" i="69"/>
  <c r="R190" i="69"/>
  <c r="AF189" i="69"/>
  <c r="AF188" i="69"/>
  <c r="AF187" i="69"/>
  <c r="R186" i="69"/>
  <c r="N186" i="69"/>
  <c r="AF185" i="69"/>
  <c r="AF184" i="69"/>
  <c r="R182" i="69"/>
  <c r="R196" i="69" s="1"/>
  <c r="AF181" i="69"/>
  <c r="AF180" i="69"/>
  <c r="AF179" i="69"/>
  <c r="AF178" i="69"/>
  <c r="AF177" i="69"/>
  <c r="AF176" i="69"/>
  <c r="AF175" i="69"/>
  <c r="R174" i="69"/>
  <c r="R183" i="69" s="1"/>
  <c r="AF173" i="69"/>
  <c r="AF172" i="69"/>
  <c r="AF171" i="69"/>
  <c r="AF170" i="69"/>
  <c r="AF169" i="69"/>
  <c r="AF168" i="69"/>
  <c r="O163" i="69"/>
  <c r="G163" i="69"/>
  <c r="AF163" i="69" s="1"/>
  <c r="AF158" i="69"/>
  <c r="AF157" i="69"/>
  <c r="AF156" i="69"/>
  <c r="AF155" i="69"/>
  <c r="AF150" i="69"/>
  <c r="W142" i="69"/>
  <c r="S142" i="69"/>
  <c r="O142" i="69"/>
  <c r="K142" i="69"/>
  <c r="G142" i="69"/>
  <c r="W139" i="69"/>
  <c r="S139" i="69"/>
  <c r="O139" i="69"/>
  <c r="K139" i="69"/>
  <c r="G139" i="69"/>
  <c r="W136" i="69"/>
  <c r="S136" i="69"/>
  <c r="O136" i="69"/>
  <c r="K136" i="69"/>
  <c r="G136" i="69"/>
  <c r="W133" i="69"/>
  <c r="S133" i="69"/>
  <c r="O133" i="69"/>
  <c r="K133" i="69"/>
  <c r="G133" i="69"/>
  <c r="AF142" i="69" s="1"/>
  <c r="AF131" i="69"/>
  <c r="AK125" i="69"/>
  <c r="AJ125" i="69"/>
  <c r="AI125" i="69"/>
  <c r="AH125" i="69"/>
  <c r="AG125" i="69"/>
  <c r="AF125" i="69" s="1"/>
  <c r="U118" i="69"/>
  <c r="AF118" i="69" s="1"/>
  <c r="AF91" i="69"/>
  <c r="W83" i="69"/>
  <c r="L83" i="69"/>
  <c r="W81" i="69"/>
  <c r="L81" i="69"/>
  <c r="W79" i="69"/>
  <c r="L79" i="69"/>
  <c r="W77" i="69"/>
  <c r="L77" i="69"/>
  <c r="AF76" i="69"/>
  <c r="AF75" i="69"/>
  <c r="W75" i="69"/>
  <c r="L75" i="69"/>
  <c r="AF74" i="69"/>
  <c r="AF73" i="69"/>
  <c r="W73" i="69"/>
  <c r="L73" i="69"/>
  <c r="AF72" i="69"/>
  <c r="AF71" i="69"/>
  <c r="W71" i="69"/>
  <c r="L71" i="69"/>
  <c r="AF70" i="69"/>
  <c r="AF69" i="69"/>
  <c r="W69" i="69"/>
  <c r="L69" i="69"/>
  <c r="AF67" i="69"/>
  <c r="U67" i="69"/>
  <c r="S67" i="69"/>
  <c r="Q67" i="69"/>
  <c r="O67" i="69"/>
  <c r="J67" i="69"/>
  <c r="H67" i="69"/>
  <c r="F67" i="69"/>
  <c r="L67" i="69" s="1"/>
  <c r="D67" i="69"/>
  <c r="AF63" i="69"/>
  <c r="AF58" i="69"/>
  <c r="Y58" i="69"/>
  <c r="W58" i="69"/>
  <c r="AF57" i="69"/>
  <c r="Y57" i="69"/>
  <c r="W57" i="69"/>
  <c r="AF56" i="69"/>
  <c r="Y56" i="69"/>
  <c r="W56" i="69"/>
  <c r="AF55" i="69"/>
  <c r="Y55" i="69"/>
  <c r="W55" i="69"/>
  <c r="AF54" i="69"/>
  <c r="Y54" i="69"/>
  <c r="W54" i="69"/>
  <c r="V54" i="69"/>
  <c r="AF53" i="69"/>
  <c r="AF52" i="69"/>
  <c r="A46" i="69"/>
  <c r="AF40" i="69"/>
  <c r="AF38" i="69"/>
  <c r="AF37" i="69"/>
  <c r="AF36" i="69"/>
  <c r="AF34" i="69"/>
  <c r="AF25" i="69"/>
  <c r="AF23" i="69"/>
  <c r="AF20" i="69"/>
  <c r="AF17" i="69"/>
  <c r="AF13" i="69"/>
  <c r="AF11" i="69"/>
  <c r="AF10" i="69"/>
  <c r="F4" i="69"/>
  <c r="E4" i="69"/>
  <c r="A4" i="69"/>
  <c r="AK2" i="69" s="1"/>
  <c r="AF29" i="69" s="1"/>
  <c r="AF2" i="69"/>
  <c r="AK1" i="69"/>
  <c r="AF277" i="69" s="1"/>
  <c r="W67" i="69" l="1"/>
  <c r="AD42" i="70"/>
  <c r="X54" i="69"/>
  <c r="E4" i="70"/>
  <c r="V55" i="69"/>
  <c r="AF254" i="69"/>
  <c r="AF244" i="69"/>
  <c r="AF265" i="69"/>
  <c r="A234" i="69"/>
  <c r="X55" i="69" l="1"/>
  <c r="V56" i="69"/>
  <c r="X56" i="69" l="1"/>
  <c r="V57" i="69"/>
  <c r="V58" i="69" l="1"/>
  <c r="X58" i="69" s="1"/>
  <c r="B83" i="69" s="1"/>
  <c r="X57" i="69"/>
  <c r="AF84" i="69" l="1"/>
  <c r="AF83" i="69"/>
  <c r="B81" i="69"/>
  <c r="B79" i="69"/>
  <c r="B77" i="69"/>
  <c r="AF78" i="69" l="1"/>
  <c r="AF77" i="69"/>
  <c r="AF80" i="69"/>
  <c r="AF79" i="69"/>
  <c r="AF82" i="69"/>
  <c r="AF81" i="69"/>
  <c r="AF80" i="63" l="1"/>
  <c r="AF78" i="63"/>
  <c r="AF76" i="63"/>
  <c r="AF74" i="63"/>
  <c r="AF72" i="63"/>
  <c r="AF70" i="63"/>
  <c r="AF67" i="63"/>
  <c r="AF66" i="63"/>
  <c r="R167" i="63" l="1"/>
  <c r="R166" i="63"/>
  <c r="R164" i="63"/>
  <c r="R162" i="63"/>
  <c r="R161" i="63"/>
  <c r="R157" i="63"/>
  <c r="R154" i="63"/>
  <c r="R153" i="63"/>
  <c r="R145" i="63"/>
  <c r="O134" i="63"/>
  <c r="G134" i="63"/>
  <c r="W113" i="63"/>
  <c r="S113" i="63"/>
  <c r="O113" i="63"/>
  <c r="K113" i="63"/>
  <c r="G113" i="63"/>
  <c r="W110" i="63"/>
  <c r="S110" i="63"/>
  <c r="O110" i="63"/>
  <c r="K110" i="63"/>
  <c r="G110" i="63"/>
  <c r="W107" i="63"/>
  <c r="S107" i="63"/>
  <c r="O107" i="63"/>
  <c r="K107" i="63"/>
  <c r="G107" i="63"/>
  <c r="S104" i="63"/>
  <c r="W104" i="63"/>
  <c r="O104" i="63"/>
  <c r="K104" i="63"/>
  <c r="G104" i="63"/>
  <c r="V57" i="63"/>
  <c r="M67" i="63"/>
  <c r="J67" i="63"/>
  <c r="G67" i="63"/>
  <c r="D67" i="63"/>
  <c r="Z80" i="63"/>
  <c r="Z79" i="63"/>
  <c r="Z78" i="63"/>
  <c r="Z77" i="63"/>
  <c r="Z76" i="63"/>
  <c r="Z75" i="63"/>
  <c r="Z74" i="63"/>
  <c r="Z73" i="63"/>
  <c r="Z72" i="63"/>
  <c r="Z71" i="63"/>
  <c r="Z70" i="63"/>
  <c r="Z69" i="63"/>
  <c r="Z67" i="63"/>
  <c r="X67" i="63"/>
  <c r="V67" i="63"/>
  <c r="T67" i="63"/>
  <c r="R67" i="63"/>
  <c r="X68" i="63"/>
  <c r="V68" i="63"/>
  <c r="T68" i="63"/>
  <c r="R68" i="63"/>
  <c r="Z87" i="63"/>
  <c r="W87" i="63"/>
  <c r="S87" i="63"/>
  <c r="O87" i="63"/>
  <c r="K87" i="63"/>
  <c r="G87" i="63"/>
  <c r="AF178" i="63"/>
  <c r="Z68" i="63" l="1"/>
  <c r="AF68" i="63" s="1"/>
  <c r="AF110" i="63"/>
  <c r="AF65" i="63"/>
  <c r="AF57" i="63" l="1"/>
  <c r="AF58" i="63" l="1"/>
  <c r="AF27" i="63" l="1"/>
  <c r="AF25" i="63"/>
  <c r="V178" i="63" l="1"/>
  <c r="AF37" i="63" l="1"/>
  <c r="AF159" i="63" l="1"/>
  <c r="AF144" i="63" l="1"/>
  <c r="AF143" i="63"/>
  <c r="AF141" i="63"/>
  <c r="AF119" i="63"/>
  <c r="AF202" i="63"/>
  <c r="AF188" i="63"/>
  <c r="AF186" i="63"/>
  <c r="AF163" i="63" l="1"/>
  <c r="AF160" i="63"/>
  <c r="AF158" i="63"/>
  <c r="AF156" i="63"/>
  <c r="AF155" i="63"/>
  <c r="AF152" i="63"/>
  <c r="AF151" i="63"/>
  <c r="AF150" i="63"/>
  <c r="AF149" i="63"/>
  <c r="AF148" i="63"/>
  <c r="AF147" i="63"/>
  <c r="AF146" i="63"/>
  <c r="AF142" i="63"/>
  <c r="AF140" i="63"/>
  <c r="AF139" i="63"/>
  <c r="AF130" i="63"/>
  <c r="AF129" i="63"/>
  <c r="AF134" i="63"/>
  <c r="AF98" i="63"/>
  <c r="AF111" i="63"/>
  <c r="AF108" i="63"/>
  <c r="AF105" i="63"/>
  <c r="AF97" i="63"/>
  <c r="AF107" i="63" l="1"/>
  <c r="AF104" i="63"/>
  <c r="AF95" i="63"/>
  <c r="AF113" i="63"/>
  <c r="AF84" i="63" l="1"/>
  <c r="AG47" i="63"/>
  <c r="AG48" i="63" s="1"/>
  <c r="AG49" i="63" s="1"/>
  <c r="AG50" i="63" s="1"/>
  <c r="AG51" i="63" s="1"/>
  <c r="AJ51" i="63"/>
  <c r="AJ50" i="63"/>
  <c r="AJ49" i="63"/>
  <c r="AJ48" i="63"/>
  <c r="AJ47" i="63"/>
  <c r="AH51" i="63"/>
  <c r="AH50" i="63"/>
  <c r="AH49" i="63"/>
  <c r="AH48" i="63"/>
  <c r="AH47" i="63"/>
  <c r="AJ52" i="63"/>
  <c r="AH52" i="63"/>
  <c r="AF43" i="63"/>
  <c r="AI47" i="63" l="1"/>
  <c r="AI48" i="63" l="1"/>
  <c r="AI49" i="63" l="1"/>
  <c r="AF32" i="63"/>
  <c r="AI50" i="63" l="1"/>
  <c r="AI51" i="63" l="1"/>
  <c r="B79" i="63" s="1"/>
  <c r="AG52" i="63"/>
  <c r="AI52" i="63" s="1"/>
  <c r="B77" i="63" l="1"/>
  <c r="AF24" i="63"/>
  <c r="AF20" i="63"/>
  <c r="AF19" i="63"/>
  <c r="AF15" i="63"/>
  <c r="AF13" i="63"/>
  <c r="AF10" i="63"/>
  <c r="AF2" i="63"/>
  <c r="M234" i="63" l="1"/>
  <c r="Y222" i="63"/>
  <c r="Y211" i="63"/>
  <c r="A4" i="63"/>
  <c r="D91" i="63"/>
  <c r="AF91" i="63" s="1"/>
  <c r="D90" i="63"/>
  <c r="AF90" i="63" s="1"/>
  <c r="D89" i="63"/>
  <c r="AF89" i="63" s="1"/>
  <c r="D88" i="63"/>
  <c r="AF88" i="63" s="1"/>
  <c r="AF145" i="63" l="1"/>
  <c r="AF153" i="63"/>
  <c r="AF154" i="63"/>
  <c r="A15" i="68" l="1"/>
  <c r="AK1" i="63" l="1"/>
  <c r="AF201" i="63" s="1"/>
  <c r="A191" i="63" l="1"/>
  <c r="AF234" i="63"/>
  <c r="AF222" i="63"/>
  <c r="S192" i="63"/>
  <c r="AF211" i="63"/>
  <c r="F4" i="63"/>
  <c r="E4" i="63"/>
  <c r="Q284" i="67" l="1"/>
  <c r="Q283" i="67"/>
  <c r="Q282" i="67"/>
  <c r="Q281" i="67"/>
  <c r="Q280" i="67"/>
  <c r="Q277" i="67"/>
  <c r="Q270" i="67"/>
  <c r="Q265" i="67"/>
  <c r="Q264" i="67"/>
  <c r="Q262" i="67"/>
  <c r="Q257" i="67"/>
  <c r="Q255" i="67"/>
  <c r="Q247" i="67"/>
  <c r="Q246" i="67"/>
  <c r="Q245" i="67"/>
  <c r="Q244" i="67"/>
  <c r="Q242" i="67"/>
  <c r="Q241" i="67"/>
  <c r="Q240" i="67"/>
  <c r="Q238" i="67"/>
  <c r="Q237" i="67"/>
  <c r="Q232" i="67"/>
  <c r="Q231" i="67"/>
  <c r="Q230" i="67"/>
  <c r="Q229" i="67"/>
  <c r="Q223" i="67"/>
  <c r="Q221" i="67"/>
  <c r="Q220" i="67"/>
  <c r="Q214" i="67"/>
  <c r="Q209" i="67"/>
  <c r="Q208" i="67"/>
  <c r="Q207" i="67"/>
  <c r="Q203" i="67"/>
  <c r="Q202" i="67"/>
  <c r="Q201" i="67"/>
  <c r="Q200" i="67"/>
  <c r="Q199" i="67"/>
  <c r="Q198" i="67"/>
  <c r="Q197" i="67"/>
  <c r="Q196" i="67"/>
  <c r="Q195" i="67"/>
  <c r="Q194" i="67"/>
  <c r="Q192" i="67"/>
  <c r="Q191" i="67"/>
  <c r="Q190" i="67"/>
  <c r="Q189" i="67"/>
  <c r="Q183" i="67"/>
  <c r="Q182" i="67"/>
  <c r="Q180" i="67"/>
  <c r="Q179" i="67"/>
  <c r="Q177" i="67"/>
  <c r="Q176" i="67"/>
  <c r="Q175" i="67"/>
  <c r="Q174" i="67"/>
  <c r="Q173" i="67"/>
  <c r="Q163" i="67"/>
  <c r="Q162" i="67"/>
  <c r="Q159" i="67"/>
  <c r="Q158" i="67"/>
  <c r="Q157" i="67"/>
  <c r="Q156" i="67"/>
  <c r="Q155" i="67"/>
  <c r="Q153" i="67"/>
  <c r="Q151" i="67"/>
  <c r="Q148" i="67"/>
  <c r="Q147" i="67"/>
  <c r="Q146" i="67"/>
  <c r="Q145" i="67"/>
  <c r="Q144" i="67"/>
  <c r="Q142" i="67"/>
  <c r="Q141" i="67"/>
  <c r="Q128" i="67"/>
  <c r="Q126" i="67"/>
  <c r="Q122" i="67"/>
  <c r="Q108" i="67"/>
  <c r="Q95" i="67"/>
  <c r="Q89" i="67"/>
  <c r="Q87" i="67"/>
  <c r="Q86" i="67"/>
  <c r="Q80" i="67"/>
  <c r="Q78" i="67"/>
  <c r="Q77" i="67"/>
  <c r="Q75" i="67"/>
  <c r="Q74" i="67"/>
  <c r="Q72" i="67"/>
  <c r="Q71" i="67"/>
  <c r="Q70" i="67"/>
  <c r="Q69" i="67"/>
  <c r="Q68" i="67"/>
  <c r="Q62" i="67"/>
  <c r="Q61" i="67"/>
  <c r="Q60" i="67"/>
  <c r="Q59" i="67"/>
  <c r="Q58" i="67"/>
  <c r="Q57" i="67"/>
  <c r="Q56" i="67"/>
  <c r="Q55" i="67"/>
  <c r="Q54" i="67"/>
  <c r="Q49" i="67"/>
  <c r="Q48" i="67"/>
  <c r="Q47" i="67"/>
  <c r="Q46" i="67"/>
  <c r="Q45" i="67"/>
  <c r="Q43" i="67"/>
  <c r="Q42" i="67"/>
  <c r="Q41" i="67"/>
  <c r="Q39" i="67"/>
  <c r="Q35" i="67"/>
  <c r="Q34" i="67"/>
  <c r="Q33" i="67"/>
  <c r="Q27" i="67"/>
  <c r="Q23" i="67"/>
  <c r="Q11" i="67"/>
  <c r="Q8" i="67"/>
  <c r="Q7" i="67"/>
  <c r="Q6" i="67"/>
  <c r="Q5" i="67"/>
  <c r="N157" i="63" l="1"/>
  <c r="Z86" i="63"/>
  <c r="W86" i="63"/>
  <c r="AF87" i="63" l="1"/>
  <c r="D87"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 賢一</author>
  </authors>
  <commentList>
    <comment ref="F1" authorId="0" shapeId="0" xr:uid="{BFC3E646-DC0F-41A7-9FDB-02A8E55CD380}">
      <text>
        <r>
          <rPr>
            <b/>
            <sz val="9"/>
            <color indexed="81"/>
            <rFont val="MS P ゴシック"/>
            <family val="3"/>
            <charset val="128"/>
          </rPr>
          <t>大臣所轄法人：大学・高等専門学校を含む場合。</t>
        </r>
      </text>
    </comment>
    <comment ref="G1" authorId="0" shapeId="0" xr:uid="{8C8B045C-6137-43BF-B393-37C00327793D}">
      <text>
        <r>
          <rPr>
            <b/>
            <sz val="9"/>
            <color indexed="81"/>
            <rFont val="MS P ゴシック"/>
            <family val="3"/>
            <charset val="128"/>
          </rPr>
          <t>知事所轄：大学・高等専門学校を含まない場合。
例　大学校はあるが、大学は含まない場合。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 賢一</author>
  </authors>
  <commentList>
    <comment ref="N1" authorId="0" shapeId="0" xr:uid="{E8D63ACC-40B9-4D6F-BC31-CFECE95EF1CB}">
      <text>
        <r>
          <rPr>
            <b/>
            <sz val="9"/>
            <color indexed="81"/>
            <rFont val="MS P ゴシック"/>
            <family val="3"/>
            <charset val="128"/>
          </rPr>
          <t>大臣所轄法人：大学・高等専門学校を含む場合。</t>
        </r>
      </text>
    </comment>
    <comment ref="O1" authorId="0" shapeId="0" xr:uid="{183B8560-FC5E-4A51-97E3-BE980F46CC94}">
      <text>
        <r>
          <rPr>
            <b/>
            <sz val="9"/>
            <color indexed="81"/>
            <rFont val="MS P ゴシック"/>
            <family val="3"/>
            <charset val="128"/>
          </rPr>
          <t>知事所轄：大学・高等専門学校を含まない場合。
例　大学校はあるが、大学は含まない場合。</t>
        </r>
      </text>
    </comment>
  </commentList>
</comments>
</file>

<file path=xl/sharedStrings.xml><?xml version="1.0" encoding="utf-8"?>
<sst xmlns="http://schemas.openxmlformats.org/spreadsheetml/2006/main" count="5379" uniqueCount="1976">
  <si>
    <t>(フリガナ)</t>
    <phoneticPr fontId="3"/>
  </si>
  <si>
    <t>学校名</t>
    <rPh sb="0" eb="2">
      <t>ガッコウ</t>
    </rPh>
    <rPh sb="2" eb="3">
      <t>メイ</t>
    </rPh>
    <phoneticPr fontId="3"/>
  </si>
  <si>
    <t>〒</t>
  </si>
  <si>
    <t>（単位：円）</t>
  </si>
  <si>
    <t>日本私立中学高等学校連合会</t>
    <rPh sb="0" eb="2">
      <t>ニホン</t>
    </rPh>
    <rPh sb="2" eb="4">
      <t>シリツ</t>
    </rPh>
    <rPh sb="4" eb="6">
      <t>チュウガク</t>
    </rPh>
    <rPh sb="6" eb="8">
      <t>コウトウ</t>
    </rPh>
    <rPh sb="8" eb="10">
      <t>ガッコウ</t>
    </rPh>
    <rPh sb="10" eb="13">
      <t>レンゴウカイ</t>
    </rPh>
    <phoneticPr fontId="3"/>
  </si>
  <si>
    <t>秘</t>
    <rPh sb="0" eb="1">
      <t>ヒ</t>
    </rPh>
    <phoneticPr fontId="3"/>
  </si>
  <si>
    <t>理事長名</t>
    <rPh sb="0" eb="3">
      <t>リジチョウ</t>
    </rPh>
    <rPh sb="3" eb="4">
      <t>メイ</t>
    </rPh>
    <phoneticPr fontId="3"/>
  </si>
  <si>
    <t>〒</t>
    <phoneticPr fontId="3"/>
  </si>
  <si>
    <t>電話</t>
    <rPh sb="0" eb="2">
      <t>デンワ</t>
    </rPh>
    <phoneticPr fontId="3"/>
  </si>
  <si>
    <t>学校法人
事務所
所在地</t>
    <rPh sb="0" eb="2">
      <t>ガッコウ</t>
    </rPh>
    <rPh sb="2" eb="4">
      <t>ホウジン</t>
    </rPh>
    <phoneticPr fontId="3"/>
  </si>
  <si>
    <t>ＦＡＸ</t>
    <phoneticPr fontId="3"/>
  </si>
  <si>
    <t>職名</t>
    <rPh sb="0" eb="2">
      <t>ショクメイ</t>
    </rPh>
    <phoneticPr fontId="3"/>
  </si>
  <si>
    <t>校長名</t>
    <rPh sb="0" eb="2">
      <t>コウチョウ</t>
    </rPh>
    <rPh sb="2" eb="3">
      <t>メイ</t>
    </rPh>
    <phoneticPr fontId="3"/>
  </si>
  <si>
    <t>学校
所在地</t>
    <rPh sb="0" eb="2">
      <t>ガッコウ</t>
    </rPh>
    <rPh sb="3" eb="6">
      <t>ショザイチ</t>
    </rPh>
    <phoneticPr fontId="3"/>
  </si>
  <si>
    <t>その他</t>
    <rPh sb="2" eb="3">
      <t>タ</t>
    </rPh>
    <phoneticPr fontId="3"/>
  </si>
  <si>
    <t>（単位：人）</t>
    <rPh sb="1" eb="3">
      <t>タンイ</t>
    </rPh>
    <rPh sb="4" eb="5">
      <t>ニン</t>
    </rPh>
    <phoneticPr fontId="3"/>
  </si>
  <si>
    <t>入学者数</t>
    <rPh sb="0" eb="3">
      <t>ニュウガクシャ</t>
    </rPh>
    <rPh sb="3" eb="4">
      <t>スウ</t>
    </rPh>
    <phoneticPr fontId="3"/>
  </si>
  <si>
    <t>計</t>
    <rPh sb="0" eb="1">
      <t>ケイ</t>
    </rPh>
    <phoneticPr fontId="3"/>
  </si>
  <si>
    <t>科</t>
    <rPh sb="0" eb="1">
      <t>カ</t>
    </rPh>
    <phoneticPr fontId="3"/>
  </si>
  <si>
    <t>（単位：学級）</t>
    <rPh sb="1" eb="3">
      <t>タンイ</t>
    </rPh>
    <rPh sb="4" eb="6">
      <t>ガッキュウ</t>
    </rPh>
    <phoneticPr fontId="3"/>
  </si>
  <si>
    <t>区　分</t>
    <rPh sb="0" eb="1">
      <t>ク</t>
    </rPh>
    <rPh sb="2" eb="3">
      <t>ブン</t>
    </rPh>
    <phoneticPr fontId="3"/>
  </si>
  <si>
    <t>備　考</t>
    <rPh sb="0" eb="1">
      <t>ソナエ</t>
    </rPh>
    <rPh sb="2" eb="3">
      <t>コウ</t>
    </rPh>
    <phoneticPr fontId="3"/>
  </si>
  <si>
    <t>普　通　科</t>
    <rPh sb="0" eb="1">
      <t>ススム</t>
    </rPh>
    <rPh sb="2" eb="3">
      <t>ツウ</t>
    </rPh>
    <rPh sb="4" eb="5">
      <t>カ</t>
    </rPh>
    <phoneticPr fontId="3"/>
  </si>
  <si>
    <t>備　　考</t>
    <rPh sb="0" eb="1">
      <t>ソナエ</t>
    </rPh>
    <rPh sb="3" eb="4">
      <t>コウ</t>
    </rPh>
    <phoneticPr fontId="3"/>
  </si>
  <si>
    <t>区　　分</t>
    <rPh sb="0" eb="1">
      <t>ク</t>
    </rPh>
    <rPh sb="3" eb="4">
      <t>ブン</t>
    </rPh>
    <phoneticPr fontId="3"/>
  </si>
  <si>
    <t>都道府県名</t>
    <rPh sb="0" eb="4">
      <t>トドウフケン</t>
    </rPh>
    <rPh sb="4" eb="5">
      <t>メイ</t>
    </rPh>
    <phoneticPr fontId="3"/>
  </si>
  <si>
    <t>人</t>
    <rPh sb="0" eb="1">
      <t>ヒト</t>
    </rPh>
    <phoneticPr fontId="3"/>
  </si>
  <si>
    <t>円</t>
    <rPh sb="0" eb="1">
      <t>エン</t>
    </rPh>
    <phoneticPr fontId="3"/>
  </si>
  <si>
    <t>生徒数　（５月１日現在）</t>
    <rPh sb="0" eb="1">
      <t>ショウ</t>
    </rPh>
    <rPh sb="1" eb="2">
      <t>ト</t>
    </rPh>
    <rPh sb="2" eb="3">
      <t>カズ</t>
    </rPh>
    <rPh sb="6" eb="7">
      <t>ガツ</t>
    </rPh>
    <rPh sb="8" eb="9">
      <t>ニチ</t>
    </rPh>
    <rPh sb="9" eb="11">
      <t>ゲンザイ</t>
    </rPh>
    <phoneticPr fontId="3"/>
  </si>
  <si>
    <t>その他（   　　）　</t>
    <rPh sb="2" eb="3">
      <t>タ</t>
    </rPh>
    <phoneticPr fontId="3"/>
  </si>
  <si>
    <t>学級</t>
    <rPh sb="0" eb="2">
      <t>ガッキュウ</t>
    </rPh>
    <phoneticPr fontId="3"/>
  </si>
  <si>
    <t>教育活動収支</t>
    <rPh sb="0" eb="2">
      <t>キョウイク</t>
    </rPh>
    <rPh sb="2" eb="4">
      <t>カツドウ</t>
    </rPh>
    <rPh sb="4" eb="6">
      <t>シュウシ</t>
    </rPh>
    <phoneticPr fontId="16"/>
  </si>
  <si>
    <t>収入の部</t>
    <rPh sb="0" eb="2">
      <t>シュウニュウ</t>
    </rPh>
    <rPh sb="3" eb="4">
      <t>ブ</t>
    </rPh>
    <phoneticPr fontId="16"/>
  </si>
  <si>
    <t>学生生徒等納付金</t>
    <rPh sb="0" eb="2">
      <t>ガクセイ</t>
    </rPh>
    <rPh sb="2" eb="4">
      <t>セイト</t>
    </rPh>
    <rPh sb="4" eb="5">
      <t>トウ</t>
    </rPh>
    <rPh sb="5" eb="8">
      <t>ノウフキン</t>
    </rPh>
    <phoneticPr fontId="16"/>
  </si>
  <si>
    <t>手数料</t>
    <rPh sb="0" eb="3">
      <t>テスウリョウ</t>
    </rPh>
    <phoneticPr fontId="16"/>
  </si>
  <si>
    <t>寄付金</t>
    <rPh sb="0" eb="3">
      <t>キフキン</t>
    </rPh>
    <phoneticPr fontId="16"/>
  </si>
  <si>
    <t>経常費等補助金</t>
    <rPh sb="0" eb="3">
      <t>ケイジョウヒ</t>
    </rPh>
    <rPh sb="3" eb="4">
      <t>トウ</t>
    </rPh>
    <rPh sb="4" eb="7">
      <t>ホジョキン</t>
    </rPh>
    <phoneticPr fontId="16"/>
  </si>
  <si>
    <t>雑収入</t>
    <rPh sb="0" eb="3">
      <t>ザッシュウニュウ</t>
    </rPh>
    <phoneticPr fontId="16"/>
  </si>
  <si>
    <t>教育活動収入計</t>
    <rPh sb="0" eb="2">
      <t>キョウイク</t>
    </rPh>
    <rPh sb="2" eb="4">
      <t>カツドウ</t>
    </rPh>
    <rPh sb="4" eb="6">
      <t>シュウニュウ</t>
    </rPh>
    <rPh sb="6" eb="7">
      <t>ケイ</t>
    </rPh>
    <phoneticPr fontId="16"/>
  </si>
  <si>
    <t>支出の部</t>
    <rPh sb="0" eb="2">
      <t>シシュツ</t>
    </rPh>
    <rPh sb="3" eb="4">
      <t>ブ</t>
    </rPh>
    <phoneticPr fontId="16"/>
  </si>
  <si>
    <t>人件費</t>
    <rPh sb="0" eb="3">
      <t>ジンケンヒ</t>
    </rPh>
    <phoneticPr fontId="16"/>
  </si>
  <si>
    <t>教育研究経費</t>
    <rPh sb="0" eb="2">
      <t>キョウイク</t>
    </rPh>
    <rPh sb="2" eb="4">
      <t>ケンキュウ</t>
    </rPh>
    <rPh sb="4" eb="6">
      <t>ケイヒ</t>
    </rPh>
    <phoneticPr fontId="16"/>
  </si>
  <si>
    <t>管理経費</t>
    <rPh sb="0" eb="2">
      <t>カンリ</t>
    </rPh>
    <rPh sb="2" eb="4">
      <t>ケイヒ</t>
    </rPh>
    <phoneticPr fontId="16"/>
  </si>
  <si>
    <t>徴収不能額等</t>
    <rPh sb="0" eb="2">
      <t>チョウシュウ</t>
    </rPh>
    <rPh sb="2" eb="5">
      <t>フノウガク</t>
    </rPh>
    <rPh sb="5" eb="6">
      <t>トウ</t>
    </rPh>
    <phoneticPr fontId="16"/>
  </si>
  <si>
    <t>教育活動支出計</t>
    <rPh sb="0" eb="2">
      <t>キョウイク</t>
    </rPh>
    <rPh sb="2" eb="4">
      <t>カツドウ</t>
    </rPh>
    <rPh sb="4" eb="6">
      <t>シシュツ</t>
    </rPh>
    <rPh sb="6" eb="7">
      <t>ケイ</t>
    </rPh>
    <phoneticPr fontId="16"/>
  </si>
  <si>
    <t>教育活動収支差額</t>
    <rPh sb="0" eb="2">
      <t>キョウイク</t>
    </rPh>
    <rPh sb="2" eb="4">
      <t>カツドウ</t>
    </rPh>
    <rPh sb="4" eb="6">
      <t>シュウシ</t>
    </rPh>
    <rPh sb="6" eb="8">
      <t>サガク</t>
    </rPh>
    <phoneticPr fontId="16"/>
  </si>
  <si>
    <t>教育活動外収支差額</t>
    <rPh sb="0" eb="2">
      <t>キョウイク</t>
    </rPh>
    <rPh sb="2" eb="4">
      <t>カツドウ</t>
    </rPh>
    <rPh sb="4" eb="5">
      <t>ガイ</t>
    </rPh>
    <rPh sb="5" eb="7">
      <t>シュウシ</t>
    </rPh>
    <rPh sb="7" eb="9">
      <t>サガク</t>
    </rPh>
    <phoneticPr fontId="16"/>
  </si>
  <si>
    <t>特別収支</t>
    <rPh sb="0" eb="2">
      <t>トクベツ</t>
    </rPh>
    <rPh sb="2" eb="4">
      <t>シュウシ</t>
    </rPh>
    <phoneticPr fontId="16"/>
  </si>
  <si>
    <t>特別収支差額</t>
    <rPh sb="0" eb="2">
      <t>トクベツ</t>
    </rPh>
    <rPh sb="2" eb="4">
      <t>シュウシ</t>
    </rPh>
    <rPh sb="4" eb="6">
      <t>サガク</t>
    </rPh>
    <phoneticPr fontId="16"/>
  </si>
  <si>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16"/>
  </si>
  <si>
    <t>基本金組入額合計</t>
    <rPh sb="0" eb="2">
      <t>キホン</t>
    </rPh>
    <rPh sb="2" eb="3">
      <t>キン</t>
    </rPh>
    <rPh sb="3" eb="4">
      <t>ク</t>
    </rPh>
    <rPh sb="4" eb="5">
      <t>イ</t>
    </rPh>
    <rPh sb="5" eb="6">
      <t>ガク</t>
    </rPh>
    <rPh sb="6" eb="8">
      <t>ゴウケイ</t>
    </rPh>
    <phoneticPr fontId="16"/>
  </si>
  <si>
    <t>当年度収支差額</t>
    <rPh sb="0" eb="3">
      <t>トウネンド</t>
    </rPh>
    <rPh sb="3" eb="5">
      <t>シュウシ</t>
    </rPh>
    <rPh sb="5" eb="7">
      <t>サガク</t>
    </rPh>
    <phoneticPr fontId="16"/>
  </si>
  <si>
    <t>（参考）</t>
    <rPh sb="1" eb="3">
      <t>サンコウ</t>
    </rPh>
    <phoneticPr fontId="3"/>
  </si>
  <si>
    <t>事業活動収入計</t>
    <rPh sb="0" eb="2">
      <t>ジギョウ</t>
    </rPh>
    <rPh sb="2" eb="4">
      <t>カツドウ</t>
    </rPh>
    <rPh sb="4" eb="6">
      <t>シュウニュウ</t>
    </rPh>
    <rPh sb="6" eb="7">
      <t>ケイ</t>
    </rPh>
    <phoneticPr fontId="16"/>
  </si>
  <si>
    <t>事業活動支出計</t>
    <rPh sb="0" eb="2">
      <t>ジギョウ</t>
    </rPh>
    <rPh sb="2" eb="4">
      <t>カツドウ</t>
    </rPh>
    <rPh sb="4" eb="6">
      <t>シシュツ</t>
    </rPh>
    <rPh sb="6" eb="7">
      <t>ケイ</t>
    </rPh>
    <phoneticPr fontId="16"/>
  </si>
  <si>
    <t>学業不振・　   学校不適応</t>
    <phoneticPr fontId="3"/>
  </si>
  <si>
    <t>保護者の　　　転居等</t>
    <phoneticPr fontId="3"/>
  </si>
  <si>
    <t>進路変更</t>
    <phoneticPr fontId="3"/>
  </si>
  <si>
    <t>経済的理由</t>
    <phoneticPr fontId="3"/>
  </si>
  <si>
    <t>科</t>
    <rPh sb="0" eb="1">
      <t>カ</t>
    </rPh>
    <phoneticPr fontId="15"/>
  </si>
  <si>
    <t>その他</t>
    <rPh sb="2" eb="3">
      <t>タ</t>
    </rPh>
    <phoneticPr fontId="15"/>
  </si>
  <si>
    <r>
      <rPr>
        <b/>
        <sz val="9"/>
        <color theme="1"/>
        <rFont val="ＭＳ Ｐゴシック"/>
        <family val="3"/>
        <charset val="128"/>
      </rPr>
      <t>家庭</t>
    </r>
    <r>
      <rPr>
        <sz val="9"/>
        <color theme="1"/>
        <rFont val="ＭＳ Ｐゴシック"/>
        <family val="3"/>
        <charset val="128"/>
      </rPr>
      <t>に
関する学科</t>
    </r>
    <rPh sb="0" eb="2">
      <t>カテイ</t>
    </rPh>
    <rPh sb="4" eb="5">
      <t>カン</t>
    </rPh>
    <rPh sb="7" eb="9">
      <t>ガッカ</t>
    </rPh>
    <phoneticPr fontId="3"/>
  </si>
  <si>
    <r>
      <rPr>
        <b/>
        <sz val="9"/>
        <color theme="1"/>
        <rFont val="ＭＳ Ｐゴシック"/>
        <family val="3"/>
        <charset val="128"/>
      </rPr>
      <t>看護</t>
    </r>
    <r>
      <rPr>
        <sz val="9"/>
        <color theme="1"/>
        <rFont val="ＭＳ Ｐゴシック"/>
        <family val="3"/>
        <charset val="128"/>
      </rPr>
      <t>に
関する学科</t>
    </r>
    <rPh sb="0" eb="2">
      <t>カンゴ</t>
    </rPh>
    <rPh sb="4" eb="5">
      <t>カン</t>
    </rPh>
    <rPh sb="7" eb="9">
      <t>ガッカ</t>
    </rPh>
    <phoneticPr fontId="3"/>
  </si>
  <si>
    <r>
      <rPr>
        <b/>
        <sz val="9"/>
        <color theme="1"/>
        <rFont val="ＭＳ Ｐゴシック"/>
        <family val="3"/>
        <charset val="128"/>
      </rPr>
      <t>総合</t>
    </r>
    <r>
      <rPr>
        <sz val="9"/>
        <color theme="1"/>
        <rFont val="ＭＳ Ｐゴシック"/>
        <family val="3"/>
        <charset val="128"/>
      </rPr>
      <t>学科</t>
    </r>
    <rPh sb="0" eb="2">
      <t>ソウゴウ</t>
    </rPh>
    <rPh sb="2" eb="4">
      <t>ガッカ</t>
    </rPh>
    <phoneticPr fontId="3"/>
  </si>
  <si>
    <r>
      <rPr>
        <b/>
        <sz val="10"/>
        <color theme="1"/>
        <rFont val="ＭＳ Ｐゴシック"/>
        <family val="3"/>
        <charset val="128"/>
      </rPr>
      <t>家庭</t>
    </r>
    <r>
      <rPr>
        <sz val="10"/>
        <color theme="1"/>
        <rFont val="ＭＳ Ｐゴシック"/>
        <family val="3"/>
        <charset val="128"/>
      </rPr>
      <t>に
関する学科</t>
    </r>
    <rPh sb="0" eb="2">
      <t>カテイ</t>
    </rPh>
    <rPh sb="4" eb="5">
      <t>カン</t>
    </rPh>
    <rPh sb="7" eb="9">
      <t>ガッカ</t>
    </rPh>
    <phoneticPr fontId="3"/>
  </si>
  <si>
    <r>
      <rPr>
        <b/>
        <sz val="10"/>
        <color theme="1"/>
        <rFont val="ＭＳ Ｐゴシック"/>
        <family val="3"/>
        <charset val="128"/>
      </rPr>
      <t>看護</t>
    </r>
    <r>
      <rPr>
        <sz val="10"/>
        <color theme="1"/>
        <rFont val="ＭＳ Ｐゴシック"/>
        <family val="3"/>
        <charset val="128"/>
      </rPr>
      <t>に
関する学科</t>
    </r>
    <phoneticPr fontId="3"/>
  </si>
  <si>
    <r>
      <rPr>
        <b/>
        <sz val="10"/>
        <color theme="1"/>
        <rFont val="ＭＳ Ｐゴシック"/>
        <family val="3"/>
        <charset val="128"/>
      </rPr>
      <t>総合</t>
    </r>
    <r>
      <rPr>
        <sz val="10"/>
        <color theme="1"/>
        <rFont val="ＭＳ Ｐゴシック"/>
        <family val="3"/>
        <charset val="128"/>
      </rPr>
      <t>学科</t>
    </r>
    <rPh sb="0" eb="2">
      <t>ソウゴウ</t>
    </rPh>
    <rPh sb="2" eb="4">
      <t>ガッカ</t>
    </rPh>
    <phoneticPr fontId="3"/>
  </si>
  <si>
    <r>
      <rPr>
        <b/>
        <sz val="10"/>
        <color theme="1"/>
        <rFont val="ＭＳ Ｐゴシック"/>
        <family val="3"/>
        <charset val="128"/>
      </rPr>
      <t>普通</t>
    </r>
    <r>
      <rPr>
        <sz val="10"/>
        <color theme="1"/>
        <rFont val="ＭＳ Ｐゴシック"/>
        <family val="3"/>
        <charset val="128"/>
      </rPr>
      <t>科</t>
    </r>
    <rPh sb="0" eb="2">
      <t>フツウ</t>
    </rPh>
    <rPh sb="2" eb="3">
      <t>カ</t>
    </rPh>
    <phoneticPr fontId="3"/>
  </si>
  <si>
    <r>
      <rPr>
        <b/>
        <sz val="10"/>
        <color theme="1"/>
        <rFont val="ＭＳ Ｐゴシック"/>
        <family val="3"/>
        <charset val="128"/>
      </rPr>
      <t>普通</t>
    </r>
    <r>
      <rPr>
        <sz val="10"/>
        <color theme="1"/>
        <rFont val="ＭＳ Ｐゴシック"/>
        <family val="3"/>
        <charset val="128"/>
      </rPr>
      <t>科</t>
    </r>
    <rPh sb="0" eb="3">
      <t>フツウカ</t>
    </rPh>
    <phoneticPr fontId="3"/>
  </si>
  <si>
    <r>
      <rPr>
        <b/>
        <sz val="10"/>
        <color theme="1"/>
        <rFont val="ＭＳ Ｐゴシック"/>
        <family val="3"/>
        <charset val="128"/>
      </rPr>
      <t>家庭</t>
    </r>
    <r>
      <rPr>
        <sz val="10"/>
        <color theme="1"/>
        <rFont val="ＭＳ Ｐゴシック"/>
        <family val="3"/>
        <charset val="128"/>
      </rPr>
      <t>に関する学科</t>
    </r>
    <rPh sb="0" eb="2">
      <t>カテイ</t>
    </rPh>
    <rPh sb="3" eb="4">
      <t>カン</t>
    </rPh>
    <rPh sb="6" eb="8">
      <t>ガッカ</t>
    </rPh>
    <phoneticPr fontId="3"/>
  </si>
  <si>
    <r>
      <rPr>
        <b/>
        <sz val="10"/>
        <color theme="1"/>
        <rFont val="ＭＳ Ｐゴシック"/>
        <family val="3"/>
        <charset val="128"/>
      </rPr>
      <t>看護</t>
    </r>
    <r>
      <rPr>
        <sz val="10"/>
        <color theme="1"/>
        <rFont val="ＭＳ Ｐゴシック"/>
        <family val="3"/>
        <charset val="128"/>
      </rPr>
      <t>に関する学科</t>
    </r>
    <rPh sb="0" eb="2">
      <t>カンゴ</t>
    </rPh>
    <rPh sb="3" eb="4">
      <t>カン</t>
    </rPh>
    <rPh sb="6" eb="8">
      <t>ガッカ</t>
    </rPh>
    <phoneticPr fontId="3"/>
  </si>
  <si>
    <t>一関学院高等学校</t>
  </si>
  <si>
    <t>長岡英智高等学校</t>
  </si>
  <si>
    <t>綾羽高等学校</t>
  </si>
  <si>
    <t>太平洋学園高等学校</t>
  </si>
  <si>
    <t>明豊高等学校</t>
  </si>
  <si>
    <t>国士舘高等学校</t>
  </si>
  <si>
    <t>駿台学園高等学校</t>
  </si>
  <si>
    <t>天理高等学校</t>
  </si>
  <si>
    <t>小林西高等学校</t>
  </si>
  <si>
    <t>千葉学園高等学校</t>
  </si>
  <si>
    <t>岩手女子高等学校</t>
  </si>
  <si>
    <t>山形明正高等学校</t>
  </si>
  <si>
    <t>仁愛高等学校</t>
  </si>
  <si>
    <t>加茂暁星高等学校</t>
  </si>
  <si>
    <t>大成女子高等学校</t>
  </si>
  <si>
    <t>愛国高等学校</t>
  </si>
  <si>
    <t>京都聖カタリナ高等学校</t>
  </si>
  <si>
    <t>日星高等学校</t>
  </si>
  <si>
    <t>奈良文化高等学校</t>
  </si>
  <si>
    <t>米子北高等学校</t>
  </si>
  <si>
    <t>創志学園高等学校</t>
  </si>
  <si>
    <t>倉敷翠松高等学校</t>
  </si>
  <si>
    <t>中村女子高等学校</t>
  </si>
  <si>
    <t>高知中央高等学校</t>
  </si>
  <si>
    <t>純真高等学校</t>
  </si>
  <si>
    <t>博多高等学校</t>
  </si>
  <si>
    <t>折尾愛真高等学校</t>
  </si>
  <si>
    <t>美萩野女子高等学校</t>
  </si>
  <si>
    <t>飯塚高等学校</t>
  </si>
  <si>
    <t>大和青藍高等学校</t>
  </si>
  <si>
    <t>杉森高等学校</t>
  </si>
  <si>
    <t>希望が丘高等学校</t>
  </si>
  <si>
    <t>長崎玉成高等学校</t>
  </si>
  <si>
    <t>向陽高等学校</t>
  </si>
  <si>
    <t>佐世保実業高等学校</t>
  </si>
  <si>
    <t>熊本中央高等学校</t>
  </si>
  <si>
    <t>玉名女子高等学校</t>
  </si>
  <si>
    <t>有明高等学校</t>
  </si>
  <si>
    <t>城北高等学校</t>
  </si>
  <si>
    <t>大分東明高等学校</t>
  </si>
  <si>
    <t>昭和学園高等学校</t>
  </si>
  <si>
    <t>柳ヶ浦高等学校</t>
  </si>
  <si>
    <t>鵬翔高等学校</t>
  </si>
  <si>
    <t>都城東高等学校</t>
  </si>
  <si>
    <t>鹿児島城西高等学校</t>
  </si>
  <si>
    <t>鳳凰高等学校</t>
  </si>
  <si>
    <t>龍桜高等学校</t>
  </si>
  <si>
    <t>出水中央高等学校</t>
  </si>
  <si>
    <t>尚志館高等学校</t>
  </si>
  <si>
    <t>その他　　　　理由・不明</t>
    <rPh sb="10" eb="12">
      <t>フメイ</t>
    </rPh>
    <phoneticPr fontId="3"/>
  </si>
  <si>
    <t>　</t>
    <phoneticPr fontId="15"/>
  </si>
  <si>
    <t>北海道</t>
  </si>
  <si>
    <t>福井工業大学附属福井高等学校</t>
  </si>
  <si>
    <t>愛農学園農業高等学校</t>
  </si>
  <si>
    <t>近畿大学附属福岡高等学校</t>
  </si>
  <si>
    <t>佐賀女子短期大学付属佐賀女子高等学校</t>
  </si>
  <si>
    <t>九州文化学園高等学校</t>
  </si>
  <si>
    <t>別府溝部学園高等学校</t>
  </si>
  <si>
    <t>神村学園高等部</t>
  </si>
  <si>
    <t>別   票（高等学校　定時制）</t>
    <rPh sb="6" eb="10">
      <t>コウトウガッコウ</t>
    </rPh>
    <phoneticPr fontId="3"/>
  </si>
  <si>
    <t>うち
大学・短大への
進学者数</t>
    <rPh sb="3" eb="5">
      <t>ダイガク</t>
    </rPh>
    <rPh sb="6" eb="8">
      <t>タンダイ</t>
    </rPh>
    <rPh sb="11" eb="14">
      <t>シンガクシャ</t>
    </rPh>
    <rPh sb="14" eb="15">
      <t>スウ</t>
    </rPh>
    <phoneticPr fontId="3"/>
  </si>
  <si>
    <t>※下記に注意事項が表示されます。</t>
    <rPh sb="1" eb="3">
      <t>カキ</t>
    </rPh>
    <rPh sb="4" eb="6">
      <t>チュウイ</t>
    </rPh>
    <rPh sb="6" eb="8">
      <t>ジコウ</t>
    </rPh>
    <rPh sb="9" eb="11">
      <t>ヒョウジ</t>
    </rPh>
    <phoneticPr fontId="15"/>
  </si>
  <si>
    <t>上記に表示される番号は消さないでください。</t>
    <rPh sb="0" eb="2">
      <t>ジョウキ</t>
    </rPh>
    <rPh sb="3" eb="5">
      <t>ヒョウジ</t>
    </rPh>
    <rPh sb="8" eb="10">
      <t>バンゴウ</t>
    </rPh>
    <rPh sb="11" eb="12">
      <t>ケ</t>
    </rPh>
    <phoneticPr fontId="15"/>
  </si>
  <si>
    <t>（注）１年生については、入学式が４月２日以降に開催された場合も、４月１日に在籍していたものとして生徒数に含めてください。</t>
  </si>
  <si>
    <t>滋賀</t>
  </si>
  <si>
    <t>札幌静修高等学校</t>
  </si>
  <si>
    <t>東奥学園高等学校</t>
  </si>
  <si>
    <t>青森山田高等学校</t>
  </si>
  <si>
    <t>八戸工業大学第一高等学校</t>
  </si>
  <si>
    <t>五所川原第一高等学校</t>
  </si>
  <si>
    <t>クラーク記念国際高等学校</t>
  </si>
  <si>
    <t>池上学院高等学校</t>
  </si>
  <si>
    <t>盛岡中央高等学校</t>
  </si>
  <si>
    <t>青森</t>
  </si>
  <si>
    <t>八戸工業大学第二高等学校</t>
  </si>
  <si>
    <t>仙台育英学園高等学校</t>
  </si>
  <si>
    <t>東陵高等学校</t>
  </si>
  <si>
    <t>岩手</t>
  </si>
  <si>
    <t>秋田修英高等学校</t>
  </si>
  <si>
    <t>宮城</t>
  </si>
  <si>
    <t>仙台白百合学園高等学校</t>
  </si>
  <si>
    <t>酒田南高等学校</t>
  </si>
  <si>
    <t>福島東稜高等学校</t>
  </si>
  <si>
    <t>会津若松ザベリオ学園高等学校</t>
  </si>
  <si>
    <t>尚志高等学校</t>
  </si>
  <si>
    <t>東日本国際大学附属昌平高等学校</t>
  </si>
  <si>
    <t>秋田</t>
  </si>
  <si>
    <t>山形</t>
  </si>
  <si>
    <t>新潟産業大学附属高等学校</t>
  </si>
  <si>
    <t>和順館高等学校</t>
  </si>
  <si>
    <t>福島</t>
  </si>
  <si>
    <t>土浦日本大学高等学校</t>
  </si>
  <si>
    <t>明秀学園日立高等学校</t>
  </si>
  <si>
    <t>鹿島学園高等学校</t>
  </si>
  <si>
    <t>新潟</t>
  </si>
  <si>
    <t>開志学園高等学校</t>
  </si>
  <si>
    <t>茨城</t>
  </si>
  <si>
    <t>聖望学園高等学校</t>
  </si>
  <si>
    <t>翔洋学園高等学校</t>
  </si>
  <si>
    <t>開智高等学校</t>
  </si>
  <si>
    <t>埼玉平成高等学校</t>
  </si>
  <si>
    <t>つくば開成高等学校</t>
  </si>
  <si>
    <t>晃陽学園高等学校</t>
  </si>
  <si>
    <t>国際学院高等学校</t>
  </si>
  <si>
    <t>水戸平成学園高等学校</t>
  </si>
  <si>
    <t>栃木</t>
  </si>
  <si>
    <t>麗澤高等学校</t>
  </si>
  <si>
    <t>東葉高等学校</t>
  </si>
  <si>
    <t>敬愛大学八日市場高等学校</t>
  </si>
  <si>
    <t>群馬</t>
  </si>
  <si>
    <t>埼玉</t>
  </si>
  <si>
    <t>武蔵野星城高等学校</t>
  </si>
  <si>
    <t>大川学園高等学校</t>
  </si>
  <si>
    <t>志学会高等学校</t>
  </si>
  <si>
    <t>霞ヶ関高等学校</t>
  </si>
  <si>
    <t>松栄学園高等学校</t>
  </si>
  <si>
    <t>松栄学園高等学校大宮分校</t>
  </si>
  <si>
    <t>横浜隼人高等学校</t>
  </si>
  <si>
    <t>松栄学園高等学校越谷分校</t>
  </si>
  <si>
    <t>森村学園高等部</t>
  </si>
  <si>
    <t>清和学園高等学校</t>
  </si>
  <si>
    <t>千葉</t>
  </si>
  <si>
    <t>星槎高等学校</t>
  </si>
  <si>
    <t>白百合学園高等学校</t>
  </si>
  <si>
    <t>正則学園高等学校</t>
  </si>
  <si>
    <t>東海大学付属高輪台高等学校</t>
  </si>
  <si>
    <t>成女高等学校</t>
  </si>
  <si>
    <t>郁文館高等学校</t>
  </si>
  <si>
    <t>明聖高等学校</t>
  </si>
  <si>
    <t>わせがく高等学校</t>
  </si>
  <si>
    <t>中山学園高等学校</t>
  </si>
  <si>
    <t>あずさ第一高等学校</t>
  </si>
  <si>
    <t>ヒューマンキャンパスのぞみ高等学校</t>
  </si>
  <si>
    <t>神奈川</t>
  </si>
  <si>
    <t>安部学院高等学校</t>
  </si>
  <si>
    <t>瀧野川女子学園高等学校</t>
  </si>
  <si>
    <t>北豊島高等学校</t>
  </si>
  <si>
    <t>清心女子高等学校</t>
  </si>
  <si>
    <t>かえつ有明高等学校</t>
  </si>
  <si>
    <t>品川女子学院高等部</t>
  </si>
  <si>
    <t>青稜高等学校</t>
  </si>
  <si>
    <t>文教大学付属高等学校</t>
  </si>
  <si>
    <t>東京実業高等学校</t>
  </si>
  <si>
    <t>科学技術学園高等学校</t>
  </si>
  <si>
    <t>玉川聖学院高等部</t>
  </si>
  <si>
    <t>秀英高等学校</t>
  </si>
  <si>
    <t>堀越高等学校</t>
  </si>
  <si>
    <t>厚木中央高等学校</t>
  </si>
  <si>
    <t>東京</t>
  </si>
  <si>
    <t>巣鴨高等学校</t>
  </si>
  <si>
    <t>豊島学院高等学校</t>
  </si>
  <si>
    <t>中央大学高等学校</t>
  </si>
  <si>
    <t>東京女子学院高等学校</t>
  </si>
  <si>
    <t>聖パウロ学園高等学校</t>
  </si>
  <si>
    <t>東海大学付属望星高等学校</t>
  </si>
  <si>
    <t>中央大学附属高等学校</t>
  </si>
  <si>
    <t>啓新高等学校</t>
  </si>
  <si>
    <t>福井南高等学校</t>
  </si>
  <si>
    <t>山梨英和高等学校</t>
  </si>
  <si>
    <t>山梨学院高等学校</t>
  </si>
  <si>
    <t>駿台甲府高等学校</t>
  </si>
  <si>
    <t>日本航空高等学校</t>
  </si>
  <si>
    <t>自然学園高等学校</t>
  </si>
  <si>
    <t>長野日本大学高等学校</t>
  </si>
  <si>
    <t>長野俊英高等学校</t>
  </si>
  <si>
    <t>飯田女子高等学校</t>
  </si>
  <si>
    <t>松本第一高等学校</t>
  </si>
  <si>
    <t>立志舎高等学校</t>
  </si>
  <si>
    <t>沼津中央高等学校</t>
  </si>
  <si>
    <t>飛龍高等学校</t>
  </si>
  <si>
    <t>東京高等学校</t>
  </si>
  <si>
    <t>中京大学附属中京高等学校</t>
  </si>
  <si>
    <t>菊華高等学校</t>
  </si>
  <si>
    <t>昭和鉄道高等学校</t>
  </si>
  <si>
    <t>巣鴨商業高等学校</t>
  </si>
  <si>
    <t>国華高等学校</t>
  </si>
  <si>
    <t>滋賀学園高等学校</t>
  </si>
  <si>
    <t>ＮＨＫ学園高等学校</t>
  </si>
  <si>
    <t>京都西山高等学校</t>
  </si>
  <si>
    <t>京都明徳高等学校</t>
  </si>
  <si>
    <t>京都共栄学園高等学校</t>
  </si>
  <si>
    <t>京都翔英高等学校</t>
  </si>
  <si>
    <t>京都両洋高等学校</t>
  </si>
  <si>
    <t>石川</t>
  </si>
  <si>
    <t>叡明館高等学校</t>
  </si>
  <si>
    <t>福井</t>
  </si>
  <si>
    <t>山梨</t>
  </si>
  <si>
    <t>長野</t>
  </si>
  <si>
    <t>早稲田摂陵高等学校</t>
  </si>
  <si>
    <t>賢明学院高等学校</t>
  </si>
  <si>
    <t>地球環境高等学校</t>
  </si>
  <si>
    <t>信濃むつみ高等学校</t>
  </si>
  <si>
    <t>岐阜</t>
  </si>
  <si>
    <t>城南高等学校</t>
  </si>
  <si>
    <t>ぎふ国際高等学校</t>
  </si>
  <si>
    <t>静岡</t>
  </si>
  <si>
    <t>奈良女子高等学校</t>
  </si>
  <si>
    <t>和歌山信愛高等学校</t>
  </si>
  <si>
    <t>高野山高等学校</t>
  </si>
  <si>
    <t>明誠高等学校</t>
  </si>
  <si>
    <t>キラリ高等学校</t>
  </si>
  <si>
    <t>愛知</t>
  </si>
  <si>
    <t>岡山理科大学附属高等学校</t>
  </si>
  <si>
    <t>興譲館高等学校</t>
  </si>
  <si>
    <t>岡山県美作高等学校</t>
  </si>
  <si>
    <t>朝日塾中等教育学校</t>
  </si>
  <si>
    <t>広島県瀬戸内高等学校</t>
  </si>
  <si>
    <t>広島新庄高等学校</t>
  </si>
  <si>
    <t>広島国際学院高等学校</t>
  </si>
  <si>
    <t>山陽女学園高等部</t>
  </si>
  <si>
    <t>広島なぎさ高等学校</t>
  </si>
  <si>
    <t>愛知産業大学三河高等学校</t>
  </si>
  <si>
    <t>聖光高等学校</t>
  </si>
  <si>
    <t>誠英高等学校</t>
  </si>
  <si>
    <t>山口県鴻城高等学校</t>
  </si>
  <si>
    <t>慶進高等学校</t>
  </si>
  <si>
    <t>三重</t>
  </si>
  <si>
    <t>長門高等学校</t>
  </si>
  <si>
    <t>高松中央高等学校</t>
  </si>
  <si>
    <t>大橋学園高等学校</t>
  </si>
  <si>
    <t>徳風高等学校</t>
  </si>
  <si>
    <t>英心高等学校</t>
  </si>
  <si>
    <t>特別支援学校部聖母の家学園高等部</t>
  </si>
  <si>
    <t>今治精華高等学校</t>
  </si>
  <si>
    <t>司学館高等学校</t>
  </si>
  <si>
    <t>京都</t>
  </si>
  <si>
    <t>精華女子高等学校</t>
  </si>
  <si>
    <t>福岡第一高等学校</t>
  </si>
  <si>
    <t>京都成章高等学校</t>
  </si>
  <si>
    <t>京都美山高等学校</t>
  </si>
  <si>
    <t>大阪</t>
  </si>
  <si>
    <t>柳川高等学校</t>
  </si>
  <si>
    <t>福智高等学校</t>
  </si>
  <si>
    <t>敬徳高等学校</t>
  </si>
  <si>
    <t>秋桜高等学校</t>
  </si>
  <si>
    <t>長崎南山高等学校</t>
  </si>
  <si>
    <t>精道三川台高等学校</t>
  </si>
  <si>
    <t>大分高等学校</t>
  </si>
  <si>
    <t>藤蔭高等学校</t>
  </si>
  <si>
    <t>都城高等学校</t>
  </si>
  <si>
    <t>日南学園高等学校</t>
  </si>
  <si>
    <t>都城聖ドミニコ学園高等学校</t>
  </si>
  <si>
    <t>天王寺学館高等学校</t>
  </si>
  <si>
    <t>鹿児島実業高等学校</t>
  </si>
  <si>
    <t>ＹＭＣＡ学院高等学校</t>
  </si>
  <si>
    <t>向陽台高等学校</t>
  </si>
  <si>
    <t>八洲学園高等学校</t>
  </si>
  <si>
    <t>長尾谷高等学校</t>
  </si>
  <si>
    <t>兵庫</t>
  </si>
  <si>
    <t>こころ未来高等学校</t>
  </si>
  <si>
    <t>奈良</t>
  </si>
  <si>
    <t>勇志国際高等学校</t>
  </si>
  <si>
    <t>くまもと清陵高等学校</t>
  </si>
  <si>
    <t>府内高等学校</t>
  </si>
  <si>
    <t>飛鳥未来高等学校</t>
  </si>
  <si>
    <t>和歌山</t>
  </si>
  <si>
    <t>慶風高等学校</t>
  </si>
  <si>
    <t>鳥取</t>
  </si>
  <si>
    <t>島根</t>
  </si>
  <si>
    <t>屋久島おおぞら高等学校</t>
  </si>
  <si>
    <t>岡山</t>
  </si>
  <si>
    <t>Ｎ高等学校</t>
  </si>
  <si>
    <t>広島</t>
  </si>
  <si>
    <t>広島工業大学高等学校</t>
  </si>
  <si>
    <t>東林館高等学校</t>
  </si>
  <si>
    <t>並木学院高等学校</t>
  </si>
  <si>
    <t>並木学院福山高等学校</t>
  </si>
  <si>
    <t>山口</t>
  </si>
  <si>
    <t>成進高等学校</t>
  </si>
  <si>
    <t>精華学園高等学校</t>
  </si>
  <si>
    <t>松陰高等学校</t>
  </si>
  <si>
    <t>香川</t>
  </si>
  <si>
    <t>愛媛</t>
  </si>
  <si>
    <t>未来高等学校</t>
  </si>
  <si>
    <t>日本ウェルネス高等学校</t>
  </si>
  <si>
    <t>高知</t>
  </si>
  <si>
    <t>福岡</t>
  </si>
  <si>
    <t>第一薬科大学付属高等学校</t>
  </si>
  <si>
    <t>佐賀</t>
  </si>
  <si>
    <t>長崎</t>
  </si>
  <si>
    <t>熊本</t>
  </si>
  <si>
    <t>大分</t>
  </si>
  <si>
    <t>宮崎</t>
  </si>
  <si>
    <t>鹿児島</t>
  </si>
  <si>
    <t>沖縄</t>
  </si>
  <si>
    <t>都道府県</t>
    <rPh sb="0" eb="4">
      <t>トドウフケン</t>
    </rPh>
    <phoneticPr fontId="15"/>
  </si>
  <si>
    <t>理事総数</t>
    <rPh sb="0" eb="2">
      <t>リジ</t>
    </rPh>
    <rPh sb="2" eb="3">
      <t>ソウ</t>
    </rPh>
    <phoneticPr fontId="3"/>
  </si>
  <si>
    <t>評議員総数</t>
    <rPh sb="0" eb="3">
      <t>ヒョウギイン</t>
    </rPh>
    <rPh sb="3" eb="5">
      <t>ソウスウ</t>
    </rPh>
    <phoneticPr fontId="3"/>
  </si>
  <si>
    <t>役員以外の教職員数</t>
    <rPh sb="0" eb="2">
      <t>ヤクイン</t>
    </rPh>
    <rPh sb="2" eb="4">
      <t>イガイ</t>
    </rPh>
    <rPh sb="5" eb="9">
      <t>キョウショクインスウ</t>
    </rPh>
    <phoneticPr fontId="3"/>
  </si>
  <si>
    <t>常勤の監事</t>
    <rPh sb="0" eb="2">
      <t>ジョウキン</t>
    </rPh>
    <rPh sb="3" eb="5">
      <t>カンジ</t>
    </rPh>
    <phoneticPr fontId="3"/>
  </si>
  <si>
    <t>非常勤の監事</t>
    <phoneticPr fontId="3"/>
  </si>
  <si>
    <t>北海道芸術高等学校</t>
  </si>
  <si>
    <t>創進学園高等学校</t>
  </si>
  <si>
    <t>日々輝学園高等学校</t>
  </si>
  <si>
    <t>中央国際高等学校</t>
  </si>
  <si>
    <t>AOIKE高等学校</t>
  </si>
  <si>
    <t>コードアカデミー高等学校</t>
  </si>
  <si>
    <t>さくら国際高等学校</t>
  </si>
  <si>
    <t>緑誠蘭高等学校</t>
  </si>
  <si>
    <t>清凌高等学校</t>
  </si>
  <si>
    <t>西濃桃李高等学校</t>
  </si>
  <si>
    <t>一志学園高等学校</t>
  </si>
  <si>
    <t>代々木高等学校</t>
  </si>
  <si>
    <t>京都芸術大学附属高等学校</t>
  </si>
  <si>
    <t>神須学園高等学校</t>
  </si>
  <si>
    <t>英風高等学校</t>
  </si>
  <si>
    <t>東朋学園高等学校</t>
  </si>
  <si>
    <t>関西文化芸術高等学校</t>
  </si>
  <si>
    <t>日本教育学院高等学校</t>
  </si>
  <si>
    <t>滋慶学園高等学校</t>
  </si>
  <si>
    <t>ワオ高等学校</t>
  </si>
  <si>
    <t>村上学園高等学校</t>
  </si>
  <si>
    <t>RITA学園高等学校</t>
  </si>
  <si>
    <t>穴吹学園高等学校</t>
  </si>
  <si>
    <t>瑞穂MSC高等学校</t>
  </si>
  <si>
    <t>区　分</t>
    <phoneticPr fontId="3"/>
  </si>
  <si>
    <t>大学・短大への進学者数については、大学・短大と同様に卒業時に「学士」「短期大学士」の学位が取得できる学校（防衛大学校、気象大学校など）、海外の大学も含めてください。
専門学校、専攻科等への進学者は「大学・短大への進学者数」に含めません。</t>
    <phoneticPr fontId="3"/>
  </si>
  <si>
    <t/>
  </si>
  <si>
    <t>人</t>
    <rPh sb="0" eb="1">
      <t>ヒト</t>
    </rPh>
    <phoneticPr fontId="15"/>
  </si>
  <si>
    <t>教員</t>
    <rPh sb="0" eb="2">
      <t>キョウイン</t>
    </rPh>
    <phoneticPr fontId="15"/>
  </si>
  <si>
    <t>職員</t>
    <rPh sb="0" eb="2">
      <t>ショクイン</t>
    </rPh>
    <phoneticPr fontId="15"/>
  </si>
  <si>
    <t>人</t>
    <rPh sb="0" eb="1">
      <t>ニン</t>
    </rPh>
    <phoneticPr fontId="15"/>
  </si>
  <si>
    <t>付随事業収入</t>
    <rPh sb="0" eb="2">
      <t>フズイ</t>
    </rPh>
    <rPh sb="2" eb="4">
      <t>ジギョウ</t>
    </rPh>
    <rPh sb="4" eb="6">
      <t>シュウニュウ</t>
    </rPh>
    <phoneticPr fontId="16"/>
  </si>
  <si>
    <t>教育活動外収支</t>
    <rPh sb="0" eb="2">
      <t>キョウイク</t>
    </rPh>
    <rPh sb="2" eb="4">
      <t>カツドウ</t>
    </rPh>
    <rPh sb="4" eb="5">
      <t>ソト</t>
    </rPh>
    <rPh sb="5" eb="7">
      <t>シュウシ</t>
    </rPh>
    <phoneticPr fontId="16"/>
  </si>
  <si>
    <t>教育活動外収入計（受取利息、配当金等）</t>
    <rPh sb="0" eb="2">
      <t>キョウイク</t>
    </rPh>
    <rPh sb="2" eb="4">
      <t>カツドウ</t>
    </rPh>
    <rPh sb="4" eb="5">
      <t>ガイ</t>
    </rPh>
    <rPh sb="5" eb="7">
      <t>シュウニュウ</t>
    </rPh>
    <rPh sb="7" eb="8">
      <t>ケイ</t>
    </rPh>
    <phoneticPr fontId="16"/>
  </si>
  <si>
    <t>教育活動外支出計（借入金利息等）</t>
    <rPh sb="0" eb="2">
      <t>キョウイク</t>
    </rPh>
    <rPh sb="2" eb="4">
      <t>カツドウ</t>
    </rPh>
    <rPh sb="4" eb="5">
      <t>ガイ</t>
    </rPh>
    <rPh sb="5" eb="7">
      <t>シシュツ</t>
    </rPh>
    <rPh sb="7" eb="8">
      <t>ケイ</t>
    </rPh>
    <phoneticPr fontId="16"/>
  </si>
  <si>
    <t>特別収入計（資産売却差額、設備寄付等）</t>
    <rPh sb="0" eb="2">
      <t>トクベツ</t>
    </rPh>
    <rPh sb="2" eb="4">
      <t>シュウニュウ</t>
    </rPh>
    <rPh sb="4" eb="5">
      <t>ケイ</t>
    </rPh>
    <phoneticPr fontId="16"/>
  </si>
  <si>
    <t>うち施設設備補助金</t>
    <rPh sb="2" eb="4">
      <t>シセツ</t>
    </rPh>
    <rPh sb="4" eb="6">
      <t>セツビ</t>
    </rPh>
    <rPh sb="6" eb="9">
      <t>ホジョキン</t>
    </rPh>
    <phoneticPr fontId="3"/>
  </si>
  <si>
    <t>マイナス(－)の付け忘れに注意(▲表示されます）</t>
    <rPh sb="8" eb="9">
      <t>ツケ</t>
    </rPh>
    <rPh sb="17" eb="19">
      <t>ヒョウジ</t>
    </rPh>
    <phoneticPr fontId="15"/>
  </si>
  <si>
    <t>２．卒業生の大学・短大進学状況について</t>
    <rPh sb="2" eb="5">
      <t>ソツギョウセイ</t>
    </rPh>
    <rPh sb="6" eb="8">
      <t>ダイガク</t>
    </rPh>
    <rPh sb="9" eb="11">
      <t>タンダイ</t>
    </rPh>
    <rPh sb="11" eb="13">
      <t>シンガク</t>
    </rPh>
    <rPh sb="13" eb="15">
      <t>ジョウキョウ</t>
    </rPh>
    <phoneticPr fontId="3"/>
  </si>
  <si>
    <t>(注)</t>
    <phoneticPr fontId="3"/>
  </si>
  <si>
    <t>うち、併設・系列の
大学・短大への
進学者数</t>
    <rPh sb="3" eb="5">
      <t>ヘイセツ</t>
    </rPh>
    <rPh sb="6" eb="8">
      <t>ケイレツ</t>
    </rPh>
    <rPh sb="10" eb="12">
      <t>ダイガク</t>
    </rPh>
    <rPh sb="13" eb="15">
      <t>タンダイ</t>
    </rPh>
    <rPh sb="18" eb="21">
      <t>シンガクシャ</t>
    </rPh>
    <rPh sb="21" eb="22">
      <t>スウ</t>
    </rPh>
    <phoneticPr fontId="3"/>
  </si>
  <si>
    <t>大学</t>
    <rPh sb="0" eb="2">
      <t>ダイガク</t>
    </rPh>
    <phoneticPr fontId="3"/>
  </si>
  <si>
    <t>短大</t>
    <rPh sb="0" eb="2">
      <t>タンダイ</t>
    </rPh>
    <phoneticPr fontId="3"/>
  </si>
  <si>
    <t>(注)</t>
    <phoneticPr fontId="15"/>
  </si>
  <si>
    <r>
      <t xml:space="preserve">コード番号
</t>
    </r>
    <r>
      <rPr>
        <sz val="9"/>
        <color rgb="FF0070C0"/>
        <rFont val="ＭＳ Ｐゴシック"/>
        <family val="3"/>
        <charset val="128"/>
      </rPr>
      <t>■</t>
    </r>
    <r>
      <rPr>
        <sz val="9"/>
        <rFont val="ＭＳ Ｐゴシック"/>
        <family val="3"/>
        <charset val="128"/>
      </rPr>
      <t xml:space="preserve">は未加盟
</t>
    </r>
    <r>
      <rPr>
        <sz val="9"/>
        <color rgb="FF7030A0"/>
        <rFont val="ＭＳ Ｐゴシック"/>
        <family val="3"/>
        <charset val="128"/>
      </rPr>
      <t>■</t>
    </r>
    <r>
      <rPr>
        <sz val="9"/>
        <rFont val="ＭＳ Ｐゴシック"/>
        <family val="3"/>
        <charset val="128"/>
      </rPr>
      <t xml:space="preserve">は県別ページ掲載無し
</t>
    </r>
    <r>
      <rPr>
        <sz val="9"/>
        <color theme="9" tint="-0.249977111117893"/>
        <rFont val="ＭＳ Ｐゴシック"/>
        <family val="3"/>
        <charset val="128"/>
      </rPr>
      <t>■</t>
    </r>
    <r>
      <rPr>
        <sz val="9"/>
        <rFont val="ＭＳ Ｐゴシック"/>
        <family val="3"/>
        <charset val="128"/>
      </rPr>
      <t>はカウント方法に注意</t>
    </r>
    <rPh sb="3" eb="5">
      <t>バンゴウ</t>
    </rPh>
    <rPh sb="8" eb="11">
      <t>ミカメイ</t>
    </rPh>
    <rPh sb="14" eb="16">
      <t>ケンベツ</t>
    </rPh>
    <rPh sb="19" eb="21">
      <t>ケイサイ</t>
    </rPh>
    <rPh sb="21" eb="22">
      <t>ナ</t>
    </rPh>
    <rPh sb="30" eb="32">
      <t>ホウホウ</t>
    </rPh>
    <rPh sb="33" eb="35">
      <t>チュウイ</t>
    </rPh>
    <phoneticPr fontId="5"/>
  </si>
  <si>
    <r>
      <rPr>
        <b/>
        <sz val="10"/>
        <rFont val="ＭＳ Ｐゴシック"/>
        <family val="3"/>
        <charset val="128"/>
      </rPr>
      <t>高等学校名、中等教育学校名（太字１９校）</t>
    </r>
    <r>
      <rPr>
        <sz val="10"/>
        <rFont val="ＭＳ Ｐゴシック"/>
        <family val="3"/>
        <charset val="128"/>
      </rPr>
      <t xml:space="preserve">
</t>
    </r>
    <r>
      <rPr>
        <b/>
        <sz val="10"/>
        <color rgb="FFFF0000"/>
        <rFont val="ＭＳ Ｐゴシック"/>
        <family val="3"/>
        <charset val="128"/>
      </rPr>
      <t>※横浜富士見丘中等教育学校（神奈川）
鈴鹿中等教育学校（三重）　
英心高校桔梗が丘校（三重）
東林館高等学校呉分校（広島）はコード番号同じ</t>
    </r>
    <rPh sb="0" eb="4">
      <t>コウトウガッコウ</t>
    </rPh>
    <rPh sb="4" eb="5">
      <t>メイ</t>
    </rPh>
    <rPh sb="6" eb="8">
      <t>チュウトウ</t>
    </rPh>
    <rPh sb="8" eb="10">
      <t>キョウイク</t>
    </rPh>
    <rPh sb="10" eb="12">
      <t>ガッコウ</t>
    </rPh>
    <rPh sb="12" eb="13">
      <t>メイ</t>
    </rPh>
    <rPh sb="14" eb="16">
      <t>フトジ</t>
    </rPh>
    <rPh sb="18" eb="19">
      <t>コウ</t>
    </rPh>
    <rPh sb="28" eb="34">
      <t>チュウトウキョウイクガッコウ</t>
    </rPh>
    <rPh sb="35" eb="38">
      <t>カナガワ</t>
    </rPh>
    <rPh sb="49" eb="51">
      <t>ミエ</t>
    </rPh>
    <rPh sb="54" eb="55">
      <t>エイ</t>
    </rPh>
    <rPh sb="55" eb="56">
      <t>ココロ</t>
    </rPh>
    <rPh sb="56" eb="58">
      <t>コウコウ</t>
    </rPh>
    <rPh sb="58" eb="60">
      <t>キキョウ</t>
    </rPh>
    <rPh sb="61" eb="62">
      <t>オカ</t>
    </rPh>
    <rPh sb="62" eb="63">
      <t>コウ</t>
    </rPh>
    <rPh sb="64" eb="66">
      <t>ミエ</t>
    </rPh>
    <rPh sb="68" eb="69">
      <t>ヒガシ</t>
    </rPh>
    <rPh sb="79" eb="81">
      <t>ヒロシマ</t>
    </rPh>
    <rPh sb="86" eb="88">
      <t>バンゴウ</t>
    </rPh>
    <rPh sb="88" eb="89">
      <t>オナ</t>
    </rPh>
    <phoneticPr fontId="5"/>
  </si>
  <si>
    <t>ふりがな①</t>
    <phoneticPr fontId="5"/>
  </si>
  <si>
    <r>
      <t xml:space="preserve">高校課程
</t>
    </r>
    <r>
      <rPr>
        <b/>
        <sz val="9"/>
        <rFont val="ＭＳ Ｐゴシック"/>
        <family val="3"/>
        <charset val="128"/>
      </rPr>
      <t xml:space="preserve">【選択】
</t>
    </r>
    <r>
      <rPr>
        <sz val="9"/>
        <rFont val="ＭＳ Ｐゴシック"/>
        <family val="3"/>
        <charset val="128"/>
      </rPr>
      <t>全
全・通
など</t>
    </r>
    <rPh sb="0" eb="2">
      <t>コウコウ</t>
    </rPh>
    <rPh sb="2" eb="4">
      <t>カテイ</t>
    </rPh>
    <rPh sb="10" eb="11">
      <t>ゼン</t>
    </rPh>
    <rPh sb="12" eb="13">
      <t>ゼン</t>
    </rPh>
    <rPh sb="14" eb="15">
      <t>トオル</t>
    </rPh>
    <phoneticPr fontId="5"/>
  </si>
  <si>
    <t>中学校名</t>
    <rPh sb="0" eb="3">
      <t>チュウガッコウ</t>
    </rPh>
    <rPh sb="3" eb="4">
      <t>メイ</t>
    </rPh>
    <phoneticPr fontId="5"/>
  </si>
  <si>
    <t>ふりがな②</t>
    <phoneticPr fontId="5"/>
  </si>
  <si>
    <t>さっぽろせいしゅう</t>
  </si>
  <si>
    <t>全・通</t>
  </si>
  <si>
    <r>
      <t>小</t>
    </r>
    <r>
      <rPr>
        <sz val="14"/>
        <color rgb="FFFF0000"/>
        <rFont val="ＭＳ Ｐゴシック"/>
        <family val="3"/>
        <charset val="128"/>
      </rPr>
      <t>樽</t>
    </r>
    <r>
      <rPr>
        <sz val="8"/>
        <rFont val="ＭＳ 明朝"/>
        <family val="1"/>
        <charset val="128"/>
      </rPr>
      <t>双葉高等学校</t>
    </r>
    <rPh sb="1" eb="2">
      <t>タル</t>
    </rPh>
    <phoneticPr fontId="5"/>
  </si>
  <si>
    <t>おたるふたば</t>
    <phoneticPr fontId="5"/>
  </si>
  <si>
    <t>全・通</t>
    <phoneticPr fontId="5"/>
  </si>
  <si>
    <t>双葉中学校【休校】</t>
    <rPh sb="6" eb="8">
      <t>キュウコウ</t>
    </rPh>
    <phoneticPr fontId="5"/>
  </si>
  <si>
    <t>ふたば</t>
  </si>
  <si>
    <t>小樽双葉高等学校</t>
  </si>
  <si>
    <t>酪農学園大学附属とわの森三愛高等学校</t>
    <rPh sb="0" eb="2">
      <t>ラクノウ</t>
    </rPh>
    <rPh sb="2" eb="4">
      <t>ガクエン</t>
    </rPh>
    <rPh sb="4" eb="6">
      <t>ダイガク</t>
    </rPh>
    <rPh sb="6" eb="8">
      <t>フゾク</t>
    </rPh>
    <phoneticPr fontId="5"/>
  </si>
  <si>
    <t>らくのうがくえんだいがくふぞくとわのもりさんあい</t>
    <phoneticPr fontId="5"/>
  </si>
  <si>
    <t>酪農学園大学附属とわの森三愛高等学校</t>
  </si>
  <si>
    <t>くらーくきねんこくさい</t>
    <phoneticPr fontId="5"/>
  </si>
  <si>
    <t>通</t>
  </si>
  <si>
    <t>いけがみがくいん</t>
  </si>
  <si>
    <t>星槎国際高等学校</t>
    <phoneticPr fontId="5"/>
  </si>
  <si>
    <t>せいさこくさい</t>
  </si>
  <si>
    <t>星槎もみじ中学校</t>
    <rPh sb="5" eb="8">
      <t>チュウガッコウ</t>
    </rPh>
    <phoneticPr fontId="5"/>
  </si>
  <si>
    <t>せいさもみじ</t>
    <phoneticPr fontId="5"/>
  </si>
  <si>
    <t>星槎もみじ中学校</t>
  </si>
  <si>
    <t>北海道芸術高等学校</t>
    <rPh sb="0" eb="3">
      <t>ホッカイドウ</t>
    </rPh>
    <rPh sb="3" eb="5">
      <t>ゲイジュツ</t>
    </rPh>
    <rPh sb="5" eb="7">
      <t>コウトウ</t>
    </rPh>
    <rPh sb="7" eb="9">
      <t>ガッコウ</t>
    </rPh>
    <phoneticPr fontId="5"/>
  </si>
  <si>
    <t>ほっかいどうげいじゅつ</t>
    <phoneticPr fontId="5"/>
  </si>
  <si>
    <t>通</t>
    <rPh sb="0" eb="1">
      <t>ツウ</t>
    </rPh>
    <phoneticPr fontId="5"/>
  </si>
  <si>
    <t>北海道シュタイナー学園いずみの学校中等部</t>
  </si>
  <si>
    <t>ほっかいどうしゅたいなーがくえんいずみのがっこう</t>
  </si>
  <si>
    <t>にっぽんたいいくだいがくふぞく</t>
    <phoneticPr fontId="5"/>
  </si>
  <si>
    <t>日本体育大学荏原高等学校</t>
  </si>
  <si>
    <t>ほっかいどうきょういくがくえんさんわ</t>
    <phoneticPr fontId="5"/>
  </si>
  <si>
    <t>北海道教育学園三和高等学校【新設】</t>
  </si>
  <si>
    <t>とうおうがくえん</t>
  </si>
  <si>
    <t>あおもりやまだ</t>
  </si>
  <si>
    <t>青森山田中学校</t>
  </si>
  <si>
    <t>ちばがくえん</t>
  </si>
  <si>
    <t>はちのへこうぎょうだいがくだいに</t>
  </si>
  <si>
    <t>八戸工業大学第二高等学校附属中学校</t>
    <rPh sb="0" eb="2">
      <t>ハチノヘ</t>
    </rPh>
    <rPh sb="2" eb="4">
      <t>コウギョウ</t>
    </rPh>
    <rPh sb="4" eb="6">
      <t>ダイガク</t>
    </rPh>
    <rPh sb="6" eb="8">
      <t>ダイニ</t>
    </rPh>
    <rPh sb="8" eb="10">
      <t>コウトウ</t>
    </rPh>
    <rPh sb="10" eb="12">
      <t>ガッコウ</t>
    </rPh>
    <rPh sb="12" eb="14">
      <t>フゾク</t>
    </rPh>
    <rPh sb="14" eb="17">
      <t>チュウガッコウ</t>
    </rPh>
    <phoneticPr fontId="5"/>
  </si>
  <si>
    <t>はちのへこうぎょうだいがくだいにこうとうがっこうふぞく</t>
    <phoneticPr fontId="5"/>
  </si>
  <si>
    <t>ごしょがわらだいいち</t>
  </si>
  <si>
    <t>いわてじょし</t>
  </si>
  <si>
    <t>いちのせきがくいん</t>
  </si>
  <si>
    <t>もりおかちゅうおう</t>
  </si>
  <si>
    <t>盛岡中央高等学校附属中学校</t>
    <rPh sb="0" eb="2">
      <t>モリオカ</t>
    </rPh>
    <rPh sb="2" eb="4">
      <t>チュウオウ</t>
    </rPh>
    <rPh sb="4" eb="6">
      <t>コウトウ</t>
    </rPh>
    <rPh sb="6" eb="8">
      <t>ガッコウ</t>
    </rPh>
    <rPh sb="8" eb="10">
      <t>フゾク</t>
    </rPh>
    <rPh sb="10" eb="13">
      <t>チュウガッコウ</t>
    </rPh>
    <phoneticPr fontId="5"/>
  </si>
  <si>
    <t>もりおかちゅうおうこうとうがっこうふぞく</t>
    <phoneticPr fontId="5"/>
  </si>
  <si>
    <t>さんあいがくしゃ</t>
  </si>
  <si>
    <t>三愛学舎【特別支援】</t>
  </si>
  <si>
    <t>盛岡誠桜高等学校</t>
    <rPh sb="2" eb="3">
      <t>セイ</t>
    </rPh>
    <rPh sb="3" eb="4">
      <t>サクラ</t>
    </rPh>
    <phoneticPr fontId="5"/>
  </si>
  <si>
    <t>もりおかせいおう</t>
    <phoneticPr fontId="5"/>
  </si>
  <si>
    <t>せいわがくえん</t>
  </si>
  <si>
    <t>せんだいしらゆりがくえん</t>
  </si>
  <si>
    <t>全・通</t>
    <rPh sb="2" eb="3">
      <t>ツウ</t>
    </rPh>
    <phoneticPr fontId="5"/>
  </si>
  <si>
    <t>仙台白百合学園中学校</t>
  </si>
  <si>
    <t>せんだいいくえいがくえん</t>
  </si>
  <si>
    <t>秀光中学校</t>
    <rPh sb="0" eb="2">
      <t>シュウコウ</t>
    </rPh>
    <rPh sb="2" eb="5">
      <t>チュウガッコウ</t>
    </rPh>
    <phoneticPr fontId="5"/>
  </si>
  <si>
    <t>しゅうこう</t>
    <phoneticPr fontId="5"/>
  </si>
  <si>
    <t>とうりょう</t>
  </si>
  <si>
    <t>全</t>
    <rPh sb="0" eb="1">
      <t>ゼン</t>
    </rPh>
    <phoneticPr fontId="5"/>
  </si>
  <si>
    <t>日本ウェルネス宮城高等学校</t>
  </si>
  <si>
    <t>いずみこうとうしえんがっこう</t>
    <phoneticPr fontId="5"/>
  </si>
  <si>
    <t>いずみ高等支援学校【特別支援】</t>
  </si>
  <si>
    <t>飛鳥未来きずな高等学校</t>
    <rPh sb="0" eb="2">
      <t>アスカ</t>
    </rPh>
    <rPh sb="2" eb="4">
      <t>ミライ</t>
    </rPh>
    <rPh sb="7" eb="9">
      <t>コウトウ</t>
    </rPh>
    <rPh sb="9" eb="11">
      <t>ガッコウ</t>
    </rPh>
    <phoneticPr fontId="5"/>
  </si>
  <si>
    <t>あすかみらいきずな</t>
    <phoneticPr fontId="5"/>
  </si>
  <si>
    <t>通</t>
    <rPh sb="0" eb="1">
      <t>トオ</t>
    </rPh>
    <phoneticPr fontId="5"/>
  </si>
  <si>
    <t>しえんがっこうせんだいみらいこうとうがくえん</t>
    <phoneticPr fontId="5"/>
  </si>
  <si>
    <t>あきたしゅうえい</t>
  </si>
  <si>
    <t>やまがためいせい</t>
  </si>
  <si>
    <t>めいせいがくえん</t>
  </si>
  <si>
    <t>惺山高等学校</t>
    <rPh sb="0" eb="1">
      <t>セイ</t>
    </rPh>
    <rPh sb="1" eb="2">
      <t>ザン</t>
    </rPh>
    <phoneticPr fontId="5"/>
  </si>
  <si>
    <t>せいざん</t>
    <phoneticPr fontId="5"/>
  </si>
  <si>
    <t>惺山高等学校</t>
  </si>
  <si>
    <t>わじゅんかん</t>
  </si>
  <si>
    <t>ふくしまとうりょう</t>
  </si>
  <si>
    <t>しょうし</t>
  </si>
  <si>
    <t>じんあい</t>
  </si>
  <si>
    <t>郡山ザベリオ学園中学校</t>
  </si>
  <si>
    <t>こおりやまざべりおがくえん</t>
    <phoneticPr fontId="5"/>
  </si>
  <si>
    <t>ひがしにほんこくさいだいがくふぞくしょうへい</t>
  </si>
  <si>
    <t>東日本国際大学附属昌平中学校</t>
  </si>
  <si>
    <t>ふくしまみなみ</t>
  </si>
  <si>
    <t>福島南高等学校【休校】</t>
  </si>
  <si>
    <t>にいがたさんぎょうだいがくふぞく</t>
  </si>
  <si>
    <t>かもぎょうせい</t>
  </si>
  <si>
    <t>かいしがくえん</t>
  </si>
  <si>
    <t>開志国際高等学校</t>
  </si>
  <si>
    <t>創進学園高等学校</t>
    <rPh sb="0" eb="1">
      <t>ソウ</t>
    </rPh>
    <rPh sb="1" eb="2">
      <t>シン</t>
    </rPh>
    <rPh sb="2" eb="4">
      <t>ガクエン</t>
    </rPh>
    <rPh sb="4" eb="6">
      <t>コウトウ</t>
    </rPh>
    <rPh sb="6" eb="8">
      <t>ガッコウ</t>
    </rPh>
    <phoneticPr fontId="5"/>
  </si>
  <si>
    <t>そうしんがくえん</t>
    <phoneticPr fontId="5"/>
  </si>
  <si>
    <t>長岡英智高等学校</t>
    <rPh sb="0" eb="2">
      <t>ナガオカ</t>
    </rPh>
    <phoneticPr fontId="5"/>
  </si>
  <si>
    <t>ながおかえいち</t>
    <phoneticPr fontId="5"/>
  </si>
  <si>
    <t>たいせいじょし</t>
  </si>
  <si>
    <t>つちうらにほんだいがく</t>
  </si>
  <si>
    <t>めいしゅうがくえんひたち</t>
  </si>
  <si>
    <t>東洋大学京北高等学校</t>
  </si>
  <si>
    <t>かしまがくえん</t>
  </si>
  <si>
    <t>しょうようがくえん</t>
  </si>
  <si>
    <t>水戸英宏中学校　</t>
  </si>
  <si>
    <t>みとえいこう</t>
  </si>
  <si>
    <t>つくばかいせい</t>
  </si>
  <si>
    <t>こうようがくえん</t>
  </si>
  <si>
    <t>みとへいせいがくえん</t>
  </si>
  <si>
    <t>青葉台中等学部【休校】</t>
    <rPh sb="0" eb="3">
      <t>アオバダイ</t>
    </rPh>
    <rPh sb="3" eb="5">
      <t>チュウトウ</t>
    </rPh>
    <rPh sb="5" eb="7">
      <t>ガクブ</t>
    </rPh>
    <phoneticPr fontId="5"/>
  </si>
  <si>
    <t>あおばだいちゅうとうがくぶ</t>
    <phoneticPr fontId="5"/>
  </si>
  <si>
    <t>青葉台中等学部【休校】</t>
  </si>
  <si>
    <t>EIKOデジタル・クリエイティブ高等学校</t>
    <rPh sb="16" eb="20">
      <t>コウトウガッコウ</t>
    </rPh>
    <phoneticPr fontId="5"/>
  </si>
  <si>
    <t>えいこーでじたるくりえいてぃぶ</t>
    <phoneticPr fontId="5"/>
  </si>
  <si>
    <t>Ｓ高等学校</t>
    <rPh sb="1" eb="3">
      <t>コウトウ</t>
    </rPh>
    <rPh sb="3" eb="5">
      <t>ガッコウ</t>
    </rPh>
    <phoneticPr fontId="5"/>
  </si>
  <si>
    <t>えす</t>
    <phoneticPr fontId="5"/>
  </si>
  <si>
    <t>日本ウェルネス高等学校</t>
    <rPh sb="0" eb="2">
      <t>ニホン</t>
    </rPh>
    <rPh sb="7" eb="11">
      <t>コウトウガッコウ</t>
    </rPh>
    <phoneticPr fontId="5"/>
  </si>
  <si>
    <t>にほんうぇるねす</t>
    <phoneticPr fontId="5"/>
  </si>
  <si>
    <t>あすかみらいきぼう</t>
    <phoneticPr fontId="5"/>
  </si>
  <si>
    <t>日々輝学園高等学校</t>
    <rPh sb="0" eb="3">
      <t>ヒビキ</t>
    </rPh>
    <rPh sb="3" eb="5">
      <t>ガクエン</t>
    </rPh>
    <rPh sb="5" eb="7">
      <t>コウトウ</t>
    </rPh>
    <rPh sb="7" eb="9">
      <t>ガッコウ</t>
    </rPh>
    <phoneticPr fontId="5"/>
  </si>
  <si>
    <t>ひびきがくえん</t>
    <phoneticPr fontId="5"/>
  </si>
  <si>
    <t>しえんがっこうわかばこうとうがくえん</t>
    <phoneticPr fontId="5"/>
  </si>
  <si>
    <t>支援学校若葉高等学園【特別支援】</t>
  </si>
  <si>
    <t>せいぼうがくえん</t>
  </si>
  <si>
    <t>聖望学園中学校</t>
  </si>
  <si>
    <t>けいおうぎじゅく</t>
  </si>
  <si>
    <t>慶應義塾中等部</t>
  </si>
  <si>
    <t>かいち</t>
  </si>
  <si>
    <t>開智中学校</t>
  </si>
  <si>
    <t>こくさいがくいん</t>
  </si>
  <si>
    <t>国際学院中学校【募集停止】</t>
    <rPh sb="0" eb="2">
      <t>コクサイ</t>
    </rPh>
    <rPh sb="2" eb="4">
      <t>ガクイン</t>
    </rPh>
    <rPh sb="4" eb="7">
      <t>チュウガッコウ</t>
    </rPh>
    <rPh sb="8" eb="12">
      <t>ボシュウテイシ</t>
    </rPh>
    <phoneticPr fontId="5"/>
  </si>
  <si>
    <t>こくさいがくいん</t>
    <phoneticPr fontId="5"/>
  </si>
  <si>
    <t>むさしのせいじょう</t>
  </si>
  <si>
    <t>おおかわがくえん</t>
  </si>
  <si>
    <t>しがくかい</t>
  </si>
  <si>
    <t>わせがく夢育高等学校</t>
    <rPh sb="4" eb="6">
      <t>ユメイク</t>
    </rPh>
    <rPh sb="6" eb="10">
      <t>コウトウガッコウ</t>
    </rPh>
    <phoneticPr fontId="5"/>
  </si>
  <si>
    <t>わせがくゆめいく</t>
    <phoneticPr fontId="5"/>
  </si>
  <si>
    <t>かすみがせき</t>
  </si>
  <si>
    <t>まつえがくえん</t>
  </si>
  <si>
    <t>まつえがくえんおおみやぶんこう</t>
  </si>
  <si>
    <t>まつえがくえんこしがやぶんこう</t>
  </si>
  <si>
    <t>ひかりのむらようごがっこうちちぶしぜんがくえん</t>
  </si>
  <si>
    <t>特別支援学校光の村秩父自然学園中学部【特別支援】</t>
    <phoneticPr fontId="5"/>
  </si>
  <si>
    <t>特別支援学校光の村土佐自然学園高等部【特別支援】</t>
  </si>
  <si>
    <t>れいたく</t>
  </si>
  <si>
    <t>麗澤中学校</t>
  </si>
  <si>
    <t>とうよう</t>
  </si>
  <si>
    <t>けいあいだいがくようかいちば</t>
  </si>
  <si>
    <t>鴨川令徳高等学校</t>
    <rPh sb="0" eb="2">
      <t>カモガワ</t>
    </rPh>
    <rPh sb="2" eb="3">
      <t>レイ</t>
    </rPh>
    <rPh sb="3" eb="4">
      <t>トク</t>
    </rPh>
    <phoneticPr fontId="5"/>
  </si>
  <si>
    <t>かもがわれいとく</t>
    <phoneticPr fontId="5"/>
  </si>
  <si>
    <t>鴨川令徳高等学校</t>
  </si>
  <si>
    <t>しがくかん</t>
  </si>
  <si>
    <t>めいせい</t>
  </si>
  <si>
    <t>わせがく</t>
  </si>
  <si>
    <t>なかやまがくえん</t>
  </si>
  <si>
    <t>あずさだいいち</t>
  </si>
  <si>
    <t>中央国際高等学校</t>
    <rPh sb="0" eb="2">
      <t>チュウオウ</t>
    </rPh>
    <rPh sb="2" eb="4">
      <t>コクサイ</t>
    </rPh>
    <rPh sb="4" eb="6">
      <t>コウトウ</t>
    </rPh>
    <rPh sb="6" eb="8">
      <t>ガッコウ</t>
    </rPh>
    <phoneticPr fontId="5"/>
  </si>
  <si>
    <t>ちゅうおうこくさい</t>
    <phoneticPr fontId="5"/>
  </si>
  <si>
    <t>三育学院中等教育学校</t>
  </si>
  <si>
    <t>三育学院中学校【令和5年度から募集停止】</t>
    <rPh sb="0" eb="1">
      <t>3</t>
    </rPh>
    <rPh sb="1" eb="2">
      <t>イク</t>
    </rPh>
    <rPh sb="2" eb="4">
      <t>ガクイン</t>
    </rPh>
    <rPh sb="4" eb="7">
      <t>チュウガッコウ</t>
    </rPh>
    <rPh sb="8" eb="10">
      <t>レイワ</t>
    </rPh>
    <rPh sb="11" eb="13">
      <t>ネンド</t>
    </rPh>
    <rPh sb="15" eb="17">
      <t>ボシュウ</t>
    </rPh>
    <rPh sb="17" eb="19">
      <t>テイシ</t>
    </rPh>
    <phoneticPr fontId="5"/>
  </si>
  <si>
    <t>さんいくがくいん</t>
    <phoneticPr fontId="5"/>
  </si>
  <si>
    <t>ヒューマンキャンパスのぞみ高等学校</t>
    <rPh sb="13" eb="17">
      <t>コウトウガッコウ</t>
    </rPh>
    <phoneticPr fontId="5"/>
  </si>
  <si>
    <t>ひゅーまんきゃんぱすのぞみ</t>
    <phoneticPr fontId="5"/>
  </si>
  <si>
    <t>千葉科学大学附属高等学校</t>
    <phoneticPr fontId="5"/>
  </si>
  <si>
    <t>ちばかがくだいがくふぞく</t>
    <phoneticPr fontId="5"/>
  </si>
  <si>
    <t>ちゅうおうだいがく</t>
  </si>
  <si>
    <t>慶應義塾普通部</t>
  </si>
  <si>
    <t>せいしんじょし</t>
  </si>
  <si>
    <t>もりむらがくえん</t>
  </si>
  <si>
    <t>しゅうえい</t>
  </si>
  <si>
    <t>聖ステパノ学園中学校</t>
  </si>
  <si>
    <t>せいすてばのがくえん</t>
    <phoneticPr fontId="5"/>
  </si>
  <si>
    <t>あつぎちゅうおう</t>
  </si>
  <si>
    <t>せいさ</t>
  </si>
  <si>
    <t>星槎中学校</t>
  </si>
  <si>
    <t>よこはまくんもうがくいん</t>
  </si>
  <si>
    <t>横浜訓盲学院中学部【特別支援】</t>
    <phoneticPr fontId="5"/>
  </si>
  <si>
    <t>横浜訓盲学院高等部【特別支援】</t>
  </si>
  <si>
    <t>ひじりざかしえんがっこう</t>
    <phoneticPr fontId="5"/>
  </si>
  <si>
    <t>聖坂支援学校中学部【特別支援】</t>
    <rPh sb="2" eb="4">
      <t>シエン</t>
    </rPh>
    <phoneticPr fontId="5"/>
  </si>
  <si>
    <t>聖坂支援学校高等部【特別支援】</t>
  </si>
  <si>
    <t>しょうなんらいなすがくえん</t>
    <phoneticPr fontId="5"/>
  </si>
  <si>
    <t>湘南ライナス学園中等部【休校】</t>
    <rPh sb="0" eb="2">
      <t>ショウナン</t>
    </rPh>
    <rPh sb="6" eb="8">
      <t>ガクエン</t>
    </rPh>
    <rPh sb="8" eb="11">
      <t>チュウトウブ</t>
    </rPh>
    <rPh sb="12" eb="14">
      <t>キュウコウ</t>
    </rPh>
    <phoneticPr fontId="5"/>
  </si>
  <si>
    <t>湘南ライナス学園高等部【休校】</t>
  </si>
  <si>
    <t>せいそくがくえん</t>
  </si>
  <si>
    <t>全・定</t>
  </si>
  <si>
    <t>定</t>
  </si>
  <si>
    <t>大原学園美空高等学校</t>
    <rPh sb="4" eb="6">
      <t>ミソラ</t>
    </rPh>
    <phoneticPr fontId="5"/>
  </si>
  <si>
    <t>おおはらがくえんみそら</t>
    <phoneticPr fontId="5"/>
  </si>
  <si>
    <t>大原学園美空高等学校</t>
  </si>
  <si>
    <t>とうかいだいがくふぞくぼうせい</t>
  </si>
  <si>
    <t>けいほくがくえんはくさん</t>
  </si>
  <si>
    <t>あべがくいん</t>
  </si>
  <si>
    <t>すんだいがくえん</t>
  </si>
  <si>
    <t>駿台学園中学校</t>
  </si>
  <si>
    <t>たきのがわじょしがくえん</t>
  </si>
  <si>
    <t>瀧野川女子学園中学校</t>
  </si>
  <si>
    <t>きたとしま</t>
  </si>
  <si>
    <t>北豊島中学校</t>
  </si>
  <si>
    <t>あいこく</t>
  </si>
  <si>
    <t>りっししゃ</t>
  </si>
  <si>
    <t>かえつありあけ</t>
  </si>
  <si>
    <t>かえつ有明中学校</t>
  </si>
  <si>
    <t>東京シューレ葛飾中学校</t>
  </si>
  <si>
    <t>とうきょうしゅーれかつしか</t>
    <phoneticPr fontId="5"/>
  </si>
  <si>
    <t>東京みらい中学校【新設】</t>
    <rPh sb="9" eb="11">
      <t>シンセツ</t>
    </rPh>
    <phoneticPr fontId="5"/>
  </si>
  <si>
    <t>とうきょうみらい</t>
    <phoneticPr fontId="5"/>
  </si>
  <si>
    <t>品川翔英高等学校</t>
    <rPh sb="0" eb="2">
      <t>シナガワ</t>
    </rPh>
    <rPh sb="2" eb="4">
      <t>ショウエイ</t>
    </rPh>
    <rPh sb="4" eb="6">
      <t>コウトウ</t>
    </rPh>
    <phoneticPr fontId="5"/>
  </si>
  <si>
    <t>しながわしょうえい</t>
    <phoneticPr fontId="5"/>
  </si>
  <si>
    <t>品川翔英中学校</t>
    <rPh sb="0" eb="2">
      <t>シナガワ</t>
    </rPh>
    <rPh sb="2" eb="4">
      <t>ショウエイ</t>
    </rPh>
    <rPh sb="4" eb="7">
      <t>チュウガッコウ</t>
    </rPh>
    <phoneticPr fontId="5"/>
  </si>
  <si>
    <t>品川翔英高等学校</t>
  </si>
  <si>
    <t>しながわじょしがくいん</t>
  </si>
  <si>
    <t>品川女子学院中等部</t>
  </si>
  <si>
    <t>せいりょう</t>
  </si>
  <si>
    <t>青稜中学校</t>
  </si>
  <si>
    <t>ぶんきょうだいがくふぞく</t>
  </si>
  <si>
    <t>文教大学付属中学校</t>
  </si>
  <si>
    <t>目黒日本大学高等学校</t>
    <rPh sb="0" eb="2">
      <t>メグロ</t>
    </rPh>
    <rPh sb="2" eb="4">
      <t>ニホン</t>
    </rPh>
    <rPh sb="4" eb="6">
      <t>ダイガク</t>
    </rPh>
    <phoneticPr fontId="5"/>
  </si>
  <si>
    <t>めぐろにほんだいがく</t>
    <phoneticPr fontId="5"/>
  </si>
  <si>
    <t>目黒日本大学中学校</t>
    <rPh sb="0" eb="2">
      <t>メグロ</t>
    </rPh>
    <rPh sb="2" eb="4">
      <t>ニホン</t>
    </rPh>
    <rPh sb="4" eb="6">
      <t>ダイガク</t>
    </rPh>
    <phoneticPr fontId="5"/>
  </si>
  <si>
    <t>目黒日本大学高等学校</t>
  </si>
  <si>
    <t>清明学園中学校</t>
    <phoneticPr fontId="5"/>
  </si>
  <si>
    <t>せいめいがくえん</t>
  </si>
  <si>
    <t>清明学園中学校</t>
  </si>
  <si>
    <t>とうきょう</t>
  </si>
  <si>
    <t>とうきょうじつぎょう</t>
  </si>
  <si>
    <t>明晴学園中学部【特別支援】</t>
    <rPh sb="8" eb="10">
      <t>トクベツ</t>
    </rPh>
    <rPh sb="10" eb="12">
      <t>シエン</t>
    </rPh>
    <phoneticPr fontId="5"/>
  </si>
  <si>
    <t>明晴学園中学部【特別支援】</t>
  </si>
  <si>
    <t>かがくぎじゅつがくえん</t>
  </si>
  <si>
    <t>定・通</t>
  </si>
  <si>
    <t>こくしかん</t>
  </si>
  <si>
    <t>全・定</t>
    <phoneticPr fontId="5"/>
  </si>
  <si>
    <t>国士舘中学校</t>
  </si>
  <si>
    <t>たまがわせいがくいん</t>
  </si>
  <si>
    <t>玉川聖学院中等部</t>
  </si>
  <si>
    <t>日本聾話学校中学部【特別支援】</t>
    <phoneticPr fontId="5"/>
  </si>
  <si>
    <t>にっぽんろうわがっこう</t>
  </si>
  <si>
    <t>日本聾話学校中学部【特別支援】</t>
  </si>
  <si>
    <t>ほりこし</t>
  </si>
  <si>
    <t>しょうわてつどう</t>
  </si>
  <si>
    <t>としまがくいん</t>
  </si>
  <si>
    <t>じょうほく</t>
  </si>
  <si>
    <t>あさひでようごがっこう</t>
  </si>
  <si>
    <t>旭出学園（特別支援学校）中学部【特別支援】</t>
    <phoneticPr fontId="5"/>
  </si>
  <si>
    <t>旭出学園（特別支援学校）高等部【特別支援】</t>
  </si>
  <si>
    <t>とうきょうじょしがくいん</t>
  </si>
  <si>
    <t>東京女子学院中学校</t>
  </si>
  <si>
    <t>自由学園高等部</t>
  </si>
  <si>
    <t>自由学園男子部中等科【休校】</t>
    <rPh sb="11" eb="13">
      <t>キュウコウ</t>
    </rPh>
    <phoneticPr fontId="5"/>
  </si>
  <si>
    <t>じゆうがくえんだんしぶ</t>
    <phoneticPr fontId="5"/>
  </si>
  <si>
    <t>こっか</t>
  </si>
  <si>
    <t>国華中学校【休校】</t>
    <phoneticPr fontId="5"/>
  </si>
  <si>
    <t>国華高等学校【休校】</t>
  </si>
  <si>
    <t>すがもしょうぎょう</t>
  </si>
  <si>
    <t>せいぱうろがくえん</t>
    <phoneticPr fontId="5"/>
  </si>
  <si>
    <t>サレジオ中学校</t>
  </si>
  <si>
    <t>されじお</t>
    <phoneticPr fontId="5"/>
  </si>
  <si>
    <t>めいほう</t>
  </si>
  <si>
    <t>ＮＨＫ学園高等学校</t>
    <phoneticPr fontId="5"/>
  </si>
  <si>
    <t>えぬえっちけいがくえん</t>
    <phoneticPr fontId="5"/>
  </si>
  <si>
    <t>えいめいかん</t>
  </si>
  <si>
    <t>武蔵野東中学校</t>
  </si>
  <si>
    <t>むさしのひがし</t>
  </si>
  <si>
    <t>叡明館中学校【休校】</t>
    <phoneticPr fontId="5"/>
  </si>
  <si>
    <t>叡明館高等学校【休校】</t>
  </si>
  <si>
    <t>ふくいこうぎょうだいがくふぞくふくい</t>
  </si>
  <si>
    <t>けいしん</t>
  </si>
  <si>
    <t>ふくいみなみ</t>
  </si>
  <si>
    <t>かつやま子どもの村中学校</t>
  </si>
  <si>
    <t>かつやまこどものむら</t>
  </si>
  <si>
    <t>きのくに子どもの村中学校</t>
  </si>
  <si>
    <t>AOIKE高等学校</t>
    <rPh sb="5" eb="7">
      <t>コウトウ</t>
    </rPh>
    <rPh sb="7" eb="9">
      <t>ガッコウ</t>
    </rPh>
    <phoneticPr fontId="5"/>
  </si>
  <si>
    <t>あおいけがくえん</t>
    <phoneticPr fontId="5"/>
  </si>
  <si>
    <t>甲斐清和（せいか）高等学校</t>
    <phoneticPr fontId="5"/>
  </si>
  <si>
    <t>かいせいか</t>
  </si>
  <si>
    <t>甲府湯田中学校【休校】</t>
    <phoneticPr fontId="5"/>
  </si>
  <si>
    <t>こうふゆだ</t>
  </si>
  <si>
    <t>甲斐清和（せいか）高等学校</t>
  </si>
  <si>
    <t>やまなしえいわ</t>
  </si>
  <si>
    <t>山梨英和中学校</t>
  </si>
  <si>
    <t>山梨学院高等学校</t>
    <phoneticPr fontId="5"/>
  </si>
  <si>
    <t>やまなしがくいん</t>
    <phoneticPr fontId="5"/>
  </si>
  <si>
    <t>山梨学院中学校</t>
    <phoneticPr fontId="5"/>
  </si>
  <si>
    <t>すんだいこうふ</t>
  </si>
  <si>
    <t>駿台甲府中学校</t>
  </si>
  <si>
    <t>にほんこうくう</t>
  </si>
  <si>
    <t>日本航空高等学校附属中学校</t>
    <rPh sb="8" eb="10">
      <t>フゾク</t>
    </rPh>
    <phoneticPr fontId="5"/>
  </si>
  <si>
    <t>にほんこうくうこうとうがっこうふぞく</t>
  </si>
  <si>
    <t>しぜんがくえん</t>
  </si>
  <si>
    <t>南アルプス子どもの村中学校</t>
    <rPh sb="0" eb="1">
      <t>ミナミ</t>
    </rPh>
    <rPh sb="5" eb="6">
      <t>コ</t>
    </rPh>
    <rPh sb="9" eb="10">
      <t>ムラ</t>
    </rPh>
    <rPh sb="10" eb="13">
      <t>チュウガッコウ</t>
    </rPh>
    <phoneticPr fontId="5"/>
  </si>
  <si>
    <t>みなみあるぷすこどものむら</t>
    <phoneticPr fontId="5"/>
  </si>
  <si>
    <t>素和美中学校</t>
    <rPh sb="3" eb="6">
      <t>チュウガッコウ</t>
    </rPh>
    <phoneticPr fontId="5"/>
  </si>
  <si>
    <t>すおみ</t>
    <phoneticPr fontId="5"/>
  </si>
  <si>
    <t>素和美中学校</t>
  </si>
  <si>
    <t>長野日本大学高等学校</t>
    <phoneticPr fontId="5"/>
  </si>
  <si>
    <t>ながのにほんだいがく</t>
  </si>
  <si>
    <t>長野日本大学中学校</t>
  </si>
  <si>
    <t>松本国際高等学校</t>
    <rPh sb="0" eb="2">
      <t>マツモト</t>
    </rPh>
    <rPh sb="2" eb="4">
      <t>コクサイ</t>
    </rPh>
    <phoneticPr fontId="5"/>
  </si>
  <si>
    <t>まつもとこくさい</t>
    <phoneticPr fontId="5"/>
  </si>
  <si>
    <t>松本国際中学校</t>
    <rPh sb="0" eb="2">
      <t>マツモト</t>
    </rPh>
    <rPh sb="2" eb="4">
      <t>コクサイ</t>
    </rPh>
    <rPh sb="4" eb="5">
      <t>チュウ</t>
    </rPh>
    <phoneticPr fontId="5"/>
  </si>
  <si>
    <t>松本国際高等学校</t>
  </si>
  <si>
    <t>長野俊英高等学校</t>
    <phoneticPr fontId="5"/>
  </si>
  <si>
    <t>ながのしゅんえい</t>
  </si>
  <si>
    <t>いいだじょし</t>
  </si>
  <si>
    <t>ちきゅうかんきょう</t>
  </si>
  <si>
    <t>しなのむつみ</t>
  </si>
  <si>
    <t>グリーン・ヒルズ中学校</t>
  </si>
  <si>
    <t>ぐりーん・ひるず</t>
    <phoneticPr fontId="5"/>
  </si>
  <si>
    <t>コードアカデミー高等学校</t>
    <rPh sb="8" eb="10">
      <t>コウトウ</t>
    </rPh>
    <rPh sb="10" eb="12">
      <t>ガッコウ</t>
    </rPh>
    <phoneticPr fontId="5"/>
  </si>
  <si>
    <t>こーどあかでみー</t>
    <phoneticPr fontId="5"/>
  </si>
  <si>
    <t>さくら国際高等学校</t>
    <rPh sb="3" eb="5">
      <t>コクサイ</t>
    </rPh>
    <rPh sb="5" eb="7">
      <t>コウトウ</t>
    </rPh>
    <rPh sb="7" eb="9">
      <t>ガッコウ</t>
    </rPh>
    <phoneticPr fontId="5"/>
  </si>
  <si>
    <t>さくらこくさい</t>
    <phoneticPr fontId="5"/>
  </si>
  <si>
    <t>つくば開成学園高等学校</t>
    <rPh sb="3" eb="5">
      <t>カイセイ</t>
    </rPh>
    <rPh sb="5" eb="7">
      <t>ガクエン</t>
    </rPh>
    <rPh sb="7" eb="9">
      <t>コウトウ</t>
    </rPh>
    <rPh sb="9" eb="11">
      <t>ガッコウ</t>
    </rPh>
    <phoneticPr fontId="5"/>
  </si>
  <si>
    <t>つくばかいせいがくえん</t>
    <phoneticPr fontId="5"/>
  </si>
  <si>
    <t>ＩＤ学園高等学校</t>
    <rPh sb="2" eb="4">
      <t>ガクエン</t>
    </rPh>
    <rPh sb="4" eb="6">
      <t>コウトウ</t>
    </rPh>
    <rPh sb="6" eb="8">
      <t>ガッコウ</t>
    </rPh>
    <phoneticPr fontId="5"/>
  </si>
  <si>
    <t>あいでぃがくえん</t>
    <phoneticPr fontId="5"/>
  </si>
  <si>
    <t>緑誠蘭高等学校</t>
    <rPh sb="0" eb="1">
      <t>ミドリ</t>
    </rPh>
    <rPh sb="1" eb="2">
      <t>マコト</t>
    </rPh>
    <rPh sb="2" eb="3">
      <t>ラン</t>
    </rPh>
    <rPh sb="3" eb="5">
      <t>コウトウ</t>
    </rPh>
    <rPh sb="5" eb="7">
      <t>ガッコウ</t>
    </rPh>
    <phoneticPr fontId="5"/>
  </si>
  <si>
    <t>りょくせいらん</t>
    <phoneticPr fontId="5"/>
  </si>
  <si>
    <t>大日向中学校</t>
    <rPh sb="0" eb="3">
      <t>オオヒナタ</t>
    </rPh>
    <rPh sb="3" eb="6">
      <t>チュウガッコウ</t>
    </rPh>
    <phoneticPr fontId="5"/>
  </si>
  <si>
    <t>おおひなた</t>
    <phoneticPr fontId="5"/>
  </si>
  <si>
    <t>大日向中学校</t>
  </si>
  <si>
    <t>才教学園中学校</t>
  </si>
  <si>
    <t>さいきょうがくえん</t>
  </si>
  <si>
    <t>天龍興譲高等学校</t>
    <phoneticPr fontId="5"/>
  </si>
  <si>
    <t>てんりゅうこうじょう</t>
  </si>
  <si>
    <t>どんぐり向方中学校</t>
  </si>
  <si>
    <t>どんぐりむかがた</t>
  </si>
  <si>
    <t>軽井沢風越義務教育学校（コードのみ付与）</t>
    <rPh sb="0" eb="3">
      <t>カルイザワ</t>
    </rPh>
    <rPh sb="3" eb="5">
      <t>カザコシ</t>
    </rPh>
    <rPh sb="5" eb="7">
      <t>ギム</t>
    </rPh>
    <rPh sb="7" eb="9">
      <t>キョウイク</t>
    </rPh>
    <rPh sb="9" eb="11">
      <t>ガツコウ</t>
    </rPh>
    <phoneticPr fontId="5"/>
  </si>
  <si>
    <t>軽井沢風越義務教育学校（コードのみ付与）</t>
  </si>
  <si>
    <t>ステップ高等学校</t>
    <phoneticPr fontId="5"/>
  </si>
  <si>
    <t>すてっぷ</t>
    <phoneticPr fontId="5"/>
  </si>
  <si>
    <t>ステップ高等学校</t>
  </si>
  <si>
    <t>中京高等学校</t>
    <rPh sb="0" eb="2">
      <t>チュウキョウ</t>
    </rPh>
    <phoneticPr fontId="5"/>
  </si>
  <si>
    <t>ちゅうきょう</t>
    <phoneticPr fontId="5"/>
  </si>
  <si>
    <t>中京高等学校</t>
  </si>
  <si>
    <t>じょうなん</t>
    <phoneticPr fontId="5"/>
  </si>
  <si>
    <t>ぎふこくさい</t>
  </si>
  <si>
    <t>清凌高等学校</t>
    <rPh sb="0" eb="1">
      <t>セイ</t>
    </rPh>
    <rPh sb="1" eb="2">
      <t>タカシ</t>
    </rPh>
    <rPh sb="2" eb="4">
      <t>コウトウ</t>
    </rPh>
    <rPh sb="4" eb="6">
      <t>ガッコウ</t>
    </rPh>
    <phoneticPr fontId="5"/>
  </si>
  <si>
    <t>せいりょう</t>
    <phoneticPr fontId="5"/>
  </si>
  <si>
    <t>啓晴高等学校</t>
    <rPh sb="0" eb="2">
      <t>ケイセイ</t>
    </rPh>
    <rPh sb="2" eb="4">
      <t>コウトウ</t>
    </rPh>
    <rPh sb="4" eb="6">
      <t>ガッコウ</t>
    </rPh>
    <phoneticPr fontId="5"/>
  </si>
  <si>
    <t>けいせい</t>
    <phoneticPr fontId="5"/>
  </si>
  <si>
    <t>西濃桃李高等学校</t>
    <rPh sb="0" eb="2">
      <t>セイノウ</t>
    </rPh>
    <rPh sb="2" eb="4">
      <t>トウリ</t>
    </rPh>
    <rPh sb="4" eb="6">
      <t>コウトウ</t>
    </rPh>
    <rPh sb="6" eb="8">
      <t>ガッコウ</t>
    </rPh>
    <phoneticPr fontId="5"/>
  </si>
  <si>
    <t>せいのうとうり</t>
    <phoneticPr fontId="5"/>
  </si>
  <si>
    <t>ぬまづちゅうおう</t>
  </si>
  <si>
    <t>ひりゅう</t>
  </si>
  <si>
    <t>キラリ高等学校</t>
    <phoneticPr fontId="5"/>
  </si>
  <si>
    <t>きらり</t>
  </si>
  <si>
    <t>しずおかがくえんなごみ</t>
    <phoneticPr fontId="5"/>
  </si>
  <si>
    <t>静岡学園なごみ高等学校【新設】</t>
  </si>
  <si>
    <t>とくべつしえんがっこうねむのき</t>
  </si>
  <si>
    <t>特別支援学校ねむの木中学部【特別支援】</t>
    <phoneticPr fontId="5"/>
  </si>
  <si>
    <t>特別支援学校ねむの木高等部【特別支援】</t>
  </si>
  <si>
    <t>きくかわなんりょう</t>
  </si>
  <si>
    <t>和歌山南陵高等学校【募集停止】</t>
  </si>
  <si>
    <t>ちゅうきょうだいがくふぞくちゅうきょう</t>
  </si>
  <si>
    <t>名古屋たちばな高等学校</t>
    <rPh sb="0" eb="3">
      <t>ナゴヤ</t>
    </rPh>
    <rPh sb="7" eb="11">
      <t>コウトウガッコウ</t>
    </rPh>
    <phoneticPr fontId="5"/>
  </si>
  <si>
    <t>なごやたちばな</t>
    <phoneticPr fontId="5"/>
  </si>
  <si>
    <t>名古屋たちばな高等学校</t>
  </si>
  <si>
    <t>きくか</t>
  </si>
  <si>
    <t>愛知黎明高等学校</t>
    <rPh sb="0" eb="2">
      <t>アイチ</t>
    </rPh>
    <rPh sb="2" eb="4">
      <t>レイメイ</t>
    </rPh>
    <phoneticPr fontId="5"/>
  </si>
  <si>
    <t>あいちれいめい</t>
    <phoneticPr fontId="5"/>
  </si>
  <si>
    <t>愛知黎明高等学校</t>
  </si>
  <si>
    <t>せいしん</t>
  </si>
  <si>
    <t>人間環境大学附属岡崎高等学校</t>
  </si>
  <si>
    <t>あいちさんぎょうだいがくみかわ</t>
  </si>
  <si>
    <t>星槎名古屋中学校</t>
    <rPh sb="2" eb="5">
      <t>ナゴヤ</t>
    </rPh>
    <rPh sb="5" eb="6">
      <t>ナカ</t>
    </rPh>
    <phoneticPr fontId="5"/>
  </si>
  <si>
    <t>せいさなごや</t>
    <phoneticPr fontId="5"/>
  </si>
  <si>
    <t>四日市メリノール学院高等学校</t>
    <rPh sb="0" eb="3">
      <t>ヨッカイチ</t>
    </rPh>
    <phoneticPr fontId="5"/>
  </si>
  <si>
    <t>よっかいちめりのーるがくいん</t>
    <phoneticPr fontId="5"/>
  </si>
  <si>
    <t>四日市メリノール学院中学校</t>
    <rPh sb="0" eb="3">
      <t>ヨッカイチ</t>
    </rPh>
    <phoneticPr fontId="5"/>
  </si>
  <si>
    <t>四日市メリノール学院高等学校</t>
  </si>
  <si>
    <t>あいのうがくえんのうぎょう</t>
  </si>
  <si>
    <t>青山高等学校</t>
  </si>
  <si>
    <t>おおはしがくえん</t>
  </si>
  <si>
    <t>とくふう　</t>
  </si>
  <si>
    <t>えいしん</t>
  </si>
  <si>
    <t>英心高等学校桔梗が丘校　（分校）</t>
    <rPh sb="6" eb="8">
      <t>キキョウ</t>
    </rPh>
    <rPh sb="9" eb="10">
      <t>オカ</t>
    </rPh>
    <rPh sb="10" eb="11">
      <t>コウ</t>
    </rPh>
    <rPh sb="13" eb="15">
      <t>ブンコウ</t>
    </rPh>
    <phoneticPr fontId="5"/>
  </si>
  <si>
    <t>えいしんこうこうききょうがおか</t>
    <phoneticPr fontId="5"/>
  </si>
  <si>
    <t>一志学園高等学校</t>
    <rPh sb="0" eb="1">
      <t>1</t>
    </rPh>
    <rPh sb="1" eb="2">
      <t>ココロザシ</t>
    </rPh>
    <rPh sb="2" eb="4">
      <t>ガクエン</t>
    </rPh>
    <rPh sb="4" eb="6">
      <t>コウトウ</t>
    </rPh>
    <rPh sb="6" eb="8">
      <t>ガッコウ</t>
    </rPh>
    <phoneticPr fontId="5"/>
  </si>
  <si>
    <t>いちしがくえん</t>
    <phoneticPr fontId="5"/>
  </si>
  <si>
    <t>とくべつしえんがっこうせいぼのいえがくえん</t>
  </si>
  <si>
    <t>特別支援学校聖母の家学園中学部【特別支援】</t>
    <phoneticPr fontId="5"/>
  </si>
  <si>
    <t>特別支援学校部聖母の家学園高等部【特別支援】</t>
  </si>
  <si>
    <t>代々木高等学校</t>
    <rPh sb="0" eb="3">
      <t>ヨヨギ</t>
    </rPh>
    <rPh sb="3" eb="5">
      <t>コウトウ</t>
    </rPh>
    <rPh sb="5" eb="7">
      <t>ガッコウ</t>
    </rPh>
    <phoneticPr fontId="5"/>
  </si>
  <si>
    <t>よよぎ</t>
    <phoneticPr fontId="5"/>
  </si>
  <si>
    <t>神村学園高等部伊賀分校</t>
    <rPh sb="7" eb="11">
      <t>イガブンコウ</t>
    </rPh>
    <phoneticPr fontId="5"/>
  </si>
  <si>
    <t>かみむらがくえん</t>
  </si>
  <si>
    <t>あやは</t>
  </si>
  <si>
    <t>全・定・通</t>
    <phoneticPr fontId="5"/>
  </si>
  <si>
    <t>しががくえん</t>
  </si>
  <si>
    <t>いーしーしーがくえん</t>
    <phoneticPr fontId="5"/>
  </si>
  <si>
    <t>ECC学園高等学校【新設】</t>
  </si>
  <si>
    <t>きょうとにしやま</t>
  </si>
  <si>
    <t>きょうときょうえいがくえん</t>
  </si>
  <si>
    <t>京都共栄学園中学校</t>
  </si>
  <si>
    <t>きょうとせいかたりな</t>
    <phoneticPr fontId="5"/>
  </si>
  <si>
    <t>にっせい</t>
  </si>
  <si>
    <t>京都廣学館高等学校</t>
    <rPh sb="2" eb="3">
      <t>コウ</t>
    </rPh>
    <rPh sb="3" eb="5">
      <t>ガッカン</t>
    </rPh>
    <rPh sb="5" eb="7">
      <t>コウトウ</t>
    </rPh>
    <phoneticPr fontId="5"/>
  </si>
  <si>
    <t>きょうとこうがくかん</t>
    <phoneticPr fontId="5"/>
  </si>
  <si>
    <t>京都廣学館高等学校</t>
  </si>
  <si>
    <t>きょうとせいしょう</t>
  </si>
  <si>
    <t>きょうとしょうえい</t>
  </si>
  <si>
    <t>きょうとみやま</t>
  </si>
  <si>
    <t>京都つくば開成高等学校</t>
    <rPh sb="0" eb="2">
      <t>キョウト</t>
    </rPh>
    <rPh sb="5" eb="7">
      <t>カイセイ</t>
    </rPh>
    <rPh sb="7" eb="9">
      <t>コウトウ</t>
    </rPh>
    <rPh sb="9" eb="11">
      <t>ガッコウ</t>
    </rPh>
    <phoneticPr fontId="5"/>
  </si>
  <si>
    <t>きょうとつくばかいせい</t>
    <phoneticPr fontId="5"/>
  </si>
  <si>
    <t>京都芸術大学附属高等学校</t>
    <rPh sb="0" eb="2">
      <t>キョウト</t>
    </rPh>
    <rPh sb="2" eb="4">
      <t>ゲイジュツ</t>
    </rPh>
    <rPh sb="4" eb="6">
      <t>ダイガク</t>
    </rPh>
    <rPh sb="6" eb="8">
      <t>フゾク</t>
    </rPh>
    <rPh sb="8" eb="10">
      <t>コウトウ</t>
    </rPh>
    <rPh sb="10" eb="12">
      <t>ガッコウ</t>
    </rPh>
    <phoneticPr fontId="5"/>
  </si>
  <si>
    <t>きょうとげいじゅつだいがくふぞく</t>
    <phoneticPr fontId="5"/>
  </si>
  <si>
    <t>きょうとながおだに</t>
    <phoneticPr fontId="5"/>
  </si>
  <si>
    <t>しゅうおう</t>
  </si>
  <si>
    <t>しょういん</t>
  </si>
  <si>
    <t>せいかがくえん</t>
  </si>
  <si>
    <t>アナン学園高等学校</t>
    <rPh sb="3" eb="5">
      <t>ガクエン</t>
    </rPh>
    <phoneticPr fontId="5"/>
  </si>
  <si>
    <t>あなんがくえん</t>
    <phoneticPr fontId="5"/>
  </si>
  <si>
    <t>大阪暁光高等学校</t>
    <rPh sb="0" eb="2">
      <t>オオサカ</t>
    </rPh>
    <rPh sb="2" eb="4">
      <t>ギョウコウ</t>
    </rPh>
    <phoneticPr fontId="5"/>
  </si>
  <si>
    <t>おおさかぎょうこう</t>
    <phoneticPr fontId="5"/>
  </si>
  <si>
    <t>けんめいがくいん</t>
  </si>
  <si>
    <t>賢明学院中学校</t>
  </si>
  <si>
    <t>てんのうじがっかん</t>
  </si>
  <si>
    <t>わいえむしーえいがくいん</t>
    <phoneticPr fontId="5"/>
  </si>
  <si>
    <t>こうようだい</t>
  </si>
  <si>
    <t>やしまがくえん</t>
  </si>
  <si>
    <t>福岡女子商業高等学校</t>
  </si>
  <si>
    <t>ながおだに</t>
  </si>
  <si>
    <t>神須学園高等学校</t>
    <rPh sb="0" eb="1">
      <t>カミ</t>
    </rPh>
    <rPh sb="1" eb="2">
      <t>ス</t>
    </rPh>
    <rPh sb="2" eb="4">
      <t>ガクエン</t>
    </rPh>
    <rPh sb="4" eb="6">
      <t>コウトウ</t>
    </rPh>
    <rPh sb="6" eb="8">
      <t>ガッコウ</t>
    </rPh>
    <phoneticPr fontId="5"/>
  </si>
  <si>
    <t>こうずがくえん</t>
    <phoneticPr fontId="5"/>
  </si>
  <si>
    <t>英風高等学校</t>
    <rPh sb="0" eb="1">
      <t>エイ</t>
    </rPh>
    <rPh sb="1" eb="2">
      <t>フウ</t>
    </rPh>
    <rPh sb="2" eb="4">
      <t>コウトウ</t>
    </rPh>
    <rPh sb="4" eb="6">
      <t>ガッコウ</t>
    </rPh>
    <phoneticPr fontId="5"/>
  </si>
  <si>
    <t>えいふう</t>
    <phoneticPr fontId="5"/>
  </si>
  <si>
    <t>大阪つくば開成高等学校</t>
    <rPh sb="0" eb="2">
      <t>オオサカ</t>
    </rPh>
    <rPh sb="5" eb="7">
      <t>カイセイ</t>
    </rPh>
    <rPh sb="7" eb="9">
      <t>コウトウ</t>
    </rPh>
    <rPh sb="9" eb="11">
      <t>ガッコウ</t>
    </rPh>
    <phoneticPr fontId="5"/>
  </si>
  <si>
    <t>おおさかつくばかいせい</t>
    <phoneticPr fontId="5"/>
  </si>
  <si>
    <t>東朋学園高等学校</t>
    <rPh sb="0" eb="1">
      <t>ヒガシ</t>
    </rPh>
    <rPh sb="1" eb="2">
      <t>ホウ</t>
    </rPh>
    <rPh sb="2" eb="4">
      <t>ガクエン</t>
    </rPh>
    <rPh sb="4" eb="6">
      <t>コウトウ</t>
    </rPh>
    <rPh sb="6" eb="8">
      <t>ガッコウ</t>
    </rPh>
    <phoneticPr fontId="5"/>
  </si>
  <si>
    <t>とうほうがくえん</t>
    <phoneticPr fontId="5"/>
  </si>
  <si>
    <t>近畿大阪高等学校</t>
    <rPh sb="0" eb="2">
      <t>キンキ</t>
    </rPh>
    <rPh sb="2" eb="4">
      <t>オオサカ</t>
    </rPh>
    <rPh sb="4" eb="8">
      <t>コウトウガッコウ</t>
    </rPh>
    <phoneticPr fontId="5"/>
  </si>
  <si>
    <t>きんきおおさか</t>
    <phoneticPr fontId="5"/>
  </si>
  <si>
    <t>近畿大阪高等学校</t>
  </si>
  <si>
    <t>じゆうがおか</t>
    <phoneticPr fontId="5"/>
  </si>
  <si>
    <t>ならじょし</t>
  </si>
  <si>
    <t>奈良女子中学校【休校】</t>
    <phoneticPr fontId="5"/>
  </si>
  <si>
    <t>てんり</t>
  </si>
  <si>
    <t>天理中学校</t>
  </si>
  <si>
    <t>ならぶんか</t>
  </si>
  <si>
    <t>あすかみらい</t>
  </si>
  <si>
    <t>関西文化芸術高等学校</t>
    <rPh sb="0" eb="2">
      <t>カンサイ</t>
    </rPh>
    <rPh sb="2" eb="4">
      <t>ブンカ</t>
    </rPh>
    <rPh sb="4" eb="6">
      <t>ゲイジュツ</t>
    </rPh>
    <rPh sb="6" eb="8">
      <t>コウトウ</t>
    </rPh>
    <rPh sb="8" eb="10">
      <t>ガッコウ</t>
    </rPh>
    <phoneticPr fontId="5"/>
  </si>
  <si>
    <t>かんさいぶんかげいじゅつ</t>
    <phoneticPr fontId="5"/>
  </si>
  <si>
    <t>日本教育学院高等学校</t>
    <rPh sb="0" eb="2">
      <t>ニホン</t>
    </rPh>
    <rPh sb="2" eb="4">
      <t>キョウイク</t>
    </rPh>
    <rPh sb="4" eb="6">
      <t>ガクイン</t>
    </rPh>
    <rPh sb="6" eb="8">
      <t>コウトウ</t>
    </rPh>
    <rPh sb="8" eb="10">
      <t>ガッコウ</t>
    </rPh>
    <phoneticPr fontId="5"/>
  </si>
  <si>
    <t>にほんきょういくがくいん</t>
    <phoneticPr fontId="5"/>
  </si>
  <si>
    <t>和歌山信愛高等学校</t>
    <phoneticPr fontId="5"/>
  </si>
  <si>
    <t>わかやましんあい</t>
    <phoneticPr fontId="5"/>
  </si>
  <si>
    <t>和歌山信愛中学校</t>
    <phoneticPr fontId="5"/>
  </si>
  <si>
    <t>こうやさん</t>
  </si>
  <si>
    <t>わかやまなんりょう</t>
    <phoneticPr fontId="5"/>
  </si>
  <si>
    <t>きのくにこどものむら</t>
  </si>
  <si>
    <t>けいふう</t>
  </si>
  <si>
    <t>よなごきた</t>
  </si>
  <si>
    <t>湯梨浜学園高等学校</t>
    <rPh sb="3" eb="5">
      <t>ガクエン</t>
    </rPh>
    <phoneticPr fontId="5"/>
  </si>
  <si>
    <t>ゆりはま</t>
  </si>
  <si>
    <t>湯梨浜学園中学校</t>
    <rPh sb="3" eb="5">
      <t>ガクエン</t>
    </rPh>
    <phoneticPr fontId="5"/>
  </si>
  <si>
    <t>湯梨浜学園高等学校</t>
  </si>
  <si>
    <t>そうしがくえん</t>
  </si>
  <si>
    <t>おかやまりかだいがくふぞく</t>
  </si>
  <si>
    <t>岡山理科大学附属中学校</t>
  </si>
  <si>
    <t>くらしきすいしょう</t>
  </si>
  <si>
    <t>こうじょうかん</t>
  </si>
  <si>
    <t>おかやまけんみまさか</t>
  </si>
  <si>
    <t>鹿島朝日高等学校</t>
    <rPh sb="0" eb="2">
      <t>カシマ</t>
    </rPh>
    <rPh sb="2" eb="4">
      <t>アサヒ</t>
    </rPh>
    <rPh sb="4" eb="6">
      <t>コウトウ</t>
    </rPh>
    <rPh sb="6" eb="8">
      <t>ガッコウ</t>
    </rPh>
    <phoneticPr fontId="5"/>
  </si>
  <si>
    <t>かしまあさひ</t>
    <phoneticPr fontId="5"/>
  </si>
  <si>
    <t>滋慶学園高等学校</t>
    <rPh sb="0" eb="2">
      <t>ジケイ</t>
    </rPh>
    <rPh sb="2" eb="4">
      <t>ガクエン</t>
    </rPh>
    <rPh sb="4" eb="6">
      <t>コウトウ</t>
    </rPh>
    <rPh sb="6" eb="8">
      <t>ガッコウ</t>
    </rPh>
    <phoneticPr fontId="5"/>
  </si>
  <si>
    <t>じけいがくえん</t>
    <phoneticPr fontId="5"/>
  </si>
  <si>
    <t>吉備高原希望中学校</t>
  </si>
  <si>
    <t>きびこうげんきぼう</t>
  </si>
  <si>
    <t>ワオ高等学校</t>
    <rPh sb="2" eb="4">
      <t>コウトウ</t>
    </rPh>
    <rPh sb="4" eb="6">
      <t>ガッコウ</t>
    </rPh>
    <phoneticPr fontId="5"/>
  </si>
  <si>
    <t>わお</t>
    <phoneticPr fontId="5"/>
  </si>
  <si>
    <t>ひろしまこうぎょうだいがく</t>
  </si>
  <si>
    <t>ひろしまけんせとうち</t>
  </si>
  <si>
    <t>ひろしましんじょう</t>
  </si>
  <si>
    <t>広島新庄中学校</t>
  </si>
  <si>
    <t>ひろしまこくさいがくいん</t>
  </si>
  <si>
    <t>広島国際学院中学校</t>
    <rPh sb="0" eb="2">
      <t>ヒロシマ</t>
    </rPh>
    <rPh sb="2" eb="4">
      <t>コクサイ</t>
    </rPh>
    <rPh sb="4" eb="6">
      <t>ガクイン</t>
    </rPh>
    <rPh sb="6" eb="9">
      <t>チュウガッコウ</t>
    </rPh>
    <phoneticPr fontId="5"/>
  </si>
  <si>
    <t>ひろしまこくさいがくいん</t>
    <phoneticPr fontId="5"/>
  </si>
  <si>
    <t>さんようじょがくえん</t>
  </si>
  <si>
    <t>山陽女学園中等部</t>
  </si>
  <si>
    <t>東林館高等学校</t>
    <phoneticPr fontId="5"/>
  </si>
  <si>
    <t>とうりんかん</t>
  </si>
  <si>
    <t>東林館高等学校呉分校</t>
    <phoneticPr fontId="5"/>
  </si>
  <si>
    <t>とうりんかんくれぶんこう</t>
  </si>
  <si>
    <t>なみきがくいん</t>
  </si>
  <si>
    <t>せいこう</t>
  </si>
  <si>
    <t>せいえい</t>
  </si>
  <si>
    <t>なかむらじょし</t>
  </si>
  <si>
    <t>やまぐちけんこうじょう</t>
  </si>
  <si>
    <t>ながと</t>
  </si>
  <si>
    <t>たかまつちゅうおう</t>
  </si>
  <si>
    <t>四国学院大学香川西高等学校</t>
    <rPh sb="0" eb="2">
      <t>シコク</t>
    </rPh>
    <rPh sb="2" eb="4">
      <t>ガクイン</t>
    </rPh>
    <rPh sb="4" eb="6">
      <t>ダイガク</t>
    </rPh>
    <phoneticPr fontId="5"/>
  </si>
  <si>
    <t>しこくがくいんだいがくかがわにし</t>
    <phoneticPr fontId="5"/>
  </si>
  <si>
    <t>村上学園高等学校</t>
    <rPh sb="0" eb="2">
      <t>ムラカミ</t>
    </rPh>
    <phoneticPr fontId="5"/>
  </si>
  <si>
    <t>むらかみがくえん</t>
    <phoneticPr fontId="5"/>
  </si>
  <si>
    <t>RITA学園高等学校</t>
    <rPh sb="4" eb="6">
      <t>ガクエン</t>
    </rPh>
    <rPh sb="6" eb="8">
      <t>コウトウ</t>
    </rPh>
    <rPh sb="8" eb="10">
      <t>ガッコウ</t>
    </rPh>
    <phoneticPr fontId="5"/>
  </si>
  <si>
    <t>りたがくえん</t>
    <phoneticPr fontId="5"/>
  </si>
  <si>
    <t>穴吹学園高等学校</t>
    <rPh sb="0" eb="2">
      <t>アナブキ</t>
    </rPh>
    <rPh sb="2" eb="4">
      <t>ガクエン</t>
    </rPh>
    <rPh sb="4" eb="6">
      <t>コウトウ</t>
    </rPh>
    <rPh sb="6" eb="8">
      <t>ガッコウ</t>
    </rPh>
    <phoneticPr fontId="5"/>
  </si>
  <si>
    <t>あなぶきがくえん</t>
    <phoneticPr fontId="5"/>
  </si>
  <si>
    <t>松山学院高等学校</t>
    <rPh sb="2" eb="4">
      <t>ガクイン</t>
    </rPh>
    <phoneticPr fontId="5"/>
  </si>
  <si>
    <t>まつやまがくいん</t>
    <phoneticPr fontId="5"/>
  </si>
  <si>
    <t>聖カタリナ学園高等学校</t>
    <rPh sb="5" eb="7">
      <t>ガクエン</t>
    </rPh>
    <phoneticPr fontId="5"/>
  </si>
  <si>
    <t>せいかたりながくえん</t>
    <phoneticPr fontId="5"/>
  </si>
  <si>
    <t>いまばりせいか</t>
  </si>
  <si>
    <t>みらい</t>
  </si>
  <si>
    <t>未来高等学校新居浜校</t>
    <phoneticPr fontId="5"/>
  </si>
  <si>
    <t>みらいにいはまこう</t>
    <phoneticPr fontId="5"/>
  </si>
  <si>
    <t>こうちちゅうおう</t>
  </si>
  <si>
    <t>たいへいようがくえん</t>
  </si>
  <si>
    <t>とくべつしえんがっこうひかりのむらとさしぜんがくえん</t>
    <phoneticPr fontId="5"/>
  </si>
  <si>
    <t>特別支援学校光の村土佐自然学園中等部【特別支援】</t>
    <rPh sb="0" eb="2">
      <t>トクベツ</t>
    </rPh>
    <rPh sb="2" eb="4">
      <t>シエン</t>
    </rPh>
    <rPh sb="4" eb="6">
      <t>ガッコウ</t>
    </rPh>
    <rPh sb="15" eb="16">
      <t>チュウ</t>
    </rPh>
    <phoneticPr fontId="5"/>
  </si>
  <si>
    <t>とくべつしえんがっこうひかりのむらとさしぜんがくえん</t>
  </si>
  <si>
    <t>じゅんしん</t>
  </si>
  <si>
    <t>せいかじょし</t>
  </si>
  <si>
    <t>はかた</t>
  </si>
  <si>
    <t>おりおあいしん</t>
  </si>
  <si>
    <t>みはぎのじょし</t>
  </si>
  <si>
    <t>久留米信愛高等学校</t>
    <rPh sb="3" eb="5">
      <t>シンアイ</t>
    </rPh>
    <phoneticPr fontId="5"/>
  </si>
  <si>
    <t>くるめしんあい</t>
    <phoneticPr fontId="5"/>
  </si>
  <si>
    <t>久留米信愛中学校</t>
    <phoneticPr fontId="5"/>
  </si>
  <si>
    <t>久留米信愛高等学校</t>
  </si>
  <si>
    <t>いいづか</t>
  </si>
  <si>
    <t>飯塚日新館中学校</t>
  </si>
  <si>
    <t>いいづかにっしんかん</t>
  </si>
  <si>
    <t>きんきだいがくふぞくふくおか</t>
  </si>
  <si>
    <t>やまとせいらん</t>
  </si>
  <si>
    <t>すぎもり</t>
  </si>
  <si>
    <t>やながわ</t>
  </si>
  <si>
    <t>ふくち</t>
  </si>
  <si>
    <t>きぼうがおか</t>
  </si>
  <si>
    <t>だいいちやっかだいがくふぞく</t>
  </si>
  <si>
    <t>小倉日新館中学校</t>
  </si>
  <si>
    <t>こくらにっしんかん</t>
  </si>
  <si>
    <t>つくば開成福岡高等学校</t>
    <rPh sb="3" eb="5">
      <t>カイセイ</t>
    </rPh>
    <rPh sb="5" eb="7">
      <t>フクオカ</t>
    </rPh>
    <rPh sb="7" eb="9">
      <t>コウトウ</t>
    </rPh>
    <rPh sb="9" eb="11">
      <t>ガッコウ</t>
    </rPh>
    <phoneticPr fontId="5"/>
  </si>
  <si>
    <t>つくばかいせいふくおか</t>
    <phoneticPr fontId="5"/>
  </si>
  <si>
    <t>北九州子どもの村中学校</t>
  </si>
  <si>
    <t>きたきゅうしゅうこどものむら</t>
  </si>
  <si>
    <t>福岡芸術高等学校</t>
    <rPh sb="0" eb="2">
      <t>フクオカ</t>
    </rPh>
    <rPh sb="2" eb="4">
      <t>ゲイジュツ</t>
    </rPh>
    <rPh sb="4" eb="8">
      <t>コウトウガッコウ</t>
    </rPh>
    <phoneticPr fontId="5"/>
  </si>
  <si>
    <t>ふくおかげいじゅつ</t>
    <phoneticPr fontId="5"/>
  </si>
  <si>
    <t>さがじょしたんきだいがくふぞくさがじょし</t>
  </si>
  <si>
    <t>けいとく</t>
  </si>
  <si>
    <t>ながさきぎょくせい</t>
  </si>
  <si>
    <t>ながさきなんざん</t>
  </si>
  <si>
    <t>長崎南山中学校</t>
  </si>
  <si>
    <t>きゅうしゅうぶんかがくえん</t>
  </si>
  <si>
    <t>こうよう</t>
  </si>
  <si>
    <t>させぼじつぎょう</t>
  </si>
  <si>
    <t>長崎精道中学校</t>
  </si>
  <si>
    <t>ながさきせいどう</t>
  </si>
  <si>
    <t>ながさき東そのぎ子どもの村中学校</t>
    <rPh sb="4" eb="5">
      <t>ヒガシ</t>
    </rPh>
    <rPh sb="8" eb="9">
      <t>コ</t>
    </rPh>
    <rPh sb="12" eb="13">
      <t>ムラ</t>
    </rPh>
    <rPh sb="13" eb="16">
      <t>チュウガッコウ</t>
    </rPh>
    <phoneticPr fontId="5"/>
  </si>
  <si>
    <t>ながさきひがしそのぎこどものむら</t>
    <phoneticPr fontId="5"/>
  </si>
  <si>
    <t>こころ未来高等学校</t>
    <rPh sb="3" eb="5">
      <t>ミライ</t>
    </rPh>
    <rPh sb="5" eb="7">
      <t>コウトウ</t>
    </rPh>
    <rPh sb="7" eb="9">
      <t>ガッコウ</t>
    </rPh>
    <phoneticPr fontId="5"/>
  </si>
  <si>
    <t>こころみらい</t>
    <phoneticPr fontId="5"/>
  </si>
  <si>
    <t>聖マリア学院中学校【休校】</t>
    <rPh sb="10" eb="12">
      <t>キュウコウ</t>
    </rPh>
    <phoneticPr fontId="5"/>
  </si>
  <si>
    <t>せいまりあがくいん</t>
    <phoneticPr fontId="5"/>
  </si>
  <si>
    <t>聖マリア学院中学校【休校】</t>
  </si>
  <si>
    <t>くまもとちゅうおう</t>
  </si>
  <si>
    <t>たまなじょし</t>
  </si>
  <si>
    <t>ありあけ</t>
  </si>
  <si>
    <t>ゆうしこくさい</t>
  </si>
  <si>
    <t>くまもと清陵高等学校</t>
    <rPh sb="4" eb="6">
      <t>セイリョウ</t>
    </rPh>
    <rPh sb="6" eb="8">
      <t>コウトウ</t>
    </rPh>
    <rPh sb="8" eb="10">
      <t>ガッコウ</t>
    </rPh>
    <phoneticPr fontId="5"/>
  </si>
  <si>
    <t>くまもとせいりょう</t>
    <phoneticPr fontId="5"/>
  </si>
  <si>
    <t>おおいたとうめい</t>
  </si>
  <si>
    <t>向陽中学校</t>
  </si>
  <si>
    <t>おおいた</t>
  </si>
  <si>
    <t>べっぷみぞべがくえん</t>
  </si>
  <si>
    <t>しょうわがくえん</t>
  </si>
  <si>
    <t>とういん</t>
  </si>
  <si>
    <t>明豊中学校</t>
  </si>
  <si>
    <t>やなぎがうら</t>
  </si>
  <si>
    <t>稲葉学園高等学校</t>
    <rPh sb="0" eb="4">
      <t>イナバガクエン</t>
    </rPh>
    <phoneticPr fontId="5"/>
  </si>
  <si>
    <t>いなばがくえん</t>
    <phoneticPr fontId="5"/>
  </si>
  <si>
    <t>稲葉学園高等学校</t>
  </si>
  <si>
    <t>ふない</t>
  </si>
  <si>
    <t>ほうしょう</t>
  </si>
  <si>
    <t>みやこのじょうひがし</t>
  </si>
  <si>
    <t>みやこのじょう</t>
  </si>
  <si>
    <t>こばやしにし</t>
  </si>
  <si>
    <t>にちなんがくえん</t>
  </si>
  <si>
    <t>日南学園中学校</t>
  </si>
  <si>
    <t>みやこのじょうせいどみにこがくえん</t>
    <phoneticPr fontId="5"/>
  </si>
  <si>
    <t>日南学園高等学校田野分校（宮崎穎学館）</t>
    <rPh sb="15" eb="16">
      <t>エイ</t>
    </rPh>
    <phoneticPr fontId="5"/>
  </si>
  <si>
    <t>にちなんがくえんたのぶんこう</t>
  </si>
  <si>
    <t>かごしまじつぎょう</t>
  </si>
  <si>
    <t>かごしまじょうせい</t>
  </si>
  <si>
    <t>神村学園中等部</t>
  </si>
  <si>
    <t>ほうおう</t>
  </si>
  <si>
    <t>りゅうおう</t>
  </si>
  <si>
    <t>いずみちゅうおう</t>
  </si>
  <si>
    <t>しょうしかん</t>
  </si>
  <si>
    <t>やくしまおおぞら</t>
  </si>
  <si>
    <t>沖縄三育中学校</t>
  </si>
  <si>
    <t>おきなわさんいく</t>
  </si>
  <si>
    <t>沖縄アミークスインターナショナル中学校</t>
    <rPh sb="0" eb="2">
      <t>オキナワ</t>
    </rPh>
    <rPh sb="16" eb="19">
      <t>チュウガッコウ</t>
    </rPh>
    <phoneticPr fontId="5"/>
  </si>
  <si>
    <t>おきなわあみーくすいんたーなしょなる</t>
    <phoneticPr fontId="5"/>
  </si>
  <si>
    <t>沖縄アミークスインターナショナル中学校</t>
  </si>
  <si>
    <t>八洲学園大学国際高等学校</t>
    <rPh sb="0" eb="6">
      <t>ヤシマガクエンダイガク</t>
    </rPh>
    <rPh sb="6" eb="8">
      <t>コクサイ</t>
    </rPh>
    <phoneticPr fontId="5"/>
  </si>
  <si>
    <t>やしまがくえんだいがくこくさい</t>
  </si>
  <si>
    <t>ヒューマンキャンパス高等学校</t>
    <rPh sb="10" eb="12">
      <t>コウトウ</t>
    </rPh>
    <rPh sb="12" eb="14">
      <t>ガッコウ</t>
    </rPh>
    <phoneticPr fontId="5"/>
  </si>
  <si>
    <t>ひゅーまんきゃんぱす</t>
    <phoneticPr fontId="5"/>
  </si>
  <si>
    <t>Ｎ高等学校</t>
    <rPh sb="1" eb="3">
      <t>コウトウ</t>
    </rPh>
    <rPh sb="3" eb="5">
      <t>ガッコウ</t>
    </rPh>
    <phoneticPr fontId="5"/>
  </si>
  <si>
    <t>えぬ</t>
    <phoneticPr fontId="5"/>
  </si>
  <si>
    <t>つくば開成国際高等学校</t>
    <rPh sb="3" eb="5">
      <t>カイセイ</t>
    </rPh>
    <rPh sb="5" eb="7">
      <t>コクサイ</t>
    </rPh>
    <rPh sb="7" eb="9">
      <t>コウトウ</t>
    </rPh>
    <rPh sb="9" eb="11">
      <t>ガッコウ</t>
    </rPh>
    <phoneticPr fontId="5"/>
  </si>
  <si>
    <t>つくばかいせいこくさい</t>
    <phoneticPr fontId="5"/>
  </si>
  <si>
    <t>瑞穂MSC高等学校</t>
    <rPh sb="0" eb="2">
      <t>ミズホ</t>
    </rPh>
    <rPh sb="5" eb="9">
      <t>コウトウガッコウ</t>
    </rPh>
    <phoneticPr fontId="5"/>
  </si>
  <si>
    <t>みずほえむえすしー</t>
    <phoneticPr fontId="5"/>
  </si>
  <si>
    <t>えなじっくすぽーつ</t>
    <phoneticPr fontId="5"/>
  </si>
  <si>
    <t>エナジックスポーツ高等学院【新設】</t>
  </si>
  <si>
    <t>珊瑚舎スコーレ東表中学校（夜間）【新設】</t>
    <rPh sb="13" eb="15">
      <t>ヤカン</t>
    </rPh>
    <rPh sb="17" eb="19">
      <t>シンセツ</t>
    </rPh>
    <phoneticPr fontId="5"/>
  </si>
  <si>
    <t>さんごしゃすこーれあがりおもて</t>
    <phoneticPr fontId="5"/>
  </si>
  <si>
    <t>珊瑚舎スコーレ東表中学校（夜間）【新設】</t>
  </si>
  <si>
    <t>青森県</t>
  </si>
  <si>
    <t>岩手県</t>
  </si>
  <si>
    <t>宮城県</t>
  </si>
  <si>
    <t>秋田県</t>
  </si>
  <si>
    <t>山形県</t>
  </si>
  <si>
    <t>福島県</t>
  </si>
  <si>
    <t>新潟県</t>
  </si>
  <si>
    <t>茨城県</t>
  </si>
  <si>
    <t>栃木県</t>
  </si>
  <si>
    <t>群馬県</t>
  </si>
  <si>
    <t>埼玉県</t>
  </si>
  <si>
    <t>千葉県</t>
  </si>
  <si>
    <t>神奈川県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</si>
  <si>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</si>
  <si>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</si>
  <si>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</si>
  <si>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</si>
  <si>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</si>
  <si>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</si>
  <si>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</si>
  <si>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</si>
  <si>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</si>
  <si>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</si>
  <si>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</si>
  <si>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</si>
  <si>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</si>
  <si>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</si>
  <si>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</si>
  <si>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</si>
  <si>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</si>
  <si>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</si>
  <si>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</si>
  <si>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香川県</t>
  </si>
  <si>
    <t>愛媛県</t>
  </si>
  <si>
    <t>高知県</t>
  </si>
  <si>
    <t>福岡県</t>
  </si>
  <si>
    <t>佐賀県</t>
  </si>
  <si>
    <t>長崎県</t>
  </si>
  <si>
    <t>熊本県</t>
  </si>
  <si>
    <t>大分県</t>
  </si>
  <si>
    <t>宮崎県</t>
  </si>
  <si>
    <t>鹿児島県</t>
  </si>
  <si>
    <t>沖縄県</t>
  </si>
  <si>
    <t>代表校コード</t>
    <rPh sb="0" eb="3">
      <t>ダイヒョウコウ</t>
    </rPh>
    <phoneticPr fontId="15"/>
  </si>
  <si>
    <t>青森県東奥学園高等学校</t>
  </si>
  <si>
    <t>青森県青森山田高等学校</t>
  </si>
  <si>
    <t>新潟県長岡英智高等学校</t>
  </si>
  <si>
    <t>福井県福井南高等学校</t>
  </si>
  <si>
    <t>山梨県自然学園高等学校</t>
  </si>
  <si>
    <t>愛知県愛知黎明高等学校</t>
  </si>
  <si>
    <t>滋賀県綾羽高等学校</t>
  </si>
  <si>
    <t>奈良県天理高等学校</t>
  </si>
  <si>
    <t>高知県太平洋学園高等学校</t>
  </si>
  <si>
    <t>大分県大分東明高等学校</t>
  </si>
  <si>
    <t>大分県明豊高等学校</t>
  </si>
  <si>
    <t>宮崎県日南学園高等学校</t>
  </si>
  <si>
    <t>鹿児島県神村学園高等部</t>
  </si>
  <si>
    <t>東京都中央大学高等学校</t>
  </si>
  <si>
    <t>東京都駿台学園高等学校</t>
  </si>
  <si>
    <t>東京都国士舘高等学校</t>
  </si>
  <si>
    <t>東京都</t>
  </si>
  <si>
    <t>都道府県
※リストから選択</t>
    <rPh sb="0" eb="4">
      <t>トドウフケン</t>
    </rPh>
    <rPh sb="11" eb="13">
      <t>センタク</t>
    </rPh>
    <phoneticPr fontId="5"/>
  </si>
  <si>
    <t>休課程</t>
    <rPh sb="0" eb="1">
      <t>キュウ</t>
    </rPh>
    <rPh sb="1" eb="3">
      <t>カテイ</t>
    </rPh>
    <phoneticPr fontId="5"/>
  </si>
  <si>
    <t>代表校の校名
（自動表示）</t>
    <rPh sb="0" eb="3">
      <t>ダイヒョウコウ</t>
    </rPh>
    <rPh sb="4" eb="5">
      <t>コウ</t>
    </rPh>
    <rPh sb="8" eb="10">
      <t>ジドウ</t>
    </rPh>
    <rPh sb="10" eb="12">
      <t>ヒョウジ</t>
    </rPh>
    <phoneticPr fontId="5"/>
  </si>
  <si>
    <r>
      <t xml:space="preserve">大臣所轄
</t>
    </r>
    <r>
      <rPr>
        <sz val="9"/>
        <rFont val="ＭＳ Ｐゴシック"/>
        <family val="3"/>
        <charset val="128"/>
      </rPr>
      <t>（自動表示）</t>
    </r>
    <rPh sb="0" eb="2">
      <t>ダイジン</t>
    </rPh>
    <rPh sb="2" eb="4">
      <t>ショカツ</t>
    </rPh>
    <phoneticPr fontId="5"/>
  </si>
  <si>
    <r>
      <t xml:space="preserve">知事所轄
</t>
    </r>
    <r>
      <rPr>
        <sz val="9"/>
        <rFont val="ＭＳ Ｐゴシック"/>
        <family val="3"/>
        <charset val="128"/>
      </rPr>
      <t>（大臣所轄以外）</t>
    </r>
    <r>
      <rPr>
        <b/>
        <sz val="9"/>
        <rFont val="ＭＳ Ｐゴシック"/>
        <family val="3"/>
        <charset val="128"/>
      </rPr>
      <t xml:space="preserve">
</t>
    </r>
    <r>
      <rPr>
        <sz val="9"/>
        <rFont val="ＭＳ Ｐゴシック"/>
        <family val="3"/>
        <charset val="128"/>
      </rPr>
      <t>（自動表示）</t>
    </r>
    <phoneticPr fontId="5"/>
  </si>
  <si>
    <t>北海道</t>
    <rPh sb="0" eb="3">
      <t>ホッカイドウ</t>
    </rPh>
    <phoneticPr fontId="5"/>
  </si>
  <si>
    <t>宮城</t>
    <rPh sb="0" eb="1">
      <t>ミヤ</t>
    </rPh>
    <rPh sb="1" eb="2">
      <t>シロ</t>
    </rPh>
    <phoneticPr fontId="5"/>
  </si>
  <si>
    <t>茨城</t>
    <rPh sb="0" eb="1">
      <t>イバラ</t>
    </rPh>
    <rPh sb="1" eb="2">
      <t>シロ</t>
    </rPh>
    <phoneticPr fontId="5"/>
  </si>
  <si>
    <t>山梨</t>
    <rPh sb="0" eb="1">
      <t>ヤマ</t>
    </rPh>
    <rPh sb="1" eb="2">
      <t>ナシ</t>
    </rPh>
    <phoneticPr fontId="5"/>
  </si>
  <si>
    <t>長野</t>
    <rPh sb="0" eb="1">
      <t>ナガ</t>
    </rPh>
    <rPh sb="1" eb="2">
      <t>ノ</t>
    </rPh>
    <phoneticPr fontId="5"/>
  </si>
  <si>
    <t>岐阜</t>
    <rPh sb="0" eb="1">
      <t>チマタ</t>
    </rPh>
    <rPh sb="1" eb="2">
      <t>ユタカ</t>
    </rPh>
    <phoneticPr fontId="5"/>
  </si>
  <si>
    <t>京都</t>
    <rPh sb="0" eb="1">
      <t>キョウ</t>
    </rPh>
    <rPh sb="1" eb="2">
      <t>ト</t>
    </rPh>
    <phoneticPr fontId="5"/>
  </si>
  <si>
    <t>大阪</t>
    <rPh sb="0" eb="1">
      <t>ダイ</t>
    </rPh>
    <rPh sb="1" eb="2">
      <t>サカ</t>
    </rPh>
    <phoneticPr fontId="5"/>
  </si>
  <si>
    <t>奈良</t>
    <rPh sb="0" eb="1">
      <t>ナ</t>
    </rPh>
    <rPh sb="1" eb="2">
      <t>リョウ</t>
    </rPh>
    <phoneticPr fontId="5"/>
  </si>
  <si>
    <t>岡山</t>
    <rPh sb="0" eb="1">
      <t>オカ</t>
    </rPh>
    <rPh sb="1" eb="2">
      <t>ヤマ</t>
    </rPh>
    <phoneticPr fontId="5"/>
  </si>
  <si>
    <t>福岡</t>
    <rPh sb="0" eb="1">
      <t>フク</t>
    </rPh>
    <rPh sb="1" eb="2">
      <t>オカ</t>
    </rPh>
    <phoneticPr fontId="5"/>
  </si>
  <si>
    <t>熊本</t>
    <rPh sb="0" eb="1">
      <t>クマ</t>
    </rPh>
    <rPh sb="1" eb="2">
      <t>ホン</t>
    </rPh>
    <phoneticPr fontId="5"/>
  </si>
  <si>
    <t>沖縄</t>
    <rPh sb="0" eb="1">
      <t>オキ</t>
    </rPh>
    <rPh sb="1" eb="2">
      <t>ナワ</t>
    </rPh>
    <phoneticPr fontId="5"/>
  </si>
  <si>
    <t>北海道教育学園三和高等学校</t>
    <phoneticPr fontId="5"/>
  </si>
  <si>
    <t>和歌山南陵高等学校</t>
    <rPh sb="0" eb="3">
      <t>ワカヤマ</t>
    </rPh>
    <rPh sb="3" eb="5">
      <t>ナンリョウ</t>
    </rPh>
    <rPh sb="5" eb="7">
      <t>コウトウ</t>
    </rPh>
    <rPh sb="7" eb="9">
      <t>ガッコウ</t>
    </rPh>
    <phoneticPr fontId="5"/>
  </si>
  <si>
    <t>福島南高等学校</t>
  </si>
  <si>
    <t>湘南ライナス学園高等部</t>
    <rPh sb="0" eb="2">
      <t>ショウナン</t>
    </rPh>
    <rPh sb="6" eb="8">
      <t>ガクエン</t>
    </rPh>
    <rPh sb="8" eb="10">
      <t>コウトウ</t>
    </rPh>
    <rPh sb="10" eb="11">
      <t>ブ</t>
    </rPh>
    <phoneticPr fontId="5"/>
  </si>
  <si>
    <t>京北学園白山高等学校</t>
    <phoneticPr fontId="5"/>
  </si>
  <si>
    <t>菊川南陵高等学校</t>
    <phoneticPr fontId="5"/>
  </si>
  <si>
    <t>自由ヶ丘高等学校</t>
    <rPh sb="0" eb="4">
      <t>ジユウガオカ</t>
    </rPh>
    <phoneticPr fontId="5"/>
  </si>
  <si>
    <t>飛鳥未来きぼう高等学校</t>
    <phoneticPr fontId="5"/>
  </si>
  <si>
    <t>静岡学園なごみ高等学校</t>
    <phoneticPr fontId="5"/>
  </si>
  <si>
    <t>ECC学園高等学校</t>
  </si>
  <si>
    <t>京都長尾谷高等学校</t>
    <phoneticPr fontId="5"/>
  </si>
  <si>
    <t>エナジックスポーツ高等学院</t>
    <phoneticPr fontId="5"/>
  </si>
  <si>
    <t>日本体育大学附属高等支援学校</t>
    <rPh sb="0" eb="2">
      <t>ニホン</t>
    </rPh>
    <rPh sb="2" eb="4">
      <t>タイイク</t>
    </rPh>
    <rPh sb="4" eb="6">
      <t>ダイガク</t>
    </rPh>
    <rPh sb="6" eb="8">
      <t>フゾク</t>
    </rPh>
    <rPh sb="8" eb="10">
      <t>コウトウ</t>
    </rPh>
    <rPh sb="10" eb="12">
      <t>シエン</t>
    </rPh>
    <rPh sb="12" eb="14">
      <t>ガッコウ</t>
    </rPh>
    <phoneticPr fontId="5"/>
  </si>
  <si>
    <t>三愛学舎</t>
    <phoneticPr fontId="5"/>
  </si>
  <si>
    <t>いずみ高等支援学校</t>
    <rPh sb="5" eb="7">
      <t>シエン</t>
    </rPh>
    <rPh sb="7" eb="9">
      <t>ガッコウ</t>
    </rPh>
    <phoneticPr fontId="5"/>
  </si>
  <si>
    <t>支援学校仙台みらい高等学園</t>
    <rPh sb="0" eb="2">
      <t>シエン</t>
    </rPh>
    <rPh sb="2" eb="4">
      <t>ガッコウ</t>
    </rPh>
    <rPh sb="4" eb="6">
      <t>センダイ</t>
    </rPh>
    <rPh sb="9" eb="11">
      <t>コウトウ</t>
    </rPh>
    <rPh sb="11" eb="13">
      <t>ガクエン</t>
    </rPh>
    <phoneticPr fontId="5"/>
  </si>
  <si>
    <t>支援学校若葉高等学園</t>
    <phoneticPr fontId="5"/>
  </si>
  <si>
    <t>特別支援学校光の村秩父自然学園高等部</t>
    <rPh sb="0" eb="2">
      <t>トクベツ</t>
    </rPh>
    <rPh sb="2" eb="4">
      <t>シエン</t>
    </rPh>
    <rPh sb="4" eb="6">
      <t>ガッコウ</t>
    </rPh>
    <rPh sb="6" eb="7">
      <t>ヒカリ</t>
    </rPh>
    <rPh sb="8" eb="9">
      <t>ムラ</t>
    </rPh>
    <phoneticPr fontId="5"/>
  </si>
  <si>
    <t>横浜訓盲学院高等部</t>
    <phoneticPr fontId="5"/>
  </si>
  <si>
    <t>聖坂支援学校高等部</t>
    <rPh sb="2" eb="4">
      <t>シエン</t>
    </rPh>
    <phoneticPr fontId="5"/>
  </si>
  <si>
    <t>旭出学園（特別支援学校）高等部</t>
  </si>
  <si>
    <t>特別支援学校ねむの木高等部</t>
    <rPh sb="0" eb="2">
      <t>トクベツ</t>
    </rPh>
    <rPh sb="2" eb="4">
      <t>シエン</t>
    </rPh>
    <rPh sb="4" eb="6">
      <t>ガッコウ</t>
    </rPh>
    <phoneticPr fontId="5"/>
  </si>
  <si>
    <t>特別支援学校光の村土佐自然学園高等部</t>
    <rPh sb="0" eb="2">
      <t>トクベツ</t>
    </rPh>
    <rPh sb="2" eb="4">
      <t>シエン</t>
    </rPh>
    <rPh sb="4" eb="6">
      <t>ガッコウ</t>
    </rPh>
    <phoneticPr fontId="5"/>
  </si>
  <si>
    <t>（</t>
    <phoneticPr fontId="15"/>
  </si>
  <si>
    <t>中学コード</t>
    <rPh sb="0" eb="2">
      <t>チュウガク</t>
    </rPh>
    <phoneticPr fontId="15"/>
  </si>
  <si>
    <t>高校コード</t>
    <rPh sb="0" eb="2">
      <t>コウコウ</t>
    </rPh>
    <phoneticPr fontId="15"/>
  </si>
  <si>
    <t>学校法人項目回答不要</t>
  </si>
  <si>
    <t>回答必要</t>
  </si>
  <si>
    <t>高等学校名</t>
    <rPh sb="0" eb="4">
      <t>コウトウガッコウ</t>
    </rPh>
    <rPh sb="4" eb="5">
      <t>メイ</t>
    </rPh>
    <phoneticPr fontId="5"/>
  </si>
  <si>
    <t>key-tei</t>
    <phoneticPr fontId="15"/>
  </si>
  <si>
    <t>回答</t>
    <phoneticPr fontId="15"/>
  </si>
  <si>
    <t>手入力、訂正</t>
    <rPh sb="0" eb="3">
      <t>テニュウリョク</t>
    </rPh>
    <rPh sb="4" eb="6">
      <t>テイセイ</t>
    </rPh>
    <phoneticPr fontId="15"/>
  </si>
  <si>
    <t>○</t>
    <phoneticPr fontId="15"/>
  </si>
  <si>
    <t>普通･情報科学･調理･福祉・／看護[5年]</t>
    <rPh sb="15" eb="17">
      <t>カンゴ</t>
    </rPh>
    <phoneticPr fontId="5"/>
  </si>
  <si>
    <t>普通･ITビジネス･調理･（自動車）／自動車専攻科</t>
    <phoneticPr fontId="5"/>
  </si>
  <si>
    <t>普通・生活文化･調理／看護[5年]</t>
    <rPh sb="0" eb="2">
      <t>フツウ</t>
    </rPh>
    <phoneticPr fontId="5"/>
  </si>
  <si>
    <t>普通･看護[5年]･福祉教養</t>
  </si>
  <si>
    <t>普通･商業･家政･食物調理／保育士専攻科・公務員予備校専科・調理師パティシェ専科・英会話専科</t>
    <rPh sb="9" eb="11">
      <t>ショクモツ</t>
    </rPh>
    <rPh sb="11" eb="13">
      <t>チョウリ</t>
    </rPh>
    <rPh sb="21" eb="24">
      <t>コウムイン</t>
    </rPh>
    <rPh sb="24" eb="27">
      <t>ヨビコウ</t>
    </rPh>
    <rPh sb="27" eb="29">
      <t>センカ</t>
    </rPh>
    <rPh sb="30" eb="33">
      <t>チョウリシ</t>
    </rPh>
    <rPh sb="38" eb="40">
      <t>センカ</t>
    </rPh>
    <rPh sb="41" eb="44">
      <t>エイカイワ</t>
    </rPh>
    <rPh sb="44" eb="46">
      <t>センカ</t>
    </rPh>
    <phoneticPr fontId="5"/>
  </si>
  <si>
    <t>普通･自動車工学･情報機械／自動車工学専攻科</t>
  </si>
  <si>
    <t>普通･食物文化／看護[5年]</t>
    <phoneticPr fontId="5"/>
  </si>
  <si>
    <r>
      <rPr>
        <sz val="8"/>
        <rFont val="ＭＳ 明朝"/>
        <family val="1"/>
        <charset val="128"/>
      </rPr>
      <t>看護[3年]･</t>
    </r>
    <r>
      <rPr>
        <b/>
        <sz val="11"/>
        <rFont val="ＭＳ Ｐゴシック"/>
        <family val="3"/>
        <charset val="128"/>
      </rPr>
      <t>（看護[5年]）</t>
    </r>
    <r>
      <rPr>
        <sz val="8"/>
        <rFont val="ＭＳ 明朝"/>
        <family val="1"/>
        <charset val="128"/>
      </rPr>
      <t>／看護専攻科</t>
    </r>
    <rPh sb="0" eb="2">
      <t>カンゴ</t>
    </rPh>
    <rPh sb="4" eb="5">
      <t>ネン</t>
    </rPh>
    <phoneticPr fontId="5"/>
  </si>
  <si>
    <t>普通･看護[5年]</t>
  </si>
  <si>
    <t>普通･家政･看護[5年]</t>
  </si>
  <si>
    <t>普通／(専攻科)</t>
    <rPh sb="4" eb="6">
      <t>センコウ</t>
    </rPh>
    <rPh sb="6" eb="7">
      <t>カ</t>
    </rPh>
    <phoneticPr fontId="5"/>
  </si>
  <si>
    <t>普通･商業･家政･衛生看護／衛生看護専攻科</t>
  </si>
  <si>
    <t>普通･看護[5年]</t>
    <phoneticPr fontId="5"/>
  </si>
  <si>
    <t>農業／農業専攻科</t>
    <phoneticPr fontId="5"/>
  </si>
  <si>
    <r>
      <t>普通･</t>
    </r>
    <r>
      <rPr>
        <b/>
        <sz val="11"/>
        <rFont val="ＭＳ Ｐゴシック"/>
        <family val="3"/>
        <charset val="128"/>
      </rPr>
      <t>看護･看護専攻科</t>
    </r>
    <rPh sb="3" eb="5">
      <t>カンゴ</t>
    </rPh>
    <rPh sb="6" eb="8">
      <t>カンゴ</t>
    </rPh>
    <rPh sb="8" eb="11">
      <t>センコウカ</t>
    </rPh>
    <phoneticPr fontId="5"/>
  </si>
  <si>
    <t>看護[5年]･調理</t>
    <rPh sb="7" eb="9">
      <t>チョウリ</t>
    </rPh>
    <phoneticPr fontId="5"/>
  </si>
  <si>
    <t>普通･看護[5年]</t>
    <rPh sb="3" eb="5">
      <t>カンゴ</t>
    </rPh>
    <phoneticPr fontId="5"/>
  </si>
  <si>
    <t>普通･衛生看護･衛生看護専攻科</t>
  </si>
  <si>
    <t>普通･商業･生活科学･看護[5年]</t>
    <rPh sb="6" eb="8">
      <t>セイカツ</t>
    </rPh>
    <phoneticPr fontId="5"/>
  </si>
  <si>
    <t>普通･情報ビジネス･調理･福祉･／看護[５年]／高等看護専攻科／（高等福祉専攻科）</t>
    <phoneticPr fontId="5"/>
  </si>
  <si>
    <t>普通･情報商業･衛生看護／衛生看護専攻科</t>
    <phoneticPr fontId="5"/>
  </si>
  <si>
    <t>普通･（商業）･衛生看護[5年]</t>
    <phoneticPr fontId="5"/>
  </si>
  <si>
    <t>普通･調理･福祉・（看護[5年]）</t>
    <phoneticPr fontId="5"/>
  </si>
  <si>
    <t>普通･看護[5年]･総合</t>
  </si>
  <si>
    <t>普通･商業･看護[5年]</t>
  </si>
  <si>
    <t>普通･商業･看護[5年]</t>
    <rPh sb="3" eb="5">
      <t>ショウギョウ</t>
    </rPh>
    <phoneticPr fontId="5"/>
  </si>
  <si>
    <t>普通･保育福祉･総合／自動車専攻科</t>
    <rPh sb="3" eb="5">
      <t>ホイク</t>
    </rPh>
    <rPh sb="5" eb="7">
      <t>フクシ</t>
    </rPh>
    <phoneticPr fontId="5"/>
  </si>
  <si>
    <t>普通･調理･介護福祉･看護[5年]</t>
  </si>
  <si>
    <t>普通･食物･福祉･看護[5年]</t>
    <rPh sb="0" eb="2">
      <t>フツウ</t>
    </rPh>
    <phoneticPr fontId="5"/>
  </si>
  <si>
    <t>自動車･総合／自動車専攻科</t>
  </si>
  <si>
    <t>普通･食物･トータルビューティ･衛生看護[5年]</t>
    <phoneticPr fontId="5"/>
  </si>
  <si>
    <t>普通･調理･医療福祉･／衛生看護[5年]</t>
    <rPh sb="3" eb="5">
      <t>チョウリ</t>
    </rPh>
    <rPh sb="6" eb="8">
      <t>イリョウ</t>
    </rPh>
    <phoneticPr fontId="5"/>
  </si>
  <si>
    <t>普通･食物調理･保育福祉･／衛生看護／衛生看護専攻科</t>
    <phoneticPr fontId="5"/>
  </si>
  <si>
    <r>
      <rPr>
        <b/>
        <sz val="11"/>
        <rFont val="ＭＳ Ｐゴシック"/>
        <family val="3"/>
        <charset val="128"/>
      </rPr>
      <t>普通</t>
    </r>
    <r>
      <rPr>
        <sz val="8"/>
        <rFont val="ＭＳ 明朝"/>
        <family val="1"/>
        <charset val="128"/>
      </rPr>
      <t>･</t>
    </r>
    <r>
      <rPr>
        <b/>
        <sz val="11"/>
        <rFont val="ＭＳ Ｐゴシック"/>
        <family val="3"/>
        <charset val="128"/>
      </rPr>
      <t>（保育）</t>
    </r>
    <r>
      <rPr>
        <sz val="8"/>
        <rFont val="ＭＳ 明朝"/>
        <family val="1"/>
        <charset val="128"/>
      </rPr>
      <t>･調理･パティシエ･／美容･エステティック･</t>
    </r>
    <r>
      <rPr>
        <b/>
        <sz val="11"/>
        <rFont val="ＭＳ Ｐゴシック"/>
        <family val="3"/>
        <charset val="128"/>
      </rPr>
      <t>（福祉）</t>
    </r>
    <r>
      <rPr>
        <sz val="8"/>
        <rFont val="ＭＳ 明朝"/>
        <family val="1"/>
        <charset val="128"/>
      </rPr>
      <t>／看護[5年]</t>
    </r>
    <rPh sb="0" eb="2">
      <t>フツウ</t>
    </rPh>
    <phoneticPr fontId="5"/>
  </si>
  <si>
    <r>
      <t>普通･総合ビジネス･機械･／</t>
    </r>
    <r>
      <rPr>
        <b/>
        <sz val="11"/>
        <rFont val="ＭＳ Ｐゴシック"/>
        <family val="3"/>
        <charset val="128"/>
      </rPr>
      <t>（自動車工学）</t>
    </r>
    <r>
      <rPr>
        <sz val="8"/>
        <rFont val="ＭＳ 明朝"/>
        <family val="1"/>
        <charset val="128"/>
      </rPr>
      <t>／自動車工学専攻科</t>
    </r>
    <phoneticPr fontId="5"/>
  </si>
  <si>
    <t>普通･総合ビジネス･看護[5年]</t>
  </si>
  <si>
    <t>普通･ビジネス･食物･看護[5年]</t>
    <phoneticPr fontId="5"/>
  </si>
  <si>
    <t>普通･機械･電気情報･看護[5年]･／福祉</t>
    <rPh sb="3" eb="5">
      <t>キカイ</t>
    </rPh>
    <phoneticPr fontId="5"/>
  </si>
  <si>
    <t>普通･医療福祉･調理･看護[5年]</t>
    <rPh sb="3" eb="5">
      <t>イリョウ</t>
    </rPh>
    <phoneticPr fontId="5"/>
  </si>
  <si>
    <t>普通･商業･看護教養･看護[5年]</t>
  </si>
  <si>
    <t>普通･商業･自動車工業／自動車工学専攻科</t>
  </si>
  <si>
    <t>普通･食物･看護[5年]</t>
  </si>
  <si>
    <t>普通･調理･福祉･看護[5年]</t>
  </si>
  <si>
    <t>特進英数･英数･未来創造学・看護[5年]・（くらしの科学）･（システム工学）</t>
    <rPh sb="8" eb="10">
      <t>ミライ</t>
    </rPh>
    <rPh sb="10" eb="12">
      <t>ソウゾウ</t>
    </rPh>
    <rPh sb="12" eb="13">
      <t>ガク</t>
    </rPh>
    <phoneticPr fontId="5"/>
  </si>
  <si>
    <t>普通･総合ビジネス･モビリティ工学・調理･看護［5年］／自動車専攻科</t>
    <rPh sb="15" eb="17">
      <t>コウガク</t>
    </rPh>
    <rPh sb="21" eb="23">
      <t>カンゴ</t>
    </rPh>
    <phoneticPr fontId="5"/>
  </si>
  <si>
    <t>普通･調理／看護[5年]･理数･特進</t>
  </si>
  <si>
    <t>看護[5年]</t>
  </si>
  <si>
    <t>普通･ビジネス情報･／ヘアーデザイン･／ファッションデザイン･調理･／社会福祉･ホテル観光･／トータルエステティック･／進学体育／福祉共生専攻科</t>
    <phoneticPr fontId="5"/>
  </si>
  <si>
    <t>普通･保育･文理･調理･看護[5年]</t>
    <rPh sb="9" eb="11">
      <t>チョウリ</t>
    </rPh>
    <phoneticPr fontId="5"/>
  </si>
  <si>
    <t>普通･メディカルシステム／総合福祉･看護[5年]</t>
  </si>
  <si>
    <t>医療福祉･イングトクリエイト・／看護[5年]･／保育専攻科</t>
    <rPh sb="24" eb="26">
      <t>ホイク</t>
    </rPh>
    <rPh sb="26" eb="28">
      <t>センコウ</t>
    </rPh>
    <rPh sb="28" eb="29">
      <t>カ</t>
    </rPh>
    <phoneticPr fontId="5"/>
  </si>
  <si>
    <t>普通･看護[5年]･医療福祉</t>
  </si>
  <si>
    <t>特進･普通･商業･建設工業･／医療福祉･看護[5年]</t>
    <phoneticPr fontId="5"/>
  </si>
  <si>
    <t>普通</t>
  </si>
  <si>
    <t>全日制学科
／専攻科
変更は太字</t>
    <rPh sb="0" eb="3">
      <t>ゼンニチセイ</t>
    </rPh>
    <rPh sb="3" eb="5">
      <t>ガッカ</t>
    </rPh>
    <rPh sb="7" eb="10">
      <t>センコウカ</t>
    </rPh>
    <rPh sb="12" eb="14">
      <t>ヘンコウ</t>
    </rPh>
    <rPh sb="15" eb="17">
      <t>フトジ</t>
    </rPh>
    <phoneticPr fontId="5"/>
  </si>
  <si>
    <t>特別進学･進学･衛生看護[5年]</t>
    <rPh sb="14" eb="15">
      <t>ネン</t>
    </rPh>
    <phoneticPr fontId="5"/>
  </si>
  <si>
    <t>key-senko</t>
    <phoneticPr fontId="15"/>
  </si>
  <si>
    <t>青森県千葉学園高等学校</t>
  </si>
  <si>
    <t>岩手県岩手女子高等学校</t>
  </si>
  <si>
    <t>岩手県盛岡誠桜高等学校</t>
  </si>
  <si>
    <t>山形県山形明正高等学校</t>
  </si>
  <si>
    <t>福島県仁愛高等学校</t>
  </si>
  <si>
    <t>福島県福島東稜高等学校</t>
  </si>
  <si>
    <t>新潟県加茂暁星高等学校</t>
  </si>
  <si>
    <t>茨城県大成女子高等学校</t>
  </si>
  <si>
    <t>神奈川県森村学園高等部</t>
  </si>
  <si>
    <t>東京都愛国高等学校</t>
  </si>
  <si>
    <t>福井県福井工業大学附属福井高等学校</t>
  </si>
  <si>
    <t>三重県愛農学園農業高等学校</t>
  </si>
  <si>
    <t>滋賀県滋賀学園高等学校</t>
  </si>
  <si>
    <t>京都府京都翔英高等学校</t>
  </si>
  <si>
    <t>京都府京都聖カタリナ高等学校</t>
  </si>
  <si>
    <t>京都府日星高等学校</t>
  </si>
  <si>
    <t>大阪府アナン学園高等学校</t>
  </si>
  <si>
    <t>大阪府大阪暁光高等学校</t>
  </si>
  <si>
    <t>奈良県奈良文化高等学校</t>
  </si>
  <si>
    <t>鳥取県米子北高等学校</t>
  </si>
  <si>
    <t>岡山県倉敷翠松高等学校</t>
  </si>
  <si>
    <t>岡山県創志学園高等学校</t>
  </si>
  <si>
    <t>山口県中村女子高等学校</t>
  </si>
  <si>
    <t>山口県山口県鴻城高等学校</t>
  </si>
  <si>
    <t>香川県四国学院大学香川西高等学校</t>
  </si>
  <si>
    <t>愛媛県聖カタリナ学園高等学校</t>
  </si>
  <si>
    <t>愛媛県松山学院高等学校</t>
  </si>
  <si>
    <t>高知県高知中央高等学校</t>
  </si>
  <si>
    <t>福岡県飯塚高等学校</t>
  </si>
  <si>
    <t>福岡県折尾愛真高等学校</t>
  </si>
  <si>
    <t>福岡県希望が丘高等学校</t>
  </si>
  <si>
    <t>福岡県近畿大学附属福岡高等学校</t>
  </si>
  <si>
    <t>福岡県純真高等学校</t>
  </si>
  <si>
    <t>福岡県杉森高等学校</t>
  </si>
  <si>
    <t>福岡県精華女子高等学校</t>
  </si>
  <si>
    <t>福岡県博多高等学校</t>
  </si>
  <si>
    <t>福岡県美萩野女子高等学校</t>
  </si>
  <si>
    <t>福岡県大和青藍高等学校</t>
  </si>
  <si>
    <t>佐賀県佐賀女子短期大学付属佐賀女子高等学校</t>
  </si>
  <si>
    <t>長崎県九州文化学園高等学校</t>
  </si>
  <si>
    <t>長崎県向陽高等学校</t>
  </si>
  <si>
    <t>長崎県佐世保実業高等学校</t>
  </si>
  <si>
    <t>長崎県長崎玉成高等学校</t>
  </si>
  <si>
    <t>熊本県有明高等学校</t>
  </si>
  <si>
    <t>熊本県熊本中央高等学校</t>
  </si>
  <si>
    <t>熊本県城北高等学校</t>
  </si>
  <si>
    <t>熊本県玉名女子高等学校</t>
  </si>
  <si>
    <t>大分県大分高等学校</t>
  </si>
  <si>
    <t>大分県昭和学園高等学校</t>
  </si>
  <si>
    <t>大分県別府溝部学園高等学校</t>
  </si>
  <si>
    <t>大分県柳ヶ浦高等学校</t>
  </si>
  <si>
    <t>宮崎県日南学園高等学校田野分校（宮崎穎学館）</t>
  </si>
  <si>
    <t>宮崎県鵬翔高等学校</t>
  </si>
  <si>
    <t>宮崎県都城東高等学校</t>
  </si>
  <si>
    <t>鹿児島県出水中央高等学校</t>
  </si>
  <si>
    <t>鹿児島県鹿児島城西高等学校</t>
  </si>
  <si>
    <t>鹿児島県尚志館高等学校</t>
  </si>
  <si>
    <t>鹿児島県鳳凰高等学校</t>
  </si>
  <si>
    <t>鹿児島県龍桜高等学校</t>
  </si>
  <si>
    <t>本務教員数</t>
    <rPh sb="0" eb="4">
      <t>ホンムキョウイン</t>
    </rPh>
    <rPh sb="4" eb="5">
      <t>スウ</t>
    </rPh>
    <phoneticPr fontId="15"/>
  </si>
  <si>
    <t>非常勤教員数</t>
    <rPh sb="0" eb="5">
      <t>ヒジョウキンキョウイン</t>
    </rPh>
    <rPh sb="5" eb="6">
      <t>スウ</t>
    </rPh>
    <phoneticPr fontId="15"/>
  </si>
  <si>
    <t>本務職員数</t>
    <rPh sb="0" eb="4">
      <t>ホンムショクイン</t>
    </rPh>
    <rPh sb="4" eb="5">
      <t>スウ</t>
    </rPh>
    <phoneticPr fontId="15"/>
  </si>
  <si>
    <t>兼務職員数</t>
    <rPh sb="0" eb="4">
      <t>ケンムショクイン</t>
    </rPh>
    <rPh sb="4" eb="5">
      <t>スウ</t>
    </rPh>
    <phoneticPr fontId="15"/>
  </si>
  <si>
    <t>専攻科</t>
    <rPh sb="0" eb="3">
      <t>センコウカ</t>
    </rPh>
    <phoneticPr fontId="15"/>
  </si>
  <si>
    <r>
      <t>本務</t>
    </r>
    <r>
      <rPr>
        <b/>
        <sz val="10"/>
        <color theme="1"/>
        <rFont val="ＭＳ Ｐゴシック"/>
        <family val="3"/>
        <charset val="128"/>
      </rPr>
      <t>教員</t>
    </r>
    <r>
      <rPr>
        <sz val="10"/>
        <color theme="1"/>
        <rFont val="ＭＳ Ｐゴシック"/>
        <family val="3"/>
        <charset val="128"/>
      </rPr>
      <t>人件費支出</t>
    </r>
    <phoneticPr fontId="15"/>
  </si>
  <si>
    <r>
      <t>本務</t>
    </r>
    <r>
      <rPr>
        <b/>
        <sz val="10"/>
        <color theme="1"/>
        <rFont val="ＭＳ Ｐゴシック"/>
        <family val="3"/>
        <charset val="128"/>
      </rPr>
      <t>職員</t>
    </r>
    <r>
      <rPr>
        <sz val="10"/>
        <color theme="1"/>
        <rFont val="ＭＳ Ｐゴシック"/>
        <family val="3"/>
        <charset val="128"/>
      </rPr>
      <t>人件費支出</t>
    </r>
    <phoneticPr fontId="15"/>
  </si>
  <si>
    <t>本俸</t>
    <rPh sb="0" eb="2">
      <t>ホンポウ</t>
    </rPh>
    <phoneticPr fontId="15"/>
  </si>
  <si>
    <t>円</t>
    <rPh sb="0" eb="1">
      <t>エン</t>
    </rPh>
    <phoneticPr fontId="15"/>
  </si>
  <si>
    <t>期末手当</t>
    <rPh sb="0" eb="4">
      <t>キマツテアテ</t>
    </rPh>
    <phoneticPr fontId="15"/>
  </si>
  <si>
    <t>計</t>
    <rPh sb="0" eb="1">
      <t>ケイ</t>
    </rPh>
    <phoneticPr fontId="15"/>
  </si>
  <si>
    <t>問合せ先</t>
    <rPh sb="0" eb="2">
      <t>トイアワ</t>
    </rPh>
    <rPh sb="3" eb="4">
      <t>サキ</t>
    </rPh>
    <phoneticPr fontId="15"/>
  </si>
  <si>
    <t>※メールアドレスは、本調査の問い合わせにのみ使用します</t>
    <rPh sb="10" eb="13">
      <t>ホンチョウサ</t>
    </rPh>
    <rPh sb="14" eb="15">
      <t>ト</t>
    </rPh>
    <rPh sb="16" eb="17">
      <t>ア</t>
    </rPh>
    <rPh sb="22" eb="24">
      <t>シヨウ</t>
    </rPh>
    <phoneticPr fontId="15"/>
  </si>
  <si>
    <t>メール
アドレス</t>
    <phoneticPr fontId="15"/>
  </si>
  <si>
    <t>氏名</t>
    <rPh sb="0" eb="2">
      <t>シメイ</t>
    </rPh>
    <phoneticPr fontId="3"/>
  </si>
  <si>
    <t>現員総数</t>
    <rPh sb="0" eb="4">
      <t>ゲンインソウスウ</t>
    </rPh>
    <phoneticPr fontId="15"/>
  </si>
  <si>
    <t>うち男子</t>
    <rPh sb="2" eb="4">
      <t>ダンシ</t>
    </rPh>
    <phoneticPr fontId="15"/>
  </si>
  <si>
    <t>うち女子</t>
    <rPh sb="2" eb="4">
      <t>ジョシ</t>
    </rPh>
    <phoneticPr fontId="15"/>
  </si>
  <si>
    <t>入学
志願者数</t>
    <rPh sb="0" eb="2">
      <t>ニュウガク</t>
    </rPh>
    <rPh sb="3" eb="6">
      <t>シガンシャ</t>
    </rPh>
    <rPh sb="6" eb="7">
      <t>スウ</t>
    </rPh>
    <phoneticPr fontId="3"/>
  </si>
  <si>
    <t>受験者数</t>
    <rPh sb="0" eb="4">
      <t>ジュケンシャスウ</t>
    </rPh>
    <phoneticPr fontId="3"/>
  </si>
  <si>
    <t>合格者数</t>
    <rPh sb="0" eb="3">
      <t>ゴウカクシャ</t>
    </rPh>
    <rPh sb="3" eb="4">
      <t>スウ</t>
    </rPh>
    <phoneticPr fontId="3"/>
  </si>
  <si>
    <t>定員／
現員別</t>
    <rPh sb="0" eb="2">
      <t>テイイン</t>
    </rPh>
    <rPh sb="4" eb="6">
      <t>ゲンイン</t>
    </rPh>
    <rPh sb="6" eb="7">
      <t>ベツ</t>
    </rPh>
    <phoneticPr fontId="15"/>
  </si>
  <si>
    <t>定員</t>
    <rPh sb="0" eb="2">
      <t>テイイン</t>
    </rPh>
    <phoneticPr fontId="15"/>
  </si>
  <si>
    <t>現員</t>
    <rPh sb="0" eb="2">
      <t>ゲンイン</t>
    </rPh>
    <phoneticPr fontId="15"/>
  </si>
  <si>
    <t>１年</t>
    <rPh sb="1" eb="2">
      <t>ネン</t>
    </rPh>
    <phoneticPr fontId="3"/>
  </si>
  <si>
    <t>２年</t>
    <rPh sb="1" eb="2">
      <t>ネン</t>
    </rPh>
    <phoneticPr fontId="3"/>
  </si>
  <si>
    <t>３年</t>
    <rPh sb="1" eb="2">
      <t>ネン</t>
    </rPh>
    <phoneticPr fontId="3"/>
  </si>
  <si>
    <t>４年</t>
    <rPh sb="1" eb="2">
      <t>ネン</t>
    </rPh>
    <phoneticPr fontId="3"/>
  </si>
  <si>
    <t>１年</t>
    <phoneticPr fontId="3"/>
  </si>
  <si>
    <t>２年</t>
    <phoneticPr fontId="3"/>
  </si>
  <si>
    <t>３年</t>
    <phoneticPr fontId="3"/>
  </si>
  <si>
    <t>４年</t>
    <phoneticPr fontId="3"/>
  </si>
  <si>
    <t>入学金</t>
    <rPh sb="0" eb="3">
      <t>ニュウガクキン</t>
    </rPh>
    <phoneticPr fontId="15"/>
  </si>
  <si>
    <t>授業料</t>
    <rPh sb="0" eb="3">
      <t>ジュギョウリョウ</t>
    </rPh>
    <phoneticPr fontId="15"/>
  </si>
  <si>
    <t>実験実習料</t>
    <rPh sb="0" eb="2">
      <t>ジッケン</t>
    </rPh>
    <rPh sb="2" eb="4">
      <t>ジッシュウ</t>
    </rPh>
    <rPh sb="4" eb="5">
      <t>リョウ</t>
    </rPh>
    <phoneticPr fontId="15"/>
  </si>
  <si>
    <t>施設・設備資金</t>
    <phoneticPr fontId="15"/>
  </si>
  <si>
    <t>教育充実費</t>
    <rPh sb="0" eb="5">
      <t>キョウイクジュウジツヒ</t>
    </rPh>
    <phoneticPr fontId="15"/>
  </si>
  <si>
    <t>維持費他</t>
    <rPh sb="0" eb="3">
      <t>イジヒ</t>
    </rPh>
    <rPh sb="3" eb="4">
      <t>ホカ</t>
    </rPh>
    <phoneticPr fontId="15"/>
  </si>
  <si>
    <t>入学検定料</t>
    <rPh sb="0" eb="5">
      <t>ニュウガクケンテイリョウ</t>
    </rPh>
    <phoneticPr fontId="15"/>
  </si>
  <si>
    <t>２年</t>
    <rPh sb="1" eb="2">
      <t>ネン</t>
    </rPh>
    <phoneticPr fontId="15"/>
  </si>
  <si>
    <t>３年</t>
    <rPh sb="1" eb="2">
      <t>ネン</t>
    </rPh>
    <phoneticPr fontId="15"/>
  </si>
  <si>
    <t>４年</t>
    <rPh sb="1" eb="2">
      <t>ネン</t>
    </rPh>
    <phoneticPr fontId="15"/>
  </si>
  <si>
    <t>その他手当</t>
    <rPh sb="2" eb="3">
      <t>タ</t>
    </rPh>
    <rPh sb="3" eb="5">
      <t>テアテ</t>
    </rPh>
    <phoneticPr fontId="15"/>
  </si>
  <si>
    <t>所定福利費</t>
    <rPh sb="0" eb="5">
      <t>ショテイフクリヒ</t>
    </rPh>
    <phoneticPr fontId="15"/>
  </si>
  <si>
    <t>都道府県私学退職金
団体負担金</t>
    <rPh sb="0" eb="9">
      <t>トドウフケンシガクタイショクキン</t>
    </rPh>
    <rPh sb="10" eb="15">
      <t>ダンタイフタンキン</t>
    </rPh>
    <phoneticPr fontId="15"/>
  </si>
  <si>
    <t>　　うち退職給与引当金繰入額</t>
    <rPh sb="4" eb="6">
      <t>タイショク</t>
    </rPh>
    <rPh sb="6" eb="8">
      <t>キュウヨ</t>
    </rPh>
    <rPh sb="8" eb="10">
      <t>ヒキアテ</t>
    </rPh>
    <rPh sb="10" eb="11">
      <t>キン</t>
    </rPh>
    <rPh sb="11" eb="13">
      <t>クリイレ</t>
    </rPh>
    <rPh sb="13" eb="14">
      <t>ガク</t>
    </rPh>
    <phoneticPr fontId="15"/>
  </si>
  <si>
    <t>円）</t>
    <phoneticPr fontId="3"/>
  </si>
  <si>
    <t>　　うち減価償却費</t>
    <rPh sb="4" eb="9">
      <t>ゲンカショウキャクヒ</t>
    </rPh>
    <phoneticPr fontId="15"/>
  </si>
  <si>
    <t>円</t>
    <phoneticPr fontId="3"/>
  </si>
  <si>
    <r>
      <t>（単位：</t>
    </r>
    <r>
      <rPr>
        <b/>
        <sz val="10"/>
        <color rgb="FFFF0000"/>
        <rFont val="ＭＳ Ｐゴシック"/>
        <family val="3"/>
        <charset val="128"/>
      </rPr>
      <t>円</t>
    </r>
    <r>
      <rPr>
        <b/>
        <sz val="10"/>
        <color theme="1"/>
        <rFont val="ＭＳ Ｐゴシック"/>
        <family val="3"/>
        <charset val="128"/>
      </rPr>
      <t>）</t>
    </r>
    <rPh sb="1" eb="3">
      <t>タンイ</t>
    </rPh>
    <rPh sb="4" eb="5">
      <t>エン</t>
    </rPh>
    <phoneticPr fontId="3"/>
  </si>
  <si>
    <t>ご確認欄にチェックを入れていただくと、回答不要な項目が黒塗りされます。</t>
    <rPh sb="1" eb="3">
      <t>カクニン</t>
    </rPh>
    <rPh sb="3" eb="4">
      <t>ラン</t>
    </rPh>
    <rPh sb="10" eb="11">
      <t>イ</t>
    </rPh>
    <rPh sb="19" eb="23">
      <t>カイトウフヨウ</t>
    </rPh>
    <rPh sb="24" eb="26">
      <t>コウモク</t>
    </rPh>
    <rPh sb="27" eb="29">
      <t>クロヌ</t>
    </rPh>
    <phoneticPr fontId="15"/>
  </si>
  <si>
    <t>ご確認欄</t>
    <phoneticPr fontId="15"/>
  </si>
  <si>
    <t>日本私立学校振興・共済事業団に提出した「学校法人基礎調査」の各年度の個別データについて、
日本私立中学高等学校連合会が日本私立学校振興・共済事業団から提供を受けることを当学校法人は承諾します。
ただし、下記調査項目は提供対象から除きます。
【調査票区分０７５】「役員数・役員個人票」【調査票区分８２０】「借入金等残高内訳表」
【調査票区分８３０】「計算書類記載事項１」【調査票区分８４０】「計算書類記載事項２」
【調査票区分８５０】「収益事業」</t>
    <rPh sb="84" eb="85">
      <t>トウ</t>
    </rPh>
    <rPh sb="85" eb="89">
      <t>ガッコウホウジン</t>
    </rPh>
    <rPh sb="108" eb="110">
      <t>テイキョウ</t>
    </rPh>
    <rPh sb="174" eb="178">
      <t>ケイサンショルイ</t>
    </rPh>
    <rPh sb="178" eb="182">
      <t>キサイジコウ</t>
    </rPh>
    <rPh sb="217" eb="221">
      <t>シュウエキジギョウ</t>
    </rPh>
    <phoneticPr fontId="15"/>
  </si>
  <si>
    <t>（注）</t>
    <phoneticPr fontId="3"/>
  </si>
  <si>
    <t>「その他（　　　）」の学科欄には、その他学科のうち納付金額の合計が最も高い学科・コース等の金額を記入してください。</t>
    <phoneticPr fontId="15"/>
  </si>
  <si>
    <t>令和6年
4月1日現在
在籍生徒数
（1～3年生）　　　　　　　　　　　</t>
    <rPh sb="6" eb="7">
      <t>ガツ</t>
    </rPh>
    <rPh sb="12" eb="14">
      <t>ザイセキ</t>
    </rPh>
    <rPh sb="22" eb="24">
      <t>ネンセイ</t>
    </rPh>
    <phoneticPr fontId="5"/>
  </si>
  <si>
    <r>
      <t xml:space="preserve">Aのうち通信制高校への転編入・転籍者数
</t>
    </r>
    <r>
      <rPr>
        <b/>
        <sz val="9"/>
        <rFont val="ＭＳ Ｐゴシック"/>
        <family val="3"/>
        <charset val="128"/>
      </rPr>
      <t>(B)</t>
    </r>
    <rPh sb="15" eb="17">
      <t>テンセキ</t>
    </rPh>
    <phoneticPr fontId="15"/>
  </si>
  <si>
    <t>うち令和６年度中の中途退学者、他校への転学・編入者、転籍者</t>
    <rPh sb="13" eb="14">
      <t>シャ</t>
    </rPh>
    <rPh sb="15" eb="17">
      <t>タコウ</t>
    </rPh>
    <rPh sb="19" eb="20">
      <t>テン</t>
    </rPh>
    <rPh sb="22" eb="23">
      <t>ヘン</t>
    </rPh>
    <rPh sb="24" eb="25">
      <t>シャ</t>
    </rPh>
    <rPh sb="26" eb="29">
      <t>テンセキシャ</t>
    </rPh>
    <phoneticPr fontId="3"/>
  </si>
  <si>
    <t>(併置校の場合)
Bのうち自校設置の通信制課程への転籍者数</t>
    <phoneticPr fontId="15"/>
  </si>
  <si>
    <t>病気・けが・死亡等</t>
    <phoneticPr fontId="3"/>
  </si>
  <si>
    <r>
      <t xml:space="preserve">計
</t>
    </r>
    <r>
      <rPr>
        <b/>
        <sz val="9"/>
        <rFont val="ＭＳ Ｐゴシック"/>
        <family val="3"/>
        <charset val="128"/>
      </rPr>
      <t>(A)</t>
    </r>
    <phoneticPr fontId="3"/>
  </si>
  <si>
    <t>(注)1.</t>
    <phoneticPr fontId="15"/>
  </si>
  <si>
    <t>この項目は、１法人につき１校のみご回答いただく項目です。ご回答いただく学校は、調査票１枚目の左上に表示される学校コードに基づき自動判別しています。ご回答いただく学校以外では、調査項目全体がグレーの網掛けになります。</t>
    <phoneticPr fontId="15"/>
  </si>
  <si>
    <r>
      <rPr>
        <b/>
        <u/>
        <sz val="9"/>
        <rFont val="ＭＳ Ｐ明朝"/>
        <family val="1"/>
        <charset val="128"/>
      </rPr>
      <t>この項目のみ、回答基準日がR7.6.30時点です。</t>
    </r>
    <r>
      <rPr>
        <sz val="9"/>
        <rFont val="ＭＳ Ｐ明朝"/>
        <family val="1"/>
        <charset val="128"/>
      </rPr>
      <t>令和7年度における最初の定時評議員会が終了した後、改正私立学校法に対応した運営体制についてご記入ください。</t>
    </r>
    <rPh sb="2" eb="4">
      <t>コウモク</t>
    </rPh>
    <rPh sb="7" eb="12">
      <t>カイトウキジュンビ</t>
    </rPh>
    <rPh sb="20" eb="22">
      <t>ジテン</t>
    </rPh>
    <rPh sb="25" eb="27">
      <t>レイワ</t>
    </rPh>
    <rPh sb="28" eb="30">
      <t>ネンド</t>
    </rPh>
    <rPh sb="34" eb="36">
      <t>サイショ</t>
    </rPh>
    <rPh sb="37" eb="43">
      <t>テイジヒョウギインカイ</t>
    </rPh>
    <rPh sb="62" eb="66">
      <t>ウンエイタイセイ</t>
    </rPh>
    <rPh sb="71" eb="73">
      <t>キニュウ</t>
    </rPh>
    <phoneticPr fontId="15"/>
  </si>
  <si>
    <r>
      <t>（1）令和７年度定時評議員会の実施時期について</t>
    </r>
    <r>
      <rPr>
        <b/>
        <u/>
        <sz val="11"/>
        <rFont val="ＭＳ Ｐゴシック"/>
        <family val="3"/>
        <charset val="128"/>
      </rPr>
      <t>（R7.6.30時点）</t>
    </r>
    <rPh sb="3" eb="5">
      <t>レイワ</t>
    </rPh>
    <rPh sb="6" eb="8">
      <t>ネンド</t>
    </rPh>
    <rPh sb="8" eb="10">
      <t>テイジ</t>
    </rPh>
    <rPh sb="10" eb="13">
      <t>ヒョウギイン</t>
    </rPh>
    <rPh sb="13" eb="14">
      <t>カイ</t>
    </rPh>
    <rPh sb="15" eb="17">
      <t>ジッシ</t>
    </rPh>
    <rPh sb="17" eb="19">
      <t>ジキ</t>
    </rPh>
    <rPh sb="31" eb="33">
      <t>ジテン</t>
    </rPh>
    <phoneticPr fontId="3"/>
  </si>
  <si>
    <t>1. 実施済</t>
    <rPh sb="3" eb="6">
      <t>ジッシズ</t>
    </rPh>
    <phoneticPr fontId="15"/>
  </si>
  <si>
    <t>2. 未実施</t>
    <rPh sb="3" eb="6">
      <t>ミジッシ</t>
    </rPh>
    <phoneticPr fontId="15"/>
  </si>
  <si>
    <t>→実施予定日を回答してください。</t>
    <rPh sb="1" eb="3">
      <t>ジッシ</t>
    </rPh>
    <rPh sb="3" eb="5">
      <t>ヨテイ</t>
    </rPh>
    <rPh sb="5" eb="6">
      <t>ビ</t>
    </rPh>
    <rPh sb="7" eb="9">
      <t>カイトウ</t>
    </rPh>
    <phoneticPr fontId="15"/>
  </si>
  <si>
    <t>※「2.未実施」を選択された方は、（2）以降について回答不要です。</t>
    <rPh sb="4" eb="7">
      <t>ミジッシ</t>
    </rPh>
    <rPh sb="9" eb="11">
      <t>センタク</t>
    </rPh>
    <rPh sb="14" eb="15">
      <t>カタ</t>
    </rPh>
    <rPh sb="20" eb="22">
      <t>イコウ</t>
    </rPh>
    <rPh sb="26" eb="28">
      <t>カイトウ</t>
    </rPh>
    <rPh sb="28" eb="30">
      <t>フヨウ</t>
    </rPh>
    <phoneticPr fontId="15"/>
  </si>
  <si>
    <t>（2）理事の人数構成</t>
    <rPh sb="3" eb="5">
      <t>リジ</t>
    </rPh>
    <rPh sb="6" eb="8">
      <t>ニンズウ</t>
    </rPh>
    <rPh sb="8" eb="10">
      <t>コウセイ</t>
    </rPh>
    <phoneticPr fontId="3"/>
  </si>
  <si>
    <t>校長(学長・園長)数</t>
    <rPh sb="0" eb="2">
      <t>コウチョウ</t>
    </rPh>
    <rPh sb="9" eb="10">
      <t>スウ</t>
    </rPh>
    <phoneticPr fontId="3"/>
  </si>
  <si>
    <t>評議員数</t>
    <rPh sb="0" eb="3">
      <t>ヒョウギイン</t>
    </rPh>
    <rPh sb="3" eb="4">
      <t>スウ</t>
    </rPh>
    <phoneticPr fontId="3"/>
  </si>
  <si>
    <t>外部理事数</t>
    <rPh sb="0" eb="4">
      <t>ガイブリジ</t>
    </rPh>
    <rPh sb="4" eb="5">
      <t>スウ</t>
    </rPh>
    <phoneticPr fontId="3"/>
  </si>
  <si>
    <t>左記以外の数</t>
    <rPh sb="0" eb="2">
      <t>サキ</t>
    </rPh>
    <rPh sb="2" eb="4">
      <t>イガイ</t>
    </rPh>
    <rPh sb="5" eb="6">
      <t>カズ</t>
    </rPh>
    <phoneticPr fontId="15"/>
  </si>
  <si>
    <t>学校法人が設置する私立学校の校長のうち1人以上は、理事に就く必要があります（改正私立学校法第31条第4項第1号）。</t>
    <rPh sb="25" eb="27">
      <t>リジ</t>
    </rPh>
    <rPh sb="28" eb="29">
      <t>ツ</t>
    </rPh>
    <rPh sb="30" eb="32">
      <t>ヒツヨウ</t>
    </rPh>
    <phoneticPr fontId="15"/>
  </si>
  <si>
    <t>2.</t>
    <phoneticPr fontId="15"/>
  </si>
  <si>
    <t>理事は評議員を兼任できませんが（法第31条第3項）、過年度調査との比較のため質問項目を残しております。</t>
    <rPh sb="3" eb="6">
      <t>ヒョウギイン</t>
    </rPh>
    <rPh sb="16" eb="17">
      <t>ダイ</t>
    </rPh>
    <rPh sb="18" eb="19">
      <t>コウ</t>
    </rPh>
    <rPh sb="22" eb="25">
      <t>カネンド</t>
    </rPh>
    <rPh sb="28" eb="30">
      <t>ヒカク</t>
    </rPh>
    <rPh sb="34" eb="36">
      <t>コウモク</t>
    </rPh>
    <rPh sb="37" eb="38">
      <t>ノコ</t>
    </rPh>
    <rPh sb="38" eb="40">
      <t>シツモン</t>
    </rPh>
    <rPh sb="40" eb="42">
      <t>コウモク</t>
    </rPh>
    <phoneticPr fontId="15"/>
  </si>
  <si>
    <t>3.</t>
    <phoneticPr fontId="15"/>
  </si>
  <si>
    <t>外部理事とは、学校法人及び子法人の役員・職員でない者を指します（法第31条第4項第2号）。</t>
    <rPh sb="0" eb="4">
      <t>ガイブリジ</t>
    </rPh>
    <rPh sb="11" eb="12">
      <t>オヨ</t>
    </rPh>
    <rPh sb="25" eb="26">
      <t>モノ</t>
    </rPh>
    <rPh sb="27" eb="28">
      <t>サ</t>
    </rPh>
    <rPh sb="33" eb="34">
      <t>ダイ</t>
    </rPh>
    <rPh sb="36" eb="37">
      <t>ジョウ</t>
    </rPh>
    <rPh sb="37" eb="38">
      <t>ダイ</t>
    </rPh>
    <rPh sb="39" eb="40">
      <t>コウ</t>
    </rPh>
    <rPh sb="40" eb="41">
      <t>ダイ</t>
    </rPh>
    <rPh sb="42" eb="43">
      <t>ゴウ</t>
    </rPh>
    <phoneticPr fontId="15"/>
  </si>
  <si>
    <t>（3）評議員の人数構成</t>
    <rPh sb="3" eb="6">
      <t>ヒョウギイン</t>
    </rPh>
    <rPh sb="7" eb="9">
      <t>ニンズウ</t>
    </rPh>
    <rPh sb="9" eb="11">
      <t>コウセイ</t>
    </rPh>
    <phoneticPr fontId="3"/>
  </si>
  <si>
    <t>役員(理事・監事)数</t>
    <rPh sb="0" eb="2">
      <t>ヤクイン</t>
    </rPh>
    <rPh sb="3" eb="5">
      <t>リジ</t>
    </rPh>
    <rPh sb="6" eb="8">
      <t>カンジ</t>
    </rPh>
    <rPh sb="9" eb="10">
      <t>カズ</t>
    </rPh>
    <phoneticPr fontId="3"/>
  </si>
  <si>
    <t>卒業生数</t>
    <phoneticPr fontId="15"/>
  </si>
  <si>
    <t>左記以外の数</t>
    <phoneticPr fontId="15"/>
  </si>
  <si>
    <t>評議員は役員を兼任できませんが（法第31条第3項、第46条第2項）、過年度調査との比較のため質問項目を残しております。</t>
    <rPh sb="0" eb="3">
      <t>ヒョウギイン</t>
    </rPh>
    <rPh sb="4" eb="6">
      <t>ヤクイン</t>
    </rPh>
    <rPh sb="25" eb="26">
      <t>ダイ</t>
    </rPh>
    <rPh sb="28" eb="29">
      <t>ジョウ</t>
    </rPh>
    <rPh sb="29" eb="30">
      <t>ダイ</t>
    </rPh>
    <rPh sb="31" eb="32">
      <t>コウ</t>
    </rPh>
    <phoneticPr fontId="15"/>
  </si>
  <si>
    <t>学校法人の教職員のうち1人以上は、評議員に就く必要があります（法第62条第3項第1号）。</t>
    <rPh sb="5" eb="8">
      <t>キョウショクイン</t>
    </rPh>
    <rPh sb="6" eb="8">
      <t>ショクイン</t>
    </rPh>
    <rPh sb="12" eb="13">
      <t>ニン</t>
    </rPh>
    <rPh sb="13" eb="15">
      <t>イジョウ</t>
    </rPh>
    <rPh sb="17" eb="20">
      <t>ヒョウギイン</t>
    </rPh>
    <rPh sb="21" eb="22">
      <t>ツ</t>
    </rPh>
    <rPh sb="23" eb="25">
      <t>ヒツヨウ</t>
    </rPh>
    <rPh sb="31" eb="32">
      <t>ホウ</t>
    </rPh>
    <rPh sb="32" eb="33">
      <t>ダイ</t>
    </rPh>
    <rPh sb="35" eb="36">
      <t>ジョウ</t>
    </rPh>
    <rPh sb="36" eb="37">
      <t>ダイ</t>
    </rPh>
    <rPh sb="38" eb="39">
      <t>コウ</t>
    </rPh>
    <rPh sb="39" eb="40">
      <t>ダイ</t>
    </rPh>
    <rPh sb="41" eb="42">
      <t>ゴウ</t>
    </rPh>
    <phoneticPr fontId="15"/>
  </si>
  <si>
    <t>卒業生とは、学校法人の設置する私立学校を卒業した者で年齢 25 年以上の者を指します（法第62条第3項第2号）。</t>
    <rPh sb="0" eb="3">
      <t>ソツギョウセイ</t>
    </rPh>
    <rPh sb="36" eb="37">
      <t>モノ</t>
    </rPh>
    <rPh sb="38" eb="39">
      <t>サ</t>
    </rPh>
    <phoneticPr fontId="15"/>
  </si>
  <si>
    <t>4.</t>
    <phoneticPr fontId="15"/>
  </si>
  <si>
    <t>教職員かつ卒業生の者は、教職員数としてカウントし、卒業生数には含めないでください。</t>
    <rPh sb="0" eb="3">
      <t>キョウショクイン</t>
    </rPh>
    <rPh sb="5" eb="8">
      <t>ソツギョウセイ</t>
    </rPh>
    <rPh sb="9" eb="10">
      <t>モノ</t>
    </rPh>
    <rPh sb="12" eb="15">
      <t>キョウショクイン</t>
    </rPh>
    <rPh sb="15" eb="16">
      <t>スウ</t>
    </rPh>
    <rPh sb="25" eb="28">
      <t>ソツギョウセイ</t>
    </rPh>
    <rPh sb="28" eb="29">
      <t>スウ</t>
    </rPh>
    <rPh sb="31" eb="32">
      <t>フク</t>
    </rPh>
    <phoneticPr fontId="15"/>
  </si>
  <si>
    <t>（4）監事の人数構成</t>
    <rPh sb="3" eb="5">
      <t>カンジ</t>
    </rPh>
    <rPh sb="6" eb="8">
      <t>ニンズウ</t>
    </rPh>
    <rPh sb="8" eb="10">
      <t>コウセイ</t>
    </rPh>
    <phoneticPr fontId="3"/>
  </si>
  <si>
    <t>監事総数</t>
    <phoneticPr fontId="15"/>
  </si>
  <si>
    <t>設置する課程及び学科について回答してください</t>
    <rPh sb="0" eb="2">
      <t>セッチ</t>
    </rPh>
    <rPh sb="4" eb="6">
      <t>カテイ</t>
    </rPh>
    <rPh sb="6" eb="7">
      <t>オヨ</t>
    </rPh>
    <rPh sb="8" eb="10">
      <t>ガッカ</t>
    </rPh>
    <rPh sb="14" eb="16">
      <t>カイトウ</t>
    </rPh>
    <phoneticPr fontId="15"/>
  </si>
  <si>
    <t>①学校に設置している課程等を全て選択してください。</t>
    <rPh sb="1" eb="3">
      <t>ガッコウ</t>
    </rPh>
    <rPh sb="10" eb="12">
      <t>カテイ</t>
    </rPh>
    <rPh sb="12" eb="13">
      <t>ナド</t>
    </rPh>
    <rPh sb="14" eb="15">
      <t>スベ</t>
    </rPh>
    <rPh sb="16" eb="18">
      <t>センタク</t>
    </rPh>
    <phoneticPr fontId="15"/>
  </si>
  <si>
    <t>全日制課程</t>
    <rPh sb="0" eb="5">
      <t>ゼンニチセイカテイ</t>
    </rPh>
    <phoneticPr fontId="15"/>
  </si>
  <si>
    <t>定時制課程</t>
    <rPh sb="0" eb="5">
      <t>テイジセイカテイ</t>
    </rPh>
    <phoneticPr fontId="15"/>
  </si>
  <si>
    <t>通信制課程</t>
    <rPh sb="0" eb="5">
      <t>ツウシンセイカテイ</t>
    </rPh>
    <phoneticPr fontId="15"/>
  </si>
  <si>
    <t>分類（選択式）</t>
    <phoneticPr fontId="15"/>
  </si>
  <si>
    <r>
      <t>②</t>
    </r>
    <r>
      <rPr>
        <b/>
        <u/>
        <sz val="10"/>
        <rFont val="ＭＳ Ｐ明朝"/>
        <family val="1"/>
        <charset val="128"/>
      </rPr>
      <t>定時制課程</t>
    </r>
    <r>
      <rPr>
        <u/>
        <sz val="10"/>
        <rFont val="ＭＳ Ｐ明朝"/>
        <family val="1"/>
        <charset val="128"/>
      </rPr>
      <t>に</t>
    </r>
    <r>
      <rPr>
        <sz val="10"/>
        <rFont val="ＭＳ Ｐ明朝"/>
        <family val="1"/>
        <charset val="128"/>
      </rPr>
      <t>設置している学科名を全て記入していただき、その学科の分類を選択してください。
　なお、学科内に設置されているコース等の記入は不要です。</t>
    </r>
    <rPh sb="1" eb="3">
      <t>テイジ</t>
    </rPh>
    <rPh sb="66" eb="68">
      <t>キニュウ</t>
    </rPh>
    <rPh sb="69" eb="71">
      <t>フヨウ</t>
    </rPh>
    <phoneticPr fontId="15"/>
  </si>
  <si>
    <t>令和７年度　私立中学高等学校実態調査</t>
    <rPh sb="6" eb="8">
      <t>シリツ</t>
    </rPh>
    <rPh sb="8" eb="10">
      <t>チュウガク</t>
    </rPh>
    <rPh sb="10" eb="12">
      <t>コウトウ</t>
    </rPh>
    <rPh sb="12" eb="14">
      <t>ガッコウ</t>
    </rPh>
    <rPh sb="14" eb="16">
      <t>ジッタイ</t>
    </rPh>
    <rPh sb="16" eb="18">
      <t>チョウサ</t>
    </rPh>
    <phoneticPr fontId="3"/>
  </si>
  <si>
    <t>－令和７年５月１日現在－</t>
    <rPh sb="5" eb="7">
      <t>ツイタチ</t>
    </rPh>
    <rPh sb="7" eb="9">
      <t>ゲンザイ</t>
    </rPh>
    <phoneticPr fontId="3"/>
  </si>
  <si>
    <t>１．令和６年度中における中途退学・転学者と通信制高校への転編入者について</t>
    <rPh sb="17" eb="18">
      <t>テン</t>
    </rPh>
    <rPh sb="18" eb="20">
      <t>ガクシャ</t>
    </rPh>
    <rPh sb="21" eb="24">
      <t>ツウシンセイ</t>
    </rPh>
    <rPh sb="24" eb="26">
      <t>コウコウ</t>
    </rPh>
    <rPh sb="28" eb="29">
      <t>テン</t>
    </rPh>
    <rPh sb="29" eb="31">
      <t>ヘンニュウ</t>
    </rPh>
    <phoneticPr fontId="3"/>
  </si>
  <si>
    <t>令和７年３月
卒業者数</t>
    <rPh sb="5" eb="6">
      <t>ガツ</t>
    </rPh>
    <rPh sb="7" eb="8">
      <t>ソツ</t>
    </rPh>
    <rPh sb="8" eb="11">
      <t>ギョウシャスウ</t>
    </rPh>
    <rPh sb="10" eb="11">
      <t>スウ</t>
    </rPh>
    <phoneticPr fontId="3"/>
  </si>
  <si>
    <t>３.私立学校のガバナンスについて</t>
    <rPh sb="2" eb="6">
      <t>シリツガッコウ</t>
    </rPh>
    <phoneticPr fontId="3"/>
  </si>
  <si>
    <r>
      <t>（単位：</t>
    </r>
    <r>
      <rPr>
        <b/>
        <sz val="10"/>
        <color rgb="FFFF0000"/>
        <rFont val="ＭＳ Ｐゴシック"/>
        <family val="3"/>
        <charset val="128"/>
      </rPr>
      <t>円</t>
    </r>
    <r>
      <rPr>
        <b/>
        <sz val="10"/>
        <color theme="1"/>
        <rFont val="ＭＳ Ｐゴシック"/>
        <family val="3"/>
        <charset val="128"/>
      </rPr>
      <t>）</t>
    </r>
    <rPh sb="1" eb="3">
      <t>タンイ</t>
    </rPh>
    <phoneticPr fontId="3"/>
  </si>
  <si>
    <t>7100004</t>
  </si>
  <si>
    <t>札幌山の手高等学校</t>
  </si>
  <si>
    <t>北海道札幌山の手高等学校</t>
  </si>
  <si>
    <t>7401011</t>
  </si>
  <si>
    <t>7405007</t>
  </si>
  <si>
    <t>7408006</t>
  </si>
  <si>
    <t>7503006</t>
  </si>
  <si>
    <t>7601006</t>
  </si>
  <si>
    <t>7605006</t>
  </si>
  <si>
    <t>7804009</t>
  </si>
  <si>
    <t>選択してください↓</t>
  </si>
  <si>
    <t>○</t>
  </si>
  <si>
    <t>✔</t>
    <phoneticPr fontId="15"/>
  </si>
  <si>
    <t>×</t>
    <phoneticPr fontId="15"/>
  </si>
  <si>
    <t>【回答が必要な項目は以下の通りです】</t>
  </si>
  <si>
    <t>普通科</t>
    <rPh sb="0" eb="3">
      <t>フツウカ</t>
    </rPh>
    <phoneticPr fontId="15"/>
  </si>
  <si>
    <t>その他の学科</t>
    <rPh sb="2" eb="3">
      <t>タ</t>
    </rPh>
    <rPh sb="4" eb="6">
      <t>ガッカ</t>
    </rPh>
    <phoneticPr fontId="15"/>
  </si>
  <si>
    <r>
      <rPr>
        <b/>
        <sz val="9"/>
        <color theme="1"/>
        <rFont val="ＭＳ Ｐゴシック"/>
        <family val="3"/>
        <charset val="128"/>
      </rPr>
      <t>家庭</t>
    </r>
    <r>
      <rPr>
        <sz val="9"/>
        <color theme="1"/>
        <rFont val="ＭＳ Ｐゴシック"/>
        <family val="3"/>
        <charset val="128"/>
      </rPr>
      <t>に関する学科</t>
    </r>
    <rPh sb="0" eb="2">
      <t>カテイ</t>
    </rPh>
    <rPh sb="3" eb="4">
      <t>カン</t>
    </rPh>
    <rPh sb="6" eb="8">
      <t>ガッカ</t>
    </rPh>
    <phoneticPr fontId="3"/>
  </si>
  <si>
    <r>
      <rPr>
        <b/>
        <sz val="9"/>
        <color theme="1"/>
        <rFont val="ＭＳ Ｐゴシック"/>
        <family val="3"/>
        <charset val="128"/>
      </rPr>
      <t>看護</t>
    </r>
    <r>
      <rPr>
        <sz val="9"/>
        <color theme="1"/>
        <rFont val="ＭＳ Ｐゴシック"/>
        <family val="3"/>
        <charset val="128"/>
      </rPr>
      <t>に関する学科</t>
    </r>
    <rPh sb="0" eb="2">
      <t>カンゴ</t>
    </rPh>
    <rPh sb="3" eb="4">
      <t>カン</t>
    </rPh>
    <rPh sb="6" eb="8">
      <t>ガッカ</t>
    </rPh>
    <phoneticPr fontId="3"/>
  </si>
  <si>
    <t>本   票（高等学校　定時制）</t>
    <rPh sb="0" eb="1">
      <t>ホン</t>
    </rPh>
    <rPh sb="6" eb="10">
      <t>コウトウガッコウ</t>
    </rPh>
    <phoneticPr fontId="3"/>
  </si>
  <si>
    <t>男女別生徒数を記入してください</t>
    <phoneticPr fontId="15"/>
  </si>
  <si>
    <t>【高等学校　定時制】</t>
    <rPh sb="1" eb="5">
      <t>コウトウガッコウ</t>
    </rPh>
    <rPh sb="6" eb="9">
      <t>テイジセイ</t>
    </rPh>
    <phoneticPr fontId="3"/>
  </si>
  <si>
    <t>学校
法人名</t>
    <rPh sb="0" eb="2">
      <t>ガッコウ</t>
    </rPh>
    <rPh sb="3" eb="6">
      <t>ホウジンメイ</t>
    </rPh>
    <phoneticPr fontId="3"/>
  </si>
  <si>
    <t>【回答必須項目】</t>
  </si>
  <si>
    <t>入学状況</t>
    <rPh sb="0" eb="1">
      <t>イリ</t>
    </rPh>
    <rPh sb="1" eb="2">
      <t>ガク</t>
    </rPh>
    <rPh sb="2" eb="3">
      <t>ジョウ</t>
    </rPh>
    <rPh sb="3" eb="4">
      <t>キョウ</t>
    </rPh>
    <phoneticPr fontId="3"/>
  </si>
  <si>
    <t>特別支出計（資産処分差額等）</t>
    <rPh sb="0" eb="2">
      <t>トクベツ</t>
    </rPh>
    <rPh sb="2" eb="4">
      <t>シシュツ</t>
    </rPh>
    <rPh sb="4" eb="5">
      <t>ケイ</t>
    </rPh>
    <rPh sb="8" eb="10">
      <t>ショブン</t>
    </rPh>
    <phoneticPr fontId="16"/>
  </si>
  <si>
    <t>学科名（↓ご記入ください）</t>
    <rPh sb="0" eb="2">
      <t>ガッカ</t>
    </rPh>
    <rPh sb="2" eb="3">
      <t>メイ</t>
    </rPh>
    <rPh sb="6" eb="8">
      <t>キニュウ</t>
    </rPh>
    <phoneticPr fontId="15"/>
  </si>
  <si>
    <r>
      <rPr>
        <u/>
        <sz val="10"/>
        <color theme="1"/>
        <rFont val="ＭＳ Ｐゴシック"/>
        <family val="3"/>
        <charset val="128"/>
      </rPr>
      <t>学校所在地</t>
    </r>
    <r>
      <rPr>
        <sz val="11"/>
        <color theme="1"/>
        <rFont val="ＭＳ Ｐゴシック"/>
        <family val="3"/>
        <charset val="128"/>
      </rPr>
      <t xml:space="preserve">
都道府県名</t>
    </r>
    <rPh sb="0" eb="2">
      <t>ガッコウ</t>
    </rPh>
    <rPh sb="2" eb="5">
      <t>ショザイチ</t>
    </rPh>
    <rPh sb="6" eb="10">
      <t>トドウフケン</t>
    </rPh>
    <rPh sb="10" eb="11">
      <t>メイ</t>
    </rPh>
    <phoneticPr fontId="3"/>
  </si>
  <si>
    <t>令和７年度私立中学高等学校実態調査</t>
    <rPh sb="5" eb="7">
      <t>シリツ</t>
    </rPh>
    <rPh sb="7" eb="9">
      <t>チュウガク</t>
    </rPh>
    <rPh sb="9" eb="11">
      <t>コウトウ</t>
    </rPh>
    <rPh sb="11" eb="13">
      <t>ガッコウ</t>
    </rPh>
    <rPh sb="13" eb="15">
      <t>ジッタイ</t>
    </rPh>
    <rPh sb="15" eb="17">
      <t>チョウサ</t>
    </rPh>
    <phoneticPr fontId="3"/>
  </si>
  <si>
    <t>【高等学校　通信制】</t>
    <rPh sb="1" eb="3">
      <t>コウトウ</t>
    </rPh>
    <rPh sb="3" eb="5">
      <t>ガッコウ</t>
    </rPh>
    <rPh sb="6" eb="9">
      <t>ツウシンセイ</t>
    </rPh>
    <phoneticPr fontId="3"/>
  </si>
  <si>
    <t>－令和７年５月１日現在－</t>
    <rPh sb="5" eb="8">
      <t>ニチゲンザイ</t>
    </rPh>
    <phoneticPr fontId="3"/>
  </si>
  <si>
    <t>学校
法人名</t>
    <rPh sb="0" eb="2">
      <t>ガッコウ</t>
    </rPh>
    <rPh sb="3" eb="5">
      <t>ホウジン</t>
    </rPh>
    <rPh sb="5" eb="6">
      <t>メイ</t>
    </rPh>
    <phoneticPr fontId="3"/>
  </si>
  <si>
    <t>ご確認欄にチェックを入れていただくと、回答不要な項目が黒塗りされます。
ただし、令和７年度 「学校法人基礎調査」 への回答を予定していない学校は、チェックを入れないでください。</t>
    <rPh sb="1" eb="3">
      <t>カクニン</t>
    </rPh>
    <rPh sb="3" eb="4">
      <t>ラン</t>
    </rPh>
    <rPh sb="10" eb="11">
      <t>イ</t>
    </rPh>
    <rPh sb="19" eb="23">
      <t>カイトウフヨウ</t>
    </rPh>
    <rPh sb="24" eb="26">
      <t>コウモク</t>
    </rPh>
    <rPh sb="27" eb="29">
      <t>クロヌ</t>
    </rPh>
    <rPh sb="62" eb="64">
      <t>ヨテイ</t>
    </rPh>
    <rPh sb="69" eb="71">
      <t>ガッコウ</t>
    </rPh>
    <rPh sb="78" eb="79">
      <t>イ</t>
    </rPh>
    <phoneticPr fontId="15"/>
  </si>
  <si>
    <t>本校分校別</t>
    <rPh sb="0" eb="2">
      <t>ホンコウ</t>
    </rPh>
    <rPh sb="2" eb="4">
      <t>ブンコウ</t>
    </rPh>
    <rPh sb="4" eb="5">
      <t>ベツ</t>
    </rPh>
    <phoneticPr fontId="3"/>
  </si>
  <si>
    <t>独立・併置別</t>
    <rPh sb="0" eb="2">
      <t>ドクリツ</t>
    </rPh>
    <rPh sb="3" eb="5">
      <t>ヘイチ</t>
    </rPh>
    <rPh sb="5" eb="6">
      <t>ベツ</t>
    </rPh>
    <phoneticPr fontId="3"/>
  </si>
  <si>
    <t>広域・狭域別</t>
    <rPh sb="0" eb="2">
      <t>コウイキ</t>
    </rPh>
    <rPh sb="3" eb="5">
      <t>キョウイキ</t>
    </rPh>
    <rPh sb="5" eb="6">
      <t>ベツ</t>
    </rPh>
    <phoneticPr fontId="3"/>
  </si>
  <si>
    <t>男女共学別</t>
    <phoneticPr fontId="3"/>
  </si>
  <si>
    <t>通信制の
修業年限</t>
    <rPh sb="0" eb="3">
      <t>ツウシンセイ</t>
    </rPh>
    <rPh sb="5" eb="7">
      <t>シュウギョウ</t>
    </rPh>
    <rPh sb="7" eb="9">
      <t>ネンゲン</t>
    </rPh>
    <phoneticPr fontId="3"/>
  </si>
  <si>
    <t>（注）1</t>
    <phoneticPr fontId="3"/>
  </si>
  <si>
    <t>該当する番号を四角枠内で選択してください（セルを選択し▼をクリック）。</t>
    <phoneticPr fontId="3"/>
  </si>
  <si>
    <t>1.本校</t>
    <phoneticPr fontId="3"/>
  </si>
  <si>
    <t>1.独立校</t>
    <rPh sb="2" eb="3">
      <t>ドク</t>
    </rPh>
    <rPh sb="3" eb="4">
      <t>タチ</t>
    </rPh>
    <rPh sb="4" eb="5">
      <t>コウ</t>
    </rPh>
    <phoneticPr fontId="3"/>
  </si>
  <si>
    <t>1.広域</t>
    <rPh sb="2" eb="3">
      <t>ヒロシ</t>
    </rPh>
    <rPh sb="3" eb="4">
      <t>イキ</t>
    </rPh>
    <phoneticPr fontId="3"/>
  </si>
  <si>
    <t>1.男子校</t>
    <rPh sb="2" eb="5">
      <t>ダンシコウ</t>
    </rPh>
    <phoneticPr fontId="3"/>
  </si>
  <si>
    <r>
      <t>（全日・定時制課程併置</t>
    </r>
    <r>
      <rPr>
        <b/>
        <u/>
        <sz val="9"/>
        <color theme="1"/>
        <rFont val="ＭＳ Ｐゴシック"/>
        <family val="3"/>
        <charset val="128"/>
      </rPr>
      <t>なし</t>
    </r>
    <r>
      <rPr>
        <sz val="9"/>
        <color theme="1"/>
        <rFont val="ＭＳ Ｐゴシック"/>
        <family val="3"/>
        <charset val="128"/>
      </rPr>
      <t>）</t>
    </r>
    <rPh sb="1" eb="3">
      <t>ゼンニチ</t>
    </rPh>
    <rPh sb="4" eb="6">
      <t>テイジ</t>
    </rPh>
    <rPh sb="6" eb="7">
      <t>セイ</t>
    </rPh>
    <rPh sb="7" eb="9">
      <t>カテイ</t>
    </rPh>
    <rPh sb="9" eb="11">
      <t>ヘイチ</t>
    </rPh>
    <phoneticPr fontId="3"/>
  </si>
  <si>
    <r>
      <t>（入学可能域</t>
    </r>
    <r>
      <rPr>
        <b/>
        <u/>
        <sz val="9"/>
        <color theme="1"/>
        <rFont val="ＭＳ Ｐゴシック"/>
        <family val="3"/>
        <charset val="128"/>
      </rPr>
      <t>３</t>
    </r>
    <r>
      <rPr>
        <sz val="9"/>
        <color theme="1"/>
        <rFont val="ＭＳ Ｐゴシック"/>
        <family val="3"/>
        <charset val="128"/>
      </rPr>
      <t>都道府県</t>
    </r>
    <r>
      <rPr>
        <b/>
        <u/>
        <sz val="9"/>
        <color theme="1"/>
        <rFont val="ＭＳ Ｐゴシック"/>
        <family val="3"/>
        <charset val="128"/>
      </rPr>
      <t>以上</t>
    </r>
    <r>
      <rPr>
        <sz val="9"/>
        <color theme="1"/>
        <rFont val="ＭＳ Ｐゴシック"/>
        <family val="3"/>
        <charset val="128"/>
      </rPr>
      <t>）</t>
    </r>
    <rPh sb="1" eb="3">
      <t>ニュウガク</t>
    </rPh>
    <rPh sb="3" eb="5">
      <t>カノウ</t>
    </rPh>
    <rPh sb="5" eb="6">
      <t>イキ</t>
    </rPh>
    <rPh sb="7" eb="11">
      <t>トドウフケン</t>
    </rPh>
    <rPh sb="11" eb="13">
      <t>イジョウ</t>
    </rPh>
    <phoneticPr fontId="3"/>
  </si>
  <si>
    <t>2.女子校</t>
    <rPh sb="2" eb="5">
      <t>ジョシコウ</t>
    </rPh>
    <phoneticPr fontId="3"/>
  </si>
  <si>
    <t>2.分校</t>
    <phoneticPr fontId="3"/>
  </si>
  <si>
    <t>2.併置校</t>
    <rPh sb="2" eb="4">
      <t>ヘイチ</t>
    </rPh>
    <rPh sb="4" eb="5">
      <t>コウ</t>
    </rPh>
    <phoneticPr fontId="3"/>
  </si>
  <si>
    <t>2.狭域</t>
    <rPh sb="2" eb="3">
      <t>キョウ</t>
    </rPh>
    <rPh sb="3" eb="4">
      <t>イキ</t>
    </rPh>
    <phoneticPr fontId="3"/>
  </si>
  <si>
    <t>3.共学校</t>
    <rPh sb="2" eb="4">
      <t>キョウガク</t>
    </rPh>
    <rPh sb="4" eb="5">
      <t>コウ</t>
    </rPh>
    <phoneticPr fontId="3"/>
  </si>
  <si>
    <t>年以上</t>
    <rPh sb="0" eb="1">
      <t>ネン</t>
    </rPh>
    <rPh sb="1" eb="3">
      <t>イジョウ</t>
    </rPh>
    <phoneticPr fontId="3"/>
  </si>
  <si>
    <t>（注）2</t>
    <phoneticPr fontId="3"/>
  </si>
  <si>
    <t>該当番号を
選択</t>
    <rPh sb="0" eb="2">
      <t>ガイトウ</t>
    </rPh>
    <rPh sb="2" eb="4">
      <t>バンゴウ</t>
    </rPh>
    <rPh sb="6" eb="8">
      <t>センタク</t>
    </rPh>
    <phoneticPr fontId="3"/>
  </si>
  <si>
    <r>
      <t>（全日・定時制課程併置</t>
    </r>
    <r>
      <rPr>
        <b/>
        <u/>
        <sz val="9"/>
        <color theme="1"/>
        <rFont val="ＭＳ Ｐゴシック"/>
        <family val="3"/>
        <charset val="128"/>
      </rPr>
      <t>あり</t>
    </r>
    <r>
      <rPr>
        <sz val="9"/>
        <color theme="1"/>
        <rFont val="ＭＳ Ｐゴシック"/>
        <family val="3"/>
        <charset val="128"/>
      </rPr>
      <t>）</t>
    </r>
    <rPh sb="1" eb="3">
      <t>ゼンニチ</t>
    </rPh>
    <rPh sb="4" eb="6">
      <t>テイジ</t>
    </rPh>
    <rPh sb="6" eb="7">
      <t>セイ</t>
    </rPh>
    <rPh sb="7" eb="9">
      <t>カテイ</t>
    </rPh>
    <rPh sb="9" eb="11">
      <t>ヘイチ</t>
    </rPh>
    <phoneticPr fontId="3"/>
  </si>
  <si>
    <r>
      <t>（入学可能域</t>
    </r>
    <r>
      <rPr>
        <b/>
        <u/>
        <sz val="9"/>
        <color theme="1"/>
        <rFont val="ＭＳ Ｐゴシック"/>
        <family val="3"/>
        <charset val="128"/>
      </rPr>
      <t>２</t>
    </r>
    <r>
      <rPr>
        <sz val="9"/>
        <color theme="1"/>
        <rFont val="ＭＳ Ｐゴシック"/>
        <family val="3"/>
        <charset val="128"/>
      </rPr>
      <t>都道府県</t>
    </r>
    <r>
      <rPr>
        <b/>
        <u/>
        <sz val="9"/>
        <color theme="1"/>
        <rFont val="ＭＳ Ｐゴシック"/>
        <family val="3"/>
        <charset val="128"/>
      </rPr>
      <t>以内</t>
    </r>
    <r>
      <rPr>
        <sz val="9"/>
        <color theme="1"/>
        <rFont val="ＭＳ Ｐゴシック"/>
        <family val="3"/>
        <charset val="128"/>
      </rPr>
      <t>）</t>
    </r>
    <rPh sb="1" eb="3">
      <t>ニュウガク</t>
    </rPh>
    <rPh sb="3" eb="5">
      <t>カノウ</t>
    </rPh>
    <rPh sb="5" eb="6">
      <t>イキ</t>
    </rPh>
    <rPh sb="7" eb="11">
      <t>トドウフケン</t>
    </rPh>
    <rPh sb="11" eb="13">
      <t>イナイ</t>
    </rPh>
    <phoneticPr fontId="3"/>
  </si>
  <si>
    <t>（教育課程で定められる標準的な教育の期間）</t>
    <phoneticPr fontId="3"/>
  </si>
  <si>
    <t>「男女共学別」欄は、1学科・1コースのみが共学の場合でも、「共学校」として記入してください。</t>
    <phoneticPr fontId="3"/>
  </si>
  <si>
    <t>↓</t>
    <phoneticPr fontId="3"/>
  </si>
  <si>
    <t>該当番号を選択</t>
    <rPh sb="5" eb="7">
      <t>センタク</t>
    </rPh>
    <phoneticPr fontId="3"/>
  </si>
  <si>
    <t>【回答必要項目】</t>
    <rPh sb="1" eb="3">
      <t>カイトウ</t>
    </rPh>
    <rPh sb="3" eb="5">
      <t>ヒツヨウ</t>
    </rPh>
    <rPh sb="5" eb="7">
      <t>コウモク</t>
    </rPh>
    <phoneticPr fontId="90"/>
  </si>
  <si>
    <r>
      <rPr>
        <b/>
        <u/>
        <sz val="10"/>
        <rFont val="ＭＳ Ｐ明朝"/>
        <family val="1"/>
        <charset val="128"/>
      </rPr>
      <t>通信制課程</t>
    </r>
    <r>
      <rPr>
        <u/>
        <sz val="10"/>
        <rFont val="ＭＳ Ｐ明朝"/>
        <family val="1"/>
        <charset val="128"/>
      </rPr>
      <t>に</t>
    </r>
    <r>
      <rPr>
        <sz val="10"/>
        <rFont val="ＭＳ Ｐ明朝"/>
        <family val="1"/>
        <charset val="128"/>
      </rPr>
      <t>設置している学科名を全て記入していただき、その学科の分類を選択してください。
なお、学科内に設置されているコース等の記入は不要です。</t>
    </r>
    <rPh sb="0" eb="2">
      <t>ツウシン</t>
    </rPh>
    <rPh sb="2" eb="3">
      <t>セイ</t>
    </rPh>
    <rPh sb="64" eb="66">
      <t>キニュウ</t>
    </rPh>
    <rPh sb="67" eb="69">
      <t>フヨウ</t>
    </rPh>
    <phoneticPr fontId="15"/>
  </si>
  <si>
    <t>【回答必須項目】</t>
    <rPh sb="1" eb="3">
      <t>カイトウ</t>
    </rPh>
    <rPh sb="3" eb="5">
      <t>ヒッス</t>
    </rPh>
    <rPh sb="5" eb="7">
      <t>コウモク</t>
    </rPh>
    <phoneticPr fontId="3"/>
  </si>
  <si>
    <t>本　票（高等学校　通信制）</t>
    <rPh sb="0" eb="1">
      <t>ホン</t>
    </rPh>
    <rPh sb="4" eb="8">
      <t>コウトウガッコウ</t>
    </rPh>
    <rPh sb="9" eb="12">
      <t>ツウシンセイ</t>
    </rPh>
    <phoneticPr fontId="3"/>
  </si>
  <si>
    <t>区分</t>
    <rPh sb="0" eb="1">
      <t>ク</t>
    </rPh>
    <rPh sb="1" eb="2">
      <t>ブン</t>
    </rPh>
    <phoneticPr fontId="3"/>
  </si>
  <si>
    <t>定員人数</t>
    <rPh sb="0" eb="2">
      <t>テイイン</t>
    </rPh>
    <rPh sb="2" eb="4">
      <t>ニンズウ</t>
    </rPh>
    <phoneticPr fontId="3"/>
  </si>
  <si>
    <t>在籍者数</t>
    <rPh sb="0" eb="4">
      <t>ザイセキシャスウ</t>
    </rPh>
    <phoneticPr fontId="3"/>
  </si>
  <si>
    <t>全生徒数の内、
男女別生徒数を
記入してください</t>
    <rPh sb="0" eb="1">
      <t>ゼン</t>
    </rPh>
    <rPh sb="1" eb="3">
      <t>セイト</t>
    </rPh>
    <rPh sb="3" eb="4">
      <t>スウ</t>
    </rPh>
    <rPh sb="5" eb="6">
      <t>ウチ</t>
    </rPh>
    <phoneticPr fontId="3"/>
  </si>
  <si>
    <t>うち男子</t>
    <rPh sb="2" eb="3">
      <t>オトコ</t>
    </rPh>
    <rPh sb="3" eb="4">
      <t>コ</t>
    </rPh>
    <phoneticPr fontId="3"/>
  </si>
  <si>
    <t>うち女子</t>
    <rPh sb="2" eb="3">
      <t>オンナ</t>
    </rPh>
    <rPh sb="3" eb="4">
      <t>コ</t>
    </rPh>
    <phoneticPr fontId="3"/>
  </si>
  <si>
    <t>普通科</t>
    <rPh sb="0" eb="3">
      <t>フツウカ</t>
    </rPh>
    <phoneticPr fontId="3"/>
  </si>
  <si>
    <t>商業に
関する学科</t>
    <rPh sb="0" eb="2">
      <t>ショウギョウ</t>
    </rPh>
    <rPh sb="4" eb="5">
      <t>カン</t>
    </rPh>
    <rPh sb="7" eb="9">
      <t>ガッカ</t>
    </rPh>
    <phoneticPr fontId="3"/>
  </si>
  <si>
    <t>工業に
関する学科</t>
    <rPh sb="0" eb="2">
      <t>コウギョウ</t>
    </rPh>
    <rPh sb="4" eb="5">
      <t>カン</t>
    </rPh>
    <rPh sb="7" eb="9">
      <t>ガッカ</t>
    </rPh>
    <phoneticPr fontId="3"/>
  </si>
  <si>
    <t>家庭に
関する学科</t>
    <rPh sb="0" eb="2">
      <t>カテイ</t>
    </rPh>
    <rPh sb="4" eb="5">
      <t>カン</t>
    </rPh>
    <rPh sb="7" eb="9">
      <t>ガッカ</t>
    </rPh>
    <phoneticPr fontId="3"/>
  </si>
  <si>
    <t>その他学科</t>
    <rPh sb="2" eb="3">
      <t>タ</t>
    </rPh>
    <rPh sb="3" eb="5">
      <t>ガッカ</t>
    </rPh>
    <phoneticPr fontId="3"/>
  </si>
  <si>
    <t>「その他学科」には、学科名を記入してください。</t>
    <phoneticPr fontId="3"/>
  </si>
  <si>
    <t>Ⅱ．在住地別生徒数（５月1日現在）</t>
    <rPh sb="2" eb="4">
      <t>ザイジュウ</t>
    </rPh>
    <rPh sb="4" eb="5">
      <t>チ</t>
    </rPh>
    <phoneticPr fontId="3"/>
  </si>
  <si>
    <t>在籍者（生徒）数</t>
    <rPh sb="0" eb="3">
      <t>ザイセキシャ</t>
    </rPh>
    <rPh sb="4" eb="6">
      <t>セイト</t>
    </rPh>
    <rPh sb="7" eb="8">
      <t>スウ</t>
    </rPh>
    <phoneticPr fontId="3"/>
  </si>
  <si>
    <t>都道府県</t>
    <rPh sb="0" eb="4">
      <t>トドウフケン</t>
    </rPh>
    <phoneticPr fontId="3"/>
  </si>
  <si>
    <t>在住地別生徒数</t>
    <rPh sb="0" eb="2">
      <t>ザイジュウ</t>
    </rPh>
    <rPh sb="2" eb="3">
      <t>チ</t>
    </rPh>
    <rPh sb="3" eb="4">
      <t>ベツ</t>
    </rPh>
    <rPh sb="4" eb="7">
      <t>セイトスウ</t>
    </rPh>
    <phoneticPr fontId="3"/>
  </si>
  <si>
    <t>北海道・東北</t>
    <rPh sb="0" eb="3">
      <t>ホッカイドウ</t>
    </rPh>
    <rPh sb="4" eb="6">
      <t>トウホク</t>
    </rPh>
    <phoneticPr fontId="3"/>
  </si>
  <si>
    <t>1北海道</t>
    <rPh sb="1" eb="4">
      <t>ホッカイドウ</t>
    </rPh>
    <phoneticPr fontId="3"/>
  </si>
  <si>
    <t>近畿</t>
    <rPh sb="0" eb="2">
      <t>キンキ</t>
    </rPh>
    <phoneticPr fontId="3"/>
  </si>
  <si>
    <t>25滋賀</t>
    <rPh sb="2" eb="3">
      <t>シゲル</t>
    </rPh>
    <rPh sb="3" eb="4">
      <t>ガ</t>
    </rPh>
    <phoneticPr fontId="3"/>
  </si>
  <si>
    <t>2青森</t>
    <rPh sb="1" eb="2">
      <t>アオ</t>
    </rPh>
    <rPh sb="2" eb="3">
      <t>モリ</t>
    </rPh>
    <phoneticPr fontId="3"/>
  </si>
  <si>
    <t>26京都</t>
    <rPh sb="2" eb="3">
      <t>キョウ</t>
    </rPh>
    <rPh sb="3" eb="4">
      <t>ミヤコ</t>
    </rPh>
    <phoneticPr fontId="3"/>
  </si>
  <si>
    <t>3岩手</t>
    <rPh sb="1" eb="2">
      <t>イワ</t>
    </rPh>
    <rPh sb="2" eb="3">
      <t>テ</t>
    </rPh>
    <phoneticPr fontId="3"/>
  </si>
  <si>
    <t>27大阪</t>
    <rPh sb="2" eb="3">
      <t>ダイ</t>
    </rPh>
    <rPh sb="3" eb="4">
      <t>サカ</t>
    </rPh>
    <phoneticPr fontId="3"/>
  </si>
  <si>
    <t>4宮城</t>
    <rPh sb="1" eb="2">
      <t>ミヤ</t>
    </rPh>
    <rPh sb="2" eb="3">
      <t>シロ</t>
    </rPh>
    <phoneticPr fontId="3"/>
  </si>
  <si>
    <t>28兵庫</t>
    <rPh sb="2" eb="3">
      <t>ヘイ</t>
    </rPh>
    <rPh sb="3" eb="4">
      <t>コ</t>
    </rPh>
    <phoneticPr fontId="3"/>
  </si>
  <si>
    <t>5秋田</t>
    <rPh sb="1" eb="2">
      <t>アキ</t>
    </rPh>
    <rPh sb="2" eb="3">
      <t>タ</t>
    </rPh>
    <phoneticPr fontId="3"/>
  </si>
  <si>
    <t>29奈良</t>
    <rPh sb="2" eb="3">
      <t>ナ</t>
    </rPh>
    <rPh sb="3" eb="4">
      <t>リョウ</t>
    </rPh>
    <phoneticPr fontId="3"/>
  </si>
  <si>
    <t>6山形</t>
    <rPh sb="1" eb="2">
      <t>ヤマ</t>
    </rPh>
    <rPh sb="2" eb="3">
      <t>ケイ</t>
    </rPh>
    <phoneticPr fontId="3"/>
  </si>
  <si>
    <t>30和歌山</t>
    <rPh sb="2" eb="5">
      <t>ワカヤマ</t>
    </rPh>
    <phoneticPr fontId="3"/>
  </si>
  <si>
    <t>7福島</t>
    <rPh sb="1" eb="2">
      <t>フク</t>
    </rPh>
    <rPh sb="2" eb="3">
      <t>シマ</t>
    </rPh>
    <phoneticPr fontId="3"/>
  </si>
  <si>
    <t>中国</t>
    <rPh sb="0" eb="2">
      <t>チュウゴク</t>
    </rPh>
    <phoneticPr fontId="3"/>
  </si>
  <si>
    <t>31鳥取</t>
    <rPh sb="2" eb="3">
      <t>トリ</t>
    </rPh>
    <rPh sb="3" eb="4">
      <t>トリ</t>
    </rPh>
    <phoneticPr fontId="3"/>
  </si>
  <si>
    <t>8新潟</t>
    <rPh sb="1" eb="2">
      <t>シン</t>
    </rPh>
    <rPh sb="2" eb="3">
      <t>カタ</t>
    </rPh>
    <phoneticPr fontId="3"/>
  </si>
  <si>
    <t>32島根</t>
    <rPh sb="2" eb="3">
      <t>シマ</t>
    </rPh>
    <rPh sb="3" eb="4">
      <t>ネ</t>
    </rPh>
    <phoneticPr fontId="3"/>
  </si>
  <si>
    <t>関東</t>
    <rPh sb="0" eb="2">
      <t>カントウ</t>
    </rPh>
    <phoneticPr fontId="3"/>
  </si>
  <si>
    <t>9茨城</t>
    <rPh sb="1" eb="2">
      <t>イバラ</t>
    </rPh>
    <rPh sb="2" eb="3">
      <t>シロ</t>
    </rPh>
    <phoneticPr fontId="3"/>
  </si>
  <si>
    <t>33岡山</t>
    <rPh sb="2" eb="3">
      <t>オカ</t>
    </rPh>
    <rPh sb="3" eb="4">
      <t>ヤマ</t>
    </rPh>
    <phoneticPr fontId="3"/>
  </si>
  <si>
    <t>10栃木</t>
    <rPh sb="2" eb="3">
      <t>トチ</t>
    </rPh>
    <rPh sb="3" eb="4">
      <t>キ</t>
    </rPh>
    <phoneticPr fontId="3"/>
  </si>
  <si>
    <t>34広島</t>
    <rPh sb="2" eb="3">
      <t>ヒロ</t>
    </rPh>
    <rPh sb="3" eb="4">
      <t>シマ</t>
    </rPh>
    <phoneticPr fontId="3"/>
  </si>
  <si>
    <t>11群馬</t>
    <rPh sb="2" eb="3">
      <t>グン</t>
    </rPh>
    <rPh sb="3" eb="4">
      <t>ウマ</t>
    </rPh>
    <phoneticPr fontId="3"/>
  </si>
  <si>
    <t>35山口</t>
    <rPh sb="2" eb="3">
      <t>ヤマ</t>
    </rPh>
    <rPh sb="3" eb="4">
      <t>クチ</t>
    </rPh>
    <phoneticPr fontId="3"/>
  </si>
  <si>
    <t>12埼玉</t>
    <rPh sb="2" eb="3">
      <t>サキ</t>
    </rPh>
    <rPh sb="3" eb="4">
      <t>タマ</t>
    </rPh>
    <phoneticPr fontId="3"/>
  </si>
  <si>
    <t>四国</t>
    <rPh sb="0" eb="2">
      <t>シコク</t>
    </rPh>
    <phoneticPr fontId="3"/>
  </si>
  <si>
    <t>36徳島</t>
    <rPh sb="2" eb="3">
      <t>トク</t>
    </rPh>
    <rPh sb="3" eb="4">
      <t>シマ</t>
    </rPh>
    <phoneticPr fontId="3"/>
  </si>
  <si>
    <t>13千葉</t>
    <rPh sb="2" eb="3">
      <t>セン</t>
    </rPh>
    <rPh sb="3" eb="4">
      <t>ハ</t>
    </rPh>
    <phoneticPr fontId="3"/>
  </si>
  <si>
    <t>37香川</t>
    <rPh sb="2" eb="3">
      <t>カオリ</t>
    </rPh>
    <rPh sb="3" eb="4">
      <t>カワ</t>
    </rPh>
    <phoneticPr fontId="3"/>
  </si>
  <si>
    <t>14神奈川</t>
    <rPh sb="2" eb="5">
      <t>カナガワ</t>
    </rPh>
    <phoneticPr fontId="3"/>
  </si>
  <si>
    <t>38愛媛</t>
    <rPh sb="2" eb="3">
      <t>アイ</t>
    </rPh>
    <rPh sb="3" eb="4">
      <t>ヒメ</t>
    </rPh>
    <phoneticPr fontId="3"/>
  </si>
  <si>
    <t>15東京</t>
    <rPh sb="2" eb="3">
      <t>ヒガシ</t>
    </rPh>
    <rPh sb="3" eb="4">
      <t>キョウ</t>
    </rPh>
    <phoneticPr fontId="3"/>
  </si>
  <si>
    <t>39高知</t>
    <rPh sb="2" eb="3">
      <t>タカ</t>
    </rPh>
    <rPh sb="3" eb="4">
      <t>チ</t>
    </rPh>
    <phoneticPr fontId="3"/>
  </si>
  <si>
    <t>中部</t>
    <rPh sb="0" eb="2">
      <t>チュウブ</t>
    </rPh>
    <phoneticPr fontId="3"/>
  </si>
  <si>
    <t>16富山</t>
    <rPh sb="2" eb="3">
      <t>トミ</t>
    </rPh>
    <rPh sb="3" eb="4">
      <t>ヤマ</t>
    </rPh>
    <phoneticPr fontId="3"/>
  </si>
  <si>
    <t>九州・沖縄</t>
    <rPh sb="0" eb="2">
      <t>キュウシュウ</t>
    </rPh>
    <rPh sb="3" eb="5">
      <t>オキナワ</t>
    </rPh>
    <phoneticPr fontId="3"/>
  </si>
  <si>
    <t>40福岡</t>
    <rPh sb="2" eb="3">
      <t>フク</t>
    </rPh>
    <rPh sb="3" eb="4">
      <t>オカ</t>
    </rPh>
    <phoneticPr fontId="3"/>
  </si>
  <si>
    <t>17石川</t>
    <rPh sb="2" eb="3">
      <t>イシ</t>
    </rPh>
    <rPh sb="3" eb="4">
      <t>カワ</t>
    </rPh>
    <phoneticPr fontId="3"/>
  </si>
  <si>
    <t>41佐賀</t>
    <rPh sb="2" eb="3">
      <t>サ</t>
    </rPh>
    <rPh sb="3" eb="4">
      <t>ガ</t>
    </rPh>
    <phoneticPr fontId="3"/>
  </si>
  <si>
    <t>18福井</t>
    <rPh sb="2" eb="3">
      <t>フク</t>
    </rPh>
    <rPh sb="3" eb="4">
      <t>セイ</t>
    </rPh>
    <phoneticPr fontId="3"/>
  </si>
  <si>
    <t>42長崎</t>
    <rPh sb="2" eb="3">
      <t>チョウ</t>
    </rPh>
    <rPh sb="3" eb="4">
      <t>ザキ</t>
    </rPh>
    <phoneticPr fontId="3"/>
  </si>
  <si>
    <t>19山梨</t>
    <rPh sb="2" eb="3">
      <t>ヤマ</t>
    </rPh>
    <rPh sb="3" eb="4">
      <t>ナシ</t>
    </rPh>
    <phoneticPr fontId="3"/>
  </si>
  <si>
    <t>43熊本</t>
    <rPh sb="2" eb="3">
      <t>クマ</t>
    </rPh>
    <rPh sb="3" eb="4">
      <t>ホン</t>
    </rPh>
    <phoneticPr fontId="3"/>
  </si>
  <si>
    <t>20長野</t>
    <rPh sb="2" eb="3">
      <t>チョウ</t>
    </rPh>
    <rPh sb="3" eb="4">
      <t>ノ</t>
    </rPh>
    <phoneticPr fontId="3"/>
  </si>
  <si>
    <t>44大分</t>
    <rPh sb="2" eb="3">
      <t>ダイ</t>
    </rPh>
    <rPh sb="3" eb="4">
      <t>ブン</t>
    </rPh>
    <phoneticPr fontId="3"/>
  </si>
  <si>
    <t>21岐阜</t>
    <rPh sb="2" eb="3">
      <t>チマタ</t>
    </rPh>
    <rPh sb="3" eb="4">
      <t>ユタカ</t>
    </rPh>
    <phoneticPr fontId="3"/>
  </si>
  <si>
    <t>45宮崎</t>
    <rPh sb="2" eb="3">
      <t>ミヤ</t>
    </rPh>
    <rPh sb="3" eb="4">
      <t>ザキ</t>
    </rPh>
    <phoneticPr fontId="3"/>
  </si>
  <si>
    <t>22静岡</t>
    <rPh sb="2" eb="3">
      <t>セイ</t>
    </rPh>
    <rPh sb="3" eb="4">
      <t>オカ</t>
    </rPh>
    <phoneticPr fontId="3"/>
  </si>
  <si>
    <t>46鹿児島</t>
    <rPh sb="2" eb="5">
      <t>カゴシマ</t>
    </rPh>
    <phoneticPr fontId="3"/>
  </si>
  <si>
    <t>23愛知</t>
    <rPh sb="2" eb="3">
      <t>アイ</t>
    </rPh>
    <rPh sb="3" eb="4">
      <t>チ</t>
    </rPh>
    <phoneticPr fontId="3"/>
  </si>
  <si>
    <t>47沖縄</t>
    <rPh sb="2" eb="3">
      <t>オキ</t>
    </rPh>
    <rPh sb="3" eb="4">
      <t>ナワ</t>
    </rPh>
    <phoneticPr fontId="3"/>
  </si>
  <si>
    <t>24三重</t>
    <rPh sb="2" eb="3">
      <t>サン</t>
    </rPh>
    <rPh sb="3" eb="4">
      <t>ジュウ</t>
    </rPh>
    <phoneticPr fontId="3"/>
  </si>
  <si>
    <t>海外</t>
    <rPh sb="0" eb="1">
      <t>ウミ</t>
    </rPh>
    <rPh sb="1" eb="2">
      <t>ソト</t>
    </rPh>
    <phoneticPr fontId="3"/>
  </si>
  <si>
    <t>普通科</t>
    <rPh sb="0" eb="1">
      <t>ススム</t>
    </rPh>
    <rPh sb="1" eb="2">
      <t>ツウ</t>
    </rPh>
    <rPh sb="2" eb="3">
      <t>カ</t>
    </rPh>
    <phoneticPr fontId="3"/>
  </si>
  <si>
    <t>商業に関する学科</t>
    <rPh sb="0" eb="2">
      <t>ショウギョウ</t>
    </rPh>
    <rPh sb="3" eb="4">
      <t>カン</t>
    </rPh>
    <rPh sb="6" eb="8">
      <t>ガッカ</t>
    </rPh>
    <phoneticPr fontId="3"/>
  </si>
  <si>
    <t>工業に関する学科</t>
    <rPh sb="0" eb="2">
      <t>コウギョウ</t>
    </rPh>
    <rPh sb="3" eb="4">
      <t>カン</t>
    </rPh>
    <rPh sb="6" eb="8">
      <t>ガッカ</t>
    </rPh>
    <phoneticPr fontId="3"/>
  </si>
  <si>
    <t>家庭に関する学科</t>
    <rPh sb="0" eb="2">
      <t>カテイ</t>
    </rPh>
    <rPh sb="3" eb="4">
      <t>カン</t>
    </rPh>
    <rPh sb="6" eb="8">
      <t>ガッカ</t>
    </rPh>
    <phoneticPr fontId="3"/>
  </si>
  <si>
    <t>その他（）</t>
    <rPh sb="2" eb="3">
      <t>タ</t>
    </rPh>
    <phoneticPr fontId="3"/>
  </si>
  <si>
    <t>備考</t>
    <rPh sb="0" eb="1">
      <t>ソナエ</t>
    </rPh>
    <rPh sb="1" eb="2">
      <t>コウ</t>
    </rPh>
    <phoneticPr fontId="3"/>
  </si>
  <si>
    <t>【通信制】</t>
    <rPh sb="1" eb="3">
      <t>ツウシン</t>
    </rPh>
    <rPh sb="3" eb="4">
      <t>セイ</t>
    </rPh>
    <phoneticPr fontId="3"/>
  </si>
  <si>
    <t>1単位当り授業料</t>
    <rPh sb="1" eb="3">
      <t>タンイ</t>
    </rPh>
    <rPh sb="3" eb="4">
      <t>アタ</t>
    </rPh>
    <rPh sb="5" eb="7">
      <t>ジュギョウ</t>
    </rPh>
    <rPh sb="7" eb="8">
      <t>リョウ</t>
    </rPh>
    <phoneticPr fontId="3"/>
  </si>
  <si>
    <t>円</t>
  </si>
  <si>
    <t>※設定されている場合のみ記入。学科・コース等によって金額に差がある場合は、最も高い学科・コース等の金額を記入してください。</t>
    <rPh sb="1" eb="3">
      <t>セッテイ</t>
    </rPh>
    <rPh sb="8" eb="10">
      <t>バアイ</t>
    </rPh>
    <rPh sb="12" eb="14">
      <t>キニュウ</t>
    </rPh>
    <rPh sb="26" eb="28">
      <t>キンガク</t>
    </rPh>
    <phoneticPr fontId="15"/>
  </si>
  <si>
    <t>「その他（）」の学科欄には、その他学科のうち納付金額の合計が最も高い学科・コース等の金額を記入してください。</t>
  </si>
  <si>
    <t>Ⅴ．令和６年度本務教職員の人件費支出内訳→学校法人基礎調査[510]</t>
    <rPh sb="9" eb="12">
      <t>キョウショクイン</t>
    </rPh>
    <rPh sb="13" eb="16">
      <t>ジンケンヒ</t>
    </rPh>
    <rPh sb="16" eb="18">
      <t>シシュツ</t>
    </rPh>
    <rPh sb="18" eb="20">
      <t>ウチワケ</t>
    </rPh>
    <phoneticPr fontId="3"/>
  </si>
  <si>
    <t>Ⅵ．令和６年度事業活動収支内訳（令和６年度決算）→学校法人基礎調査[610]</t>
    <rPh sb="7" eb="9">
      <t>ジギョウ</t>
    </rPh>
    <rPh sb="9" eb="11">
      <t>カツドウ</t>
    </rPh>
    <rPh sb="11" eb="13">
      <t>シュウシ</t>
    </rPh>
    <rPh sb="13" eb="15">
      <t>ウチワケ</t>
    </rPh>
    <rPh sb="21" eb="23">
      <t>ケッサン</t>
    </rPh>
    <phoneticPr fontId="3"/>
  </si>
  <si>
    <t>うち退職給与引当金繰入額</t>
    <rPh sb="2" eb="4">
      <t>タイショク</t>
    </rPh>
    <rPh sb="4" eb="6">
      <t>キュウヨ</t>
    </rPh>
    <rPh sb="6" eb="8">
      <t>ヒキアテ</t>
    </rPh>
    <rPh sb="8" eb="9">
      <t>キン</t>
    </rPh>
    <rPh sb="9" eb="11">
      <t>クリイレ</t>
    </rPh>
    <rPh sb="11" eb="12">
      <t>ガク</t>
    </rPh>
    <phoneticPr fontId="15"/>
  </si>
  <si>
    <t>うち減価償却費</t>
    <rPh sb="2" eb="7">
      <t>ゲンカショウキャクヒ</t>
    </rPh>
    <phoneticPr fontId="15"/>
  </si>
  <si>
    <t>（</t>
    <phoneticPr fontId="3"/>
  </si>
  <si>
    <t>別　票（高等学校　通信制）</t>
    <rPh sb="4" eb="8">
      <t>コウトウガッコウ</t>
    </rPh>
    <rPh sb="9" eb="12">
      <t>ツウシンセイ</t>
    </rPh>
    <phoneticPr fontId="3"/>
  </si>
  <si>
    <t>１．令和６年度中における中途退学・転学者について</t>
    <rPh sb="17" eb="18">
      <t>テン</t>
    </rPh>
    <rPh sb="18" eb="20">
      <t>ガクシャ</t>
    </rPh>
    <phoneticPr fontId="3"/>
  </si>
  <si>
    <t>令和６年度在籍者数</t>
    <rPh sb="0" eb="2">
      <t>レイワ</t>
    </rPh>
    <rPh sb="3" eb="5">
      <t>ネンド</t>
    </rPh>
    <rPh sb="5" eb="8">
      <t>ザイセキシャ</t>
    </rPh>
    <rPh sb="8" eb="9">
      <t>スウ</t>
    </rPh>
    <phoneticPr fontId="3"/>
  </si>
  <si>
    <t>（A）のうち
全日制高校へ
の転編入者数</t>
    <rPh sb="7" eb="10">
      <t>ゼンニチセイ</t>
    </rPh>
    <rPh sb="10" eb="12">
      <t>コウコウ</t>
    </rPh>
    <rPh sb="15" eb="16">
      <t>テン</t>
    </rPh>
    <rPh sb="16" eb="18">
      <t>ヘンニュウ</t>
    </rPh>
    <rPh sb="18" eb="19">
      <t>シャ</t>
    </rPh>
    <rPh sb="19" eb="20">
      <t>スウ</t>
    </rPh>
    <phoneticPr fontId="3"/>
  </si>
  <si>
    <t>令和６年４月１日現在在籍生徒数（全年次）</t>
    <rPh sb="0" eb="2">
      <t>レイワ</t>
    </rPh>
    <rPh sb="3" eb="4">
      <t>ネン</t>
    </rPh>
    <rPh sb="8" eb="10">
      <t>ゲンザイ</t>
    </rPh>
    <rPh sb="16" eb="19">
      <t>ゼンネンジ</t>
    </rPh>
    <phoneticPr fontId="3"/>
  </si>
  <si>
    <t>令和６年度間（途中）入学者</t>
    <rPh sb="0" eb="2">
      <t>レイワ</t>
    </rPh>
    <rPh sb="3" eb="5">
      <t>ネンド</t>
    </rPh>
    <rPh sb="5" eb="6">
      <t>アイダ</t>
    </rPh>
    <rPh sb="7" eb="9">
      <t>トチュウ</t>
    </rPh>
    <rPh sb="10" eb="13">
      <t>ニュウガクシャ</t>
    </rPh>
    <phoneticPr fontId="3"/>
  </si>
  <si>
    <t>うち令和６年度中の中途退学・転学者</t>
    <rPh sb="14" eb="15">
      <t>テン</t>
    </rPh>
    <rPh sb="15" eb="17">
      <t>ガクシャ</t>
    </rPh>
    <phoneticPr fontId="3"/>
  </si>
  <si>
    <t>学業不振・学校不適応</t>
  </si>
  <si>
    <t>病気・けが・死亡等</t>
  </si>
  <si>
    <t>保護者の転居等</t>
  </si>
  <si>
    <t>その他理由・不明</t>
    <rPh sb="6" eb="8">
      <t>フメイ</t>
    </rPh>
    <phoneticPr fontId="3"/>
  </si>
  <si>
    <t>計
（A）</t>
    <phoneticPr fontId="3"/>
  </si>
  <si>
    <t>３．令和７年度の学校建物耐震化等の状況について</t>
    <rPh sb="12" eb="15">
      <t>タイシンカ</t>
    </rPh>
    <rPh sb="15" eb="16">
      <t>トウ</t>
    </rPh>
    <rPh sb="17" eb="19">
      <t>ジョウキョウ</t>
    </rPh>
    <phoneticPr fontId="15"/>
  </si>
  <si>
    <t xml:space="preserve">以下(1)で、学校保有建物の耐震化等の状況（現時点）としてあてはまる選択肢番号を記入ください。
なお、(1)で「2.一部未実施の建物がある」および「3.未実施」を回答された場合は、「(2)耐震化未実施の建物に対する耐震化予定」としてあてはまる選択肢番号を記入ください。
また(2)で「1.全て実施する予定」以外を回答された場合には「(3)耐震化未定の理由」として、あてはまるものに「〇」を付けてください。
</t>
    <rPh sb="0" eb="2">
      <t>イカ</t>
    </rPh>
    <rPh sb="7" eb="11">
      <t>ガッコウホユウ</t>
    </rPh>
    <rPh sb="11" eb="13">
      <t>タテモノ</t>
    </rPh>
    <rPh sb="14" eb="17">
      <t>タイシンカ</t>
    </rPh>
    <rPh sb="17" eb="18">
      <t>トウ</t>
    </rPh>
    <rPh sb="19" eb="21">
      <t>ジョウキョウ</t>
    </rPh>
    <rPh sb="22" eb="25">
      <t>ゲンジテン</t>
    </rPh>
    <rPh sb="34" eb="37">
      <t>センタクシ</t>
    </rPh>
    <rPh sb="37" eb="39">
      <t>バンゴウ</t>
    </rPh>
    <rPh sb="40" eb="42">
      <t>キニュウ</t>
    </rPh>
    <rPh sb="58" eb="60">
      <t>イチブ</t>
    </rPh>
    <rPh sb="60" eb="63">
      <t>ミジッシ</t>
    </rPh>
    <rPh sb="64" eb="66">
      <t>タテモノ</t>
    </rPh>
    <rPh sb="76" eb="79">
      <t>ミジッシ</t>
    </rPh>
    <rPh sb="94" eb="97">
      <t>タイシンカ</t>
    </rPh>
    <rPh sb="121" eb="126">
      <t>センタクシバンゴウ</t>
    </rPh>
    <rPh sb="127" eb="129">
      <t>キニュウ</t>
    </rPh>
    <rPh sb="194" eb="195">
      <t>ツ</t>
    </rPh>
    <phoneticPr fontId="15"/>
  </si>
  <si>
    <t>(1)現時点での耐震化状況（R6.5.1時点）</t>
    <rPh sb="3" eb="6">
      <t>ゲンジテン</t>
    </rPh>
    <rPh sb="8" eb="11">
      <t>タイシンカ</t>
    </rPh>
    <rPh sb="11" eb="13">
      <t>ジョウキョウ</t>
    </rPh>
    <rPh sb="20" eb="22">
      <t>ジテン</t>
    </rPh>
    <phoneticPr fontId="15"/>
  </si>
  <si>
    <t>1.完了済（全ての建物に耐震性がある）</t>
    <rPh sb="2" eb="4">
      <t>カンリョウ</t>
    </rPh>
    <rPh sb="4" eb="5">
      <t>スミ</t>
    </rPh>
    <rPh sb="6" eb="7">
      <t>スベ</t>
    </rPh>
    <rPh sb="9" eb="11">
      <t>タテモノ</t>
    </rPh>
    <rPh sb="12" eb="15">
      <t>タイシンセイ</t>
    </rPh>
    <phoneticPr fontId="15"/>
  </si>
  <si>
    <t>2.一部未実施の建物がある</t>
    <rPh sb="2" eb="4">
      <t>イチブ</t>
    </rPh>
    <rPh sb="4" eb="7">
      <t>ミジッシ</t>
    </rPh>
    <rPh sb="8" eb="10">
      <t>タテモノ</t>
    </rPh>
    <phoneticPr fontId="15"/>
  </si>
  <si>
    <t>3.未実施</t>
    <rPh sb="2" eb="5">
      <t>ミジッシ</t>
    </rPh>
    <phoneticPr fontId="15"/>
  </si>
  <si>
    <t>(3)は回答不要です</t>
    <rPh sb="4" eb="8">
      <t>カイトウフヨウ</t>
    </rPh>
    <phoneticPr fontId="15"/>
  </si>
  <si>
    <t>(2)耐震化未実施の建物に対する耐震化予定</t>
    <rPh sb="3" eb="6">
      <t>タイシンカ</t>
    </rPh>
    <rPh sb="6" eb="9">
      <t>ミジッシ</t>
    </rPh>
    <rPh sb="10" eb="12">
      <t>タテモノ</t>
    </rPh>
    <rPh sb="13" eb="14">
      <t>タイ</t>
    </rPh>
    <rPh sb="16" eb="19">
      <t>タイシンカ</t>
    </rPh>
    <rPh sb="19" eb="21">
      <t>ヨテイ</t>
    </rPh>
    <phoneticPr fontId="15"/>
  </si>
  <si>
    <t>(3)耐震化未定の理由（複数選択可）</t>
    <rPh sb="3" eb="6">
      <t>タイシンカ</t>
    </rPh>
    <rPh sb="6" eb="8">
      <t>ミテイ</t>
    </rPh>
    <rPh sb="9" eb="11">
      <t>リユウ</t>
    </rPh>
    <phoneticPr fontId="15"/>
  </si>
  <si>
    <t>1.全て実施する予定</t>
    <rPh sb="2" eb="3">
      <t>スベ</t>
    </rPh>
    <rPh sb="4" eb="6">
      <t>ジッシ</t>
    </rPh>
    <rPh sb="8" eb="10">
      <t>ヨテイ</t>
    </rPh>
    <phoneticPr fontId="15"/>
  </si>
  <si>
    <t>財源が確保できない</t>
    <rPh sb="0" eb="2">
      <t>ザイゲン</t>
    </rPh>
    <rPh sb="3" eb="5">
      <t>カクホ</t>
    </rPh>
    <phoneticPr fontId="15"/>
  </si>
  <si>
    <t>2.一部実施する予定</t>
    <rPh sb="2" eb="4">
      <t>イチブ</t>
    </rPh>
    <rPh sb="4" eb="6">
      <t>ジッシ</t>
    </rPh>
    <rPh sb="8" eb="10">
      <t>ヨテイ</t>
    </rPh>
    <phoneticPr fontId="15"/>
  </si>
  <si>
    <t>仮設や建替えの用地が確保できない</t>
    <rPh sb="0" eb="2">
      <t>カセツ</t>
    </rPh>
    <rPh sb="3" eb="5">
      <t>タテカ</t>
    </rPh>
    <rPh sb="7" eb="9">
      <t>ヨウチ</t>
    </rPh>
    <rPh sb="10" eb="12">
      <t>カクホ</t>
    </rPh>
    <phoneticPr fontId="15"/>
  </si>
  <si>
    <t>3.検討中</t>
    <rPh sb="2" eb="5">
      <t>ケントウチュウ</t>
    </rPh>
    <phoneticPr fontId="15"/>
  </si>
  <si>
    <t>建物を使用しない、または取り壊しの予定がある</t>
    <rPh sb="12" eb="13">
      <t>ト</t>
    </rPh>
    <rPh sb="14" eb="15">
      <t>コワ</t>
    </rPh>
    <rPh sb="17" eb="19">
      <t>ヨテイ</t>
    </rPh>
    <phoneticPr fontId="15"/>
  </si>
  <si>
    <t>4.実施予定なし</t>
    <rPh sb="2" eb="6">
      <t>ジッシヨテイ</t>
    </rPh>
    <phoneticPr fontId="15"/>
  </si>
  <si>
    <t>その他以下欄内に記載ください</t>
    <rPh sb="2" eb="3">
      <t>ホカ</t>
    </rPh>
    <rPh sb="3" eb="5">
      <t>イカ</t>
    </rPh>
    <rPh sb="5" eb="7">
      <t>ランナイ</t>
    </rPh>
    <rPh sb="8" eb="10">
      <t>キサイ</t>
    </rPh>
    <phoneticPr fontId="15"/>
  </si>
  <si>
    <t>(2),(3)は回答不要です</t>
    <rPh sb="8" eb="10">
      <t>カイトウ</t>
    </rPh>
    <rPh sb="10" eb="12">
      <t>フヨウ</t>
    </rPh>
    <phoneticPr fontId="15"/>
  </si>
  <si>
    <t>４.私立学校のガバナンスについて</t>
    <rPh sb="2" eb="6">
      <t>シリツガッコウ</t>
    </rPh>
    <phoneticPr fontId="3"/>
  </si>
  <si>
    <t>1.実施済</t>
    <rPh sb="2" eb="5">
      <t>ジッシズ</t>
    </rPh>
    <phoneticPr fontId="15"/>
  </si>
  <si>
    <t>2.未実施</t>
    <rPh sb="2" eb="5">
      <t>ミジッシ</t>
    </rPh>
    <phoneticPr fontId="15"/>
  </si>
  <si>
    <t>高等学校名・通信制</t>
    <rPh sb="0" eb="4">
      <t>コウトウガッコウ</t>
    </rPh>
    <rPh sb="4" eb="5">
      <t>メイ</t>
    </rPh>
    <rPh sb="6" eb="9">
      <t>ツウシンセイ</t>
    </rPh>
    <phoneticPr fontId="5"/>
  </si>
  <si>
    <t>key-high</t>
    <phoneticPr fontId="3"/>
  </si>
  <si>
    <t>通信コード</t>
    <rPh sb="0" eb="2">
      <t>ツウシン</t>
    </rPh>
    <phoneticPr fontId="16"/>
  </si>
  <si>
    <t>大臣所轄</t>
    <rPh sb="0" eb="2">
      <t>ダイジン</t>
    </rPh>
    <rPh sb="2" eb="4">
      <t>ショカツ</t>
    </rPh>
    <phoneticPr fontId="5"/>
  </si>
  <si>
    <t>知事所轄</t>
    <phoneticPr fontId="3"/>
  </si>
  <si>
    <t>学校法人
回答
要不要</t>
  </si>
  <si>
    <t>札幌静修高等学校</t>
    <phoneticPr fontId="3"/>
  </si>
  <si>
    <t>北海道札幌静修高等学校</t>
  </si>
  <si>
    <t>学校法人項目回答不要</t>
    <phoneticPr fontId="16"/>
  </si>
  <si>
    <r>
      <t>小</t>
    </r>
    <r>
      <rPr>
        <sz val="9"/>
        <color rgb="FFFF0000"/>
        <rFont val="BIZ UDPゴシック"/>
        <family val="3"/>
        <charset val="128"/>
      </rPr>
      <t>樽</t>
    </r>
    <r>
      <rPr>
        <sz val="9"/>
        <color theme="1"/>
        <rFont val="BIZ UDPゴシック"/>
        <family val="3"/>
        <charset val="128"/>
      </rPr>
      <t>双葉高等学校</t>
    </r>
    <rPh sb="1" eb="2">
      <t>タル</t>
    </rPh>
    <phoneticPr fontId="117"/>
  </si>
  <si>
    <t>北海道小樽双葉高等学校</t>
  </si>
  <si>
    <t>北海道大谷室蘭高等学校</t>
    <rPh sb="0" eb="3">
      <t>ホッカイドウ</t>
    </rPh>
    <rPh sb="5" eb="7">
      <t>ムロラン</t>
    </rPh>
    <phoneticPr fontId="117"/>
  </si>
  <si>
    <t>北海道北海道大谷室蘭高等学校</t>
  </si>
  <si>
    <t>酪農学園大学附属とわの森三愛高等学校</t>
    <rPh sb="0" eb="2">
      <t>ラクノウ</t>
    </rPh>
    <rPh sb="2" eb="4">
      <t>ガクエン</t>
    </rPh>
    <rPh sb="4" eb="6">
      <t>ダイガク</t>
    </rPh>
    <rPh sb="6" eb="8">
      <t>フゾク</t>
    </rPh>
    <phoneticPr fontId="117"/>
  </si>
  <si>
    <t>北海道酪農学園大学附属とわの森三愛高等学校</t>
  </si>
  <si>
    <t>北海道クラーク記念国際高等学校</t>
  </si>
  <si>
    <t>卒業生とは、学校法人の設置する私立学校を卒業した者で年齢25年以上の者を指します（法第62条第3項第2号）。</t>
    <rPh sb="0" eb="3">
      <t>ソツギョウセイ</t>
    </rPh>
    <rPh sb="34" eb="35">
      <t>モノ</t>
    </rPh>
    <rPh sb="36" eb="37">
      <t>サ</t>
    </rPh>
    <phoneticPr fontId="15"/>
  </si>
  <si>
    <t>北海道池上学院高等学校</t>
  </si>
  <si>
    <t>回答必要</t>
    <phoneticPr fontId="16"/>
  </si>
  <si>
    <t>星槎国際高等学校</t>
  </si>
  <si>
    <t>北海道星槎国際高等学校</t>
  </si>
  <si>
    <t>北海道芸術高等学校</t>
    <rPh sb="0" eb="3">
      <t>ホッカイドウ</t>
    </rPh>
    <rPh sb="3" eb="5">
      <t>ゲイジュツ</t>
    </rPh>
    <rPh sb="5" eb="7">
      <t>コウトウ</t>
    </rPh>
    <rPh sb="7" eb="9">
      <t>ガッコウ</t>
    </rPh>
    <phoneticPr fontId="117"/>
  </si>
  <si>
    <t>北海道北海道芸術高等学校</t>
  </si>
  <si>
    <t>北海道教育学園三和高等学校</t>
  </si>
  <si>
    <t>北海道北海道教育学園三和高等学校</t>
  </si>
  <si>
    <t>未加盟</t>
    <rPh sb="0" eb="3">
      <t>ミカメイ</t>
    </rPh>
    <phoneticPr fontId="16"/>
  </si>
  <si>
    <t>青森県八戸工業大学第二高等学校</t>
  </si>
  <si>
    <t>青森県五所川原第一高等学校</t>
  </si>
  <si>
    <t>岩手県一関学院高等学校</t>
  </si>
  <si>
    <t>専修大学北上高等学校</t>
  </si>
  <si>
    <t>岩手県専修大学北上高等学校</t>
  </si>
  <si>
    <t>岩手県盛岡中央高等学校</t>
  </si>
  <si>
    <t>宮城県仙台白百合学園高等学校</t>
  </si>
  <si>
    <t>東北生活文化大学高等学校</t>
  </si>
  <si>
    <t>宮城県東北生活文化大学高等学校</t>
  </si>
  <si>
    <t>宮城県仙台育英学園高等学校</t>
  </si>
  <si>
    <t>宮城県東陵高等学校</t>
  </si>
  <si>
    <t>飛鳥未来きずな高等学校</t>
    <rPh sb="0" eb="2">
      <t>アスカ</t>
    </rPh>
    <rPh sb="2" eb="4">
      <t>ミライ</t>
    </rPh>
    <rPh sb="7" eb="9">
      <t>コウトウ</t>
    </rPh>
    <rPh sb="9" eb="11">
      <t>ガッコウ</t>
    </rPh>
    <phoneticPr fontId="117"/>
  </si>
  <si>
    <t>宮城県飛鳥未来きずな高等学校</t>
  </si>
  <si>
    <t>秋田県秋田修英高等学校</t>
  </si>
  <si>
    <t>惺山高等学校</t>
    <rPh sb="0" eb="1">
      <t>セイ</t>
    </rPh>
    <rPh sb="1" eb="2">
      <t>ザン</t>
    </rPh>
    <phoneticPr fontId="117"/>
  </si>
  <si>
    <t>山形県惺山高等学校</t>
  </si>
  <si>
    <t>羽黒高等学校</t>
  </si>
  <si>
    <t>山形県羽黒高等学校</t>
  </si>
  <si>
    <t>山形県和順館高等学校</t>
  </si>
  <si>
    <t>福島県尚志高等学校</t>
  </si>
  <si>
    <t>福島県東日本国際大学附属昌平高等学校</t>
  </si>
  <si>
    <t>新潟県新潟産業大学附属高等学校</t>
  </si>
  <si>
    <t>新潟県開志学園高等学校</t>
  </si>
  <si>
    <t>創進学園高等学校</t>
    <rPh sb="0" eb="1">
      <t>ソウ</t>
    </rPh>
    <rPh sb="1" eb="2">
      <t>シン</t>
    </rPh>
    <rPh sb="2" eb="4">
      <t>ガクエン</t>
    </rPh>
    <rPh sb="4" eb="6">
      <t>コウトウ</t>
    </rPh>
    <rPh sb="6" eb="8">
      <t>ガッコウ</t>
    </rPh>
    <phoneticPr fontId="117"/>
  </si>
  <si>
    <t>新潟県創進学園高等学校</t>
  </si>
  <si>
    <t>長岡英智高等学校</t>
    <rPh sb="0" eb="2">
      <t>ナガオカ</t>
    </rPh>
    <phoneticPr fontId="117"/>
  </si>
  <si>
    <t>開志創造高等学校</t>
    <rPh sb="2" eb="4">
      <t>ソウゾウ</t>
    </rPh>
    <rPh sb="4" eb="6">
      <t>コウトウ</t>
    </rPh>
    <phoneticPr fontId="117"/>
  </si>
  <si>
    <t>新潟県開志創造高等学校</t>
  </si>
  <si>
    <t>茨城県土浦日本大学高等学校</t>
  </si>
  <si>
    <t>茨城県明秀学園日立高等学校</t>
  </si>
  <si>
    <t>茨城県鹿島学園高等学校</t>
  </si>
  <si>
    <t>茨城県翔洋学園高等学校</t>
  </si>
  <si>
    <t>茨城県つくば開成高等学校</t>
  </si>
  <si>
    <t>茨城県晃陽学園高等学校</t>
  </si>
  <si>
    <t>茨城県水戸平成学園高等学校</t>
  </si>
  <si>
    <t>EIKOデジタル・クリエイティブ高等学校</t>
    <rPh sb="16" eb="20">
      <t>コウトウガッコウ</t>
    </rPh>
    <phoneticPr fontId="117"/>
  </si>
  <si>
    <t>茨城県EIKOデジタル・クリエイティブ高等学校</t>
  </si>
  <si>
    <t>Ｓ高等学校</t>
    <rPh sb="1" eb="3">
      <t>コウトウ</t>
    </rPh>
    <rPh sb="3" eb="5">
      <t>ガッコウ</t>
    </rPh>
    <phoneticPr fontId="117"/>
  </si>
  <si>
    <t>茨城県Ｓ高等学校</t>
  </si>
  <si>
    <t>日本ウェルネス高等学校</t>
    <rPh sb="0" eb="2">
      <t>ニホン</t>
    </rPh>
    <rPh sb="7" eb="11">
      <t>コウトウガッコウ</t>
    </rPh>
    <phoneticPr fontId="117"/>
  </si>
  <si>
    <t>茨城県日本ウェルネス高等学校</t>
  </si>
  <si>
    <t>飛鳥未来きぼう高等学校</t>
  </si>
  <si>
    <t>茨城県飛鳥未来きぼう高等学校</t>
  </si>
  <si>
    <t>四谷学院高等学校</t>
    <rPh sb="0" eb="4">
      <t>ヨツヤガクイン</t>
    </rPh>
    <rPh sb="4" eb="8">
      <t>コ</t>
    </rPh>
    <phoneticPr fontId="117"/>
  </si>
  <si>
    <t>茨城県四谷学院高等学校</t>
  </si>
  <si>
    <t>日々輝学園高等学校</t>
    <rPh sb="0" eb="3">
      <t>ヒビキ</t>
    </rPh>
    <rPh sb="3" eb="5">
      <t>ガクエン</t>
    </rPh>
    <rPh sb="5" eb="7">
      <t>コウトウ</t>
    </rPh>
    <rPh sb="7" eb="9">
      <t>ガッコウ</t>
    </rPh>
    <phoneticPr fontId="117"/>
  </si>
  <si>
    <t>栃木県日々輝学園高等学校</t>
  </si>
  <si>
    <t>R高等学校</t>
    <rPh sb="1" eb="5">
      <t>コウトウガッコウ</t>
    </rPh>
    <phoneticPr fontId="117"/>
  </si>
  <si>
    <t>群馬県R高等学校</t>
  </si>
  <si>
    <t>埼玉県聖望学園高等学校</t>
  </si>
  <si>
    <t>本庄第一高等学校</t>
  </si>
  <si>
    <t>埼玉県本庄第一高等学校</t>
  </si>
  <si>
    <t>埼玉県開智高等学校</t>
  </si>
  <si>
    <t>埼玉県国際学院高等学校</t>
  </si>
  <si>
    <t>埼玉県武蔵野星城高等学校</t>
  </si>
  <si>
    <t>埼玉県大川学園高等学校</t>
  </si>
  <si>
    <t>埼玉県志学会高等学校</t>
  </si>
  <si>
    <t>わせがく夢育高等学校</t>
    <rPh sb="4" eb="6">
      <t>ユメイク</t>
    </rPh>
    <rPh sb="6" eb="10">
      <t>コウトウガッコウ</t>
    </rPh>
    <phoneticPr fontId="117"/>
  </si>
  <si>
    <t>埼玉県わせがく夢育高等学校</t>
  </si>
  <si>
    <t>埼玉県霞ヶ関高等学校</t>
  </si>
  <si>
    <t>埼玉県松栄学園高等学校</t>
  </si>
  <si>
    <t>埼玉県松栄学園高等学校大宮分校</t>
  </si>
  <si>
    <t>埼玉県松栄学園高等学校越谷分校</t>
  </si>
  <si>
    <t>埼玉県清和学園高等学校</t>
  </si>
  <si>
    <t>千葉県麗澤高等学校</t>
  </si>
  <si>
    <t>千葉県東葉高等学校</t>
  </si>
  <si>
    <t>千葉県敬愛大学八日市場高等学校</t>
  </si>
  <si>
    <t>鴨川令徳高等学校</t>
    <rPh sb="0" eb="2">
      <t>カモガワ</t>
    </rPh>
    <rPh sb="2" eb="3">
      <t>レイ</t>
    </rPh>
    <rPh sb="3" eb="4">
      <t>トク</t>
    </rPh>
    <phoneticPr fontId="117"/>
  </si>
  <si>
    <t>千葉県鴨川令徳高等学校</t>
  </si>
  <si>
    <t>千葉県明聖高等学校</t>
  </si>
  <si>
    <t>千葉県わせがく高等学校</t>
  </si>
  <si>
    <t>千葉県中山学園高等学校</t>
  </si>
  <si>
    <t>千葉県あずさ第一高等学校</t>
  </si>
  <si>
    <t>中央国際高等学校</t>
    <rPh sb="0" eb="2">
      <t>チュウオウ</t>
    </rPh>
    <rPh sb="2" eb="4">
      <t>コクサイ</t>
    </rPh>
    <rPh sb="4" eb="6">
      <t>コウトウ</t>
    </rPh>
    <rPh sb="6" eb="8">
      <t>ガッコウ</t>
    </rPh>
    <phoneticPr fontId="117"/>
  </si>
  <si>
    <t>千葉県中央国際高等学校</t>
  </si>
  <si>
    <t>ヒューマンキャンパスのぞみ高等学校</t>
    <rPh sb="13" eb="17">
      <t>コウトウガッコウ</t>
    </rPh>
    <phoneticPr fontId="117"/>
  </si>
  <si>
    <t>千葉県ヒューマンキャンパスのぞみ高等学校</t>
  </si>
  <si>
    <t>千葉科学大学附属高等学校</t>
  </si>
  <si>
    <t>千葉県千葉科学大学附属高等学校</t>
  </si>
  <si>
    <t>神奈川県清心女子高等学校</t>
  </si>
  <si>
    <t>神奈川県秀英高等学校</t>
  </si>
  <si>
    <t>神奈川県厚木中央高等学校</t>
  </si>
  <si>
    <t>神奈川県星槎高等学校</t>
  </si>
  <si>
    <t>大原学園美空高等学校</t>
    <rPh sb="4" eb="6">
      <t>ミソラ</t>
    </rPh>
    <phoneticPr fontId="117"/>
  </si>
  <si>
    <t>東京都大原学園美空高等学校</t>
  </si>
  <si>
    <t>東京都東海大学付属望星高等学校</t>
  </si>
  <si>
    <t>東京都北豊島高等学校</t>
  </si>
  <si>
    <t>東京都立志舎高等学校</t>
  </si>
  <si>
    <t>目黒日本大学高等学校</t>
    <rPh sb="0" eb="2">
      <t>メグロ</t>
    </rPh>
    <rPh sb="2" eb="4">
      <t>ニホン</t>
    </rPh>
    <rPh sb="4" eb="6">
      <t>ダイガク</t>
    </rPh>
    <phoneticPr fontId="117"/>
  </si>
  <si>
    <t>東京都目黒日本大学高等学校</t>
  </si>
  <si>
    <t>東京都科学技術学園高等学校</t>
  </si>
  <si>
    <t>東京都聖パウロ学園高等学校</t>
  </si>
  <si>
    <t>東京都ＮＨＫ学園高等学校</t>
  </si>
  <si>
    <t>富山県</t>
  </si>
  <si>
    <t>高岡龍谷高等学校</t>
  </si>
  <si>
    <t>富山県高岡龍谷高等学校</t>
  </si>
  <si>
    <t>福井県啓新高等学校</t>
  </si>
  <si>
    <t>AOIKE高等学校</t>
    <rPh sb="5" eb="7">
      <t>コウトウ</t>
    </rPh>
    <rPh sb="7" eb="9">
      <t>ガッコウ</t>
    </rPh>
    <phoneticPr fontId="117"/>
  </si>
  <si>
    <t>福井県AOIKE高等学校</t>
  </si>
  <si>
    <t>甲斐清和高等学校</t>
    <phoneticPr fontId="3"/>
  </si>
  <si>
    <t>山梨県甲斐清和高等学校</t>
    <phoneticPr fontId="3"/>
  </si>
  <si>
    <t>山梨県山梨英和高等学校</t>
  </si>
  <si>
    <t>山梨県山梨学院高等学校</t>
  </si>
  <si>
    <t>山梨県駿台甲府高等学校</t>
  </si>
  <si>
    <t>山梨県日本航空高等学校</t>
  </si>
  <si>
    <t>帝京第三高等学校</t>
  </si>
  <si>
    <t>山梨県帝京第三高等学校</t>
  </si>
  <si>
    <t>長野県長野日本大学高等学校</t>
  </si>
  <si>
    <t>松本国際高等学校</t>
    <rPh sb="0" eb="2">
      <t>マツモト</t>
    </rPh>
    <rPh sb="2" eb="4">
      <t>コクサイ</t>
    </rPh>
    <phoneticPr fontId="117"/>
  </si>
  <si>
    <t>長野県松本国際高等学校</t>
  </si>
  <si>
    <t>松商学園高等学校</t>
  </si>
  <si>
    <t>長野県松商学園高等学校</t>
  </si>
  <si>
    <t>長野県長野俊英高等学校</t>
  </si>
  <si>
    <t>長野県飯田女子高等学校</t>
  </si>
  <si>
    <t>長野県地球環境高等学校</t>
  </si>
  <si>
    <t>長野県信濃むつみ高等学校</t>
  </si>
  <si>
    <t>コードアカデミー高等学校</t>
    <rPh sb="8" eb="10">
      <t>コウトウ</t>
    </rPh>
    <rPh sb="10" eb="12">
      <t>ガッコウ</t>
    </rPh>
    <phoneticPr fontId="117"/>
  </si>
  <si>
    <t>長野県コードアカデミー高等学校</t>
  </si>
  <si>
    <t>さくら国際高等学校</t>
    <rPh sb="3" eb="5">
      <t>コクサイ</t>
    </rPh>
    <rPh sb="5" eb="7">
      <t>コウトウ</t>
    </rPh>
    <rPh sb="7" eb="9">
      <t>ガッコウ</t>
    </rPh>
    <phoneticPr fontId="117"/>
  </si>
  <si>
    <t>長野県さくら国際高等学校</t>
  </si>
  <si>
    <t>つくば開成学園高等学校</t>
    <rPh sb="3" eb="5">
      <t>カイセイ</t>
    </rPh>
    <rPh sb="5" eb="7">
      <t>ガクエン</t>
    </rPh>
    <rPh sb="7" eb="9">
      <t>コウトウ</t>
    </rPh>
    <rPh sb="9" eb="11">
      <t>ガッコウ</t>
    </rPh>
    <phoneticPr fontId="117"/>
  </si>
  <si>
    <t>長野県つくば開成学園高等学校</t>
  </si>
  <si>
    <t>ＩＤ学園高等学校</t>
    <rPh sb="2" eb="4">
      <t>ガクエン</t>
    </rPh>
    <rPh sb="4" eb="6">
      <t>コウトウ</t>
    </rPh>
    <rPh sb="6" eb="8">
      <t>ガッコウ</t>
    </rPh>
    <phoneticPr fontId="117"/>
  </si>
  <si>
    <t>長野県ＩＤ学園高等学校</t>
  </si>
  <si>
    <t>緑誠蘭高等学校</t>
    <rPh sb="0" eb="1">
      <t>ミドリ</t>
    </rPh>
    <rPh sb="1" eb="2">
      <t>マコト</t>
    </rPh>
    <rPh sb="2" eb="3">
      <t>ラン</t>
    </rPh>
    <rPh sb="3" eb="5">
      <t>コウトウ</t>
    </rPh>
    <rPh sb="5" eb="7">
      <t>ガッコウ</t>
    </rPh>
    <phoneticPr fontId="117"/>
  </si>
  <si>
    <t>長野県緑誠蘭高等学校</t>
  </si>
  <si>
    <t>天龍興譲高等学校</t>
  </si>
  <si>
    <t>長野県天龍興譲高等学校</t>
  </si>
  <si>
    <t>長野県ステップ高等学校</t>
  </si>
  <si>
    <t>中京高等学校</t>
    <rPh sb="0" eb="2">
      <t>チュウキョウ</t>
    </rPh>
    <phoneticPr fontId="117"/>
  </si>
  <si>
    <t>岐阜県中京高等学校</t>
  </si>
  <si>
    <t>岐阜県城南高等学校</t>
  </si>
  <si>
    <t>岐阜県ぎふ国際高等学校</t>
  </si>
  <si>
    <t>清凌高等学校</t>
    <rPh sb="0" eb="1">
      <t>セイ</t>
    </rPh>
    <rPh sb="1" eb="2">
      <t>タカシ</t>
    </rPh>
    <rPh sb="2" eb="4">
      <t>コウトウ</t>
    </rPh>
    <rPh sb="4" eb="6">
      <t>ガッコウ</t>
    </rPh>
    <phoneticPr fontId="117"/>
  </si>
  <si>
    <t>岐阜県清凌高等学校</t>
  </si>
  <si>
    <t>啓晴高等学校</t>
    <rPh sb="0" eb="2">
      <t>ケイセイ</t>
    </rPh>
    <rPh sb="2" eb="4">
      <t>コウトウ</t>
    </rPh>
    <rPh sb="4" eb="6">
      <t>ガッコウ</t>
    </rPh>
    <phoneticPr fontId="117"/>
  </si>
  <si>
    <t>岐阜県啓晴高等学校</t>
  </si>
  <si>
    <t>西濃桃李高等学校</t>
    <rPh sb="0" eb="2">
      <t>セイノウ</t>
    </rPh>
    <rPh sb="2" eb="4">
      <t>トウリ</t>
    </rPh>
    <rPh sb="4" eb="6">
      <t>コウトウ</t>
    </rPh>
    <rPh sb="6" eb="8">
      <t>ガッコウ</t>
    </rPh>
    <phoneticPr fontId="117"/>
  </si>
  <si>
    <t>岐阜県西濃桃李高等学校</t>
  </si>
  <si>
    <t>静岡県沼津中央高等学校</t>
  </si>
  <si>
    <t>静岡県飛龍高等学校</t>
  </si>
  <si>
    <t>静清高等学校</t>
  </si>
  <si>
    <t>静岡県静清高等学校</t>
  </si>
  <si>
    <t>静岡県キラリ高等学校</t>
  </si>
  <si>
    <t>静岡学園なごみ高等学校</t>
  </si>
  <si>
    <t>静岡県静岡学園なごみ高等学校</t>
  </si>
  <si>
    <t>愛知県中京大学附属中京高等学校</t>
  </si>
  <si>
    <t>名古屋たちばな高等学校</t>
    <rPh sb="0" eb="3">
      <t>ナゴヤ</t>
    </rPh>
    <rPh sb="7" eb="11">
      <t>コウトウガッコウ</t>
    </rPh>
    <phoneticPr fontId="117"/>
  </si>
  <si>
    <t>愛知県名古屋たちばな高等学校</t>
  </si>
  <si>
    <t>愛知県菊華高等学校</t>
  </si>
  <si>
    <t>愛知県愛知産業大学三河高等学校</t>
  </si>
  <si>
    <t>四日市メリノール学院高等学校</t>
    <rPh sb="0" eb="3">
      <t>ヨッカイチ</t>
    </rPh>
    <phoneticPr fontId="117"/>
  </si>
  <si>
    <t>三重県四日市メリノール学院高等学校</t>
  </si>
  <si>
    <t>三重県大橋学園高等学校</t>
  </si>
  <si>
    <t>三重県徳風高等学校</t>
  </si>
  <si>
    <t>三重県英心高等学校</t>
  </si>
  <si>
    <t>英心高等学校桔梗が丘校</t>
    <rPh sb="6" eb="8">
      <t>キキョウ</t>
    </rPh>
    <rPh sb="9" eb="10">
      <t>オカ</t>
    </rPh>
    <rPh sb="10" eb="11">
      <t>コウ</t>
    </rPh>
    <phoneticPr fontId="117"/>
  </si>
  <si>
    <t>三重県英心高等学校桔梗が丘校</t>
    <phoneticPr fontId="3"/>
  </si>
  <si>
    <t>一志学園高等学校</t>
    <rPh sb="0" eb="1">
      <t>1</t>
    </rPh>
    <rPh sb="1" eb="2">
      <t>ココロザシ</t>
    </rPh>
    <rPh sb="2" eb="4">
      <t>ガクエン</t>
    </rPh>
    <rPh sb="4" eb="6">
      <t>コウトウ</t>
    </rPh>
    <rPh sb="6" eb="8">
      <t>ガッコウ</t>
    </rPh>
    <phoneticPr fontId="117"/>
  </si>
  <si>
    <t>三重県一志学園高等学校</t>
  </si>
  <si>
    <t>代々木高等学校</t>
    <rPh sb="0" eb="3">
      <t>ヨヨギ</t>
    </rPh>
    <rPh sb="3" eb="5">
      <t>コウトウ</t>
    </rPh>
    <rPh sb="5" eb="7">
      <t>ガッコウ</t>
    </rPh>
    <phoneticPr fontId="117"/>
  </si>
  <si>
    <t>三重県代々木高等学校</t>
  </si>
  <si>
    <t>神村学園高等部伊賀分校</t>
    <rPh sb="7" eb="11">
      <t>イガブンコウ</t>
    </rPh>
    <phoneticPr fontId="117"/>
  </si>
  <si>
    <t>三重県神村学園高等部伊賀分校</t>
  </si>
  <si>
    <t>滋賀県司学館高等学校</t>
  </si>
  <si>
    <t>滋賀県ECC学園高等学校</t>
  </si>
  <si>
    <t>京都府京都西山高等学校</t>
  </si>
  <si>
    <t>京都府京都共栄学園高等学校</t>
  </si>
  <si>
    <t>京都廣学館高等学校</t>
    <rPh sb="2" eb="3">
      <t>コウ</t>
    </rPh>
    <rPh sb="3" eb="5">
      <t>ガッカン</t>
    </rPh>
    <rPh sb="5" eb="7">
      <t>コウトウ</t>
    </rPh>
    <phoneticPr fontId="117"/>
  </si>
  <si>
    <t>京都府京都廣学館高等学校</t>
  </si>
  <si>
    <t>京都府京都成章高等学校</t>
  </si>
  <si>
    <t>京都府京都美山高等学校</t>
  </si>
  <si>
    <t>京都つくば開成高等学校</t>
    <rPh sb="0" eb="2">
      <t>キョウト</t>
    </rPh>
    <rPh sb="5" eb="7">
      <t>カイセイ</t>
    </rPh>
    <rPh sb="7" eb="9">
      <t>コウトウ</t>
    </rPh>
    <rPh sb="9" eb="11">
      <t>ガッコウ</t>
    </rPh>
    <phoneticPr fontId="117"/>
  </si>
  <si>
    <t>京都府京都つくば開成高等学校</t>
  </si>
  <si>
    <t>京都芸術大学附属高等学校</t>
    <rPh sb="0" eb="2">
      <t>キョウト</t>
    </rPh>
    <rPh sb="2" eb="4">
      <t>ゲイジュツ</t>
    </rPh>
    <rPh sb="4" eb="6">
      <t>ダイガク</t>
    </rPh>
    <rPh sb="6" eb="8">
      <t>フゾク</t>
    </rPh>
    <rPh sb="8" eb="10">
      <t>コウトウ</t>
    </rPh>
    <rPh sb="10" eb="12">
      <t>ガッコウ</t>
    </rPh>
    <phoneticPr fontId="117"/>
  </si>
  <si>
    <t>京都府京都芸術大学附属高等学校</t>
  </si>
  <si>
    <t>京都長尾谷高等学校</t>
  </si>
  <si>
    <t>京都府京都長尾谷高等学校</t>
  </si>
  <si>
    <t>大阪府秋桜高等学校</t>
  </si>
  <si>
    <t>大阪府賢明学院高等学校</t>
  </si>
  <si>
    <t>大阪府天王寺学館高等学校</t>
  </si>
  <si>
    <t>大阪府ＹＭＣＡ学院高等学校</t>
  </si>
  <si>
    <t>大阪府向陽台高等学校</t>
  </si>
  <si>
    <t>大阪府八洲学園高等学校</t>
  </si>
  <si>
    <t>大阪府長尾谷高等学校</t>
  </si>
  <si>
    <t>神須学園高等学校</t>
    <rPh sb="0" eb="1">
      <t>カミ</t>
    </rPh>
    <rPh sb="1" eb="2">
      <t>ス</t>
    </rPh>
    <rPh sb="2" eb="4">
      <t>ガクエン</t>
    </rPh>
    <rPh sb="4" eb="6">
      <t>コウトウ</t>
    </rPh>
    <rPh sb="6" eb="8">
      <t>ガッコウ</t>
    </rPh>
    <phoneticPr fontId="117"/>
  </si>
  <si>
    <t>大阪府神須学園高等学校</t>
  </si>
  <si>
    <t>英風高等学校</t>
    <rPh sb="0" eb="1">
      <t>エイ</t>
    </rPh>
    <rPh sb="1" eb="2">
      <t>フウ</t>
    </rPh>
    <rPh sb="2" eb="4">
      <t>コウトウ</t>
    </rPh>
    <rPh sb="4" eb="6">
      <t>ガッコウ</t>
    </rPh>
    <phoneticPr fontId="117"/>
  </si>
  <si>
    <t>大阪府英風高等学校</t>
  </si>
  <si>
    <t>大阪つくば開成高等学校</t>
    <rPh sb="0" eb="2">
      <t>オオサカ</t>
    </rPh>
    <rPh sb="5" eb="7">
      <t>カイセイ</t>
    </rPh>
    <rPh sb="7" eb="9">
      <t>コウトウ</t>
    </rPh>
    <rPh sb="9" eb="11">
      <t>ガッコウ</t>
    </rPh>
    <phoneticPr fontId="117"/>
  </si>
  <si>
    <t>大阪府大阪つくば開成高等学校</t>
  </si>
  <si>
    <t>東朋学園高等学校</t>
    <rPh sb="0" eb="1">
      <t>ヒガシ</t>
    </rPh>
    <rPh sb="1" eb="2">
      <t>ホウ</t>
    </rPh>
    <rPh sb="2" eb="4">
      <t>ガクエン</t>
    </rPh>
    <rPh sb="4" eb="6">
      <t>コウトウ</t>
    </rPh>
    <rPh sb="6" eb="8">
      <t>ガッコウ</t>
    </rPh>
    <phoneticPr fontId="117"/>
  </si>
  <si>
    <t>大阪府東朋学園高等学校</t>
  </si>
  <si>
    <t>近畿大阪高等学校</t>
    <rPh sb="0" eb="2">
      <t>キンキ</t>
    </rPh>
    <rPh sb="2" eb="4">
      <t>オオサカ</t>
    </rPh>
    <rPh sb="4" eb="8">
      <t>コウトウガッコウ</t>
    </rPh>
    <phoneticPr fontId="117"/>
  </si>
  <si>
    <t>大阪府近畿大阪高等学校</t>
  </si>
  <si>
    <t>奈良県奈良女子高等学校</t>
  </si>
  <si>
    <t>奈良県飛鳥未来高等学校</t>
  </si>
  <si>
    <t>関西文化芸術高等学校</t>
    <rPh sb="0" eb="2">
      <t>カンサイ</t>
    </rPh>
    <rPh sb="2" eb="4">
      <t>ブンカ</t>
    </rPh>
    <rPh sb="4" eb="6">
      <t>ゲイジュツ</t>
    </rPh>
    <rPh sb="6" eb="8">
      <t>コウトウ</t>
    </rPh>
    <rPh sb="8" eb="10">
      <t>ガッコウ</t>
    </rPh>
    <phoneticPr fontId="117"/>
  </si>
  <si>
    <t>奈良県関西文化芸術高等学校</t>
  </si>
  <si>
    <t>日本教育学院高等学校</t>
    <rPh sb="0" eb="2">
      <t>ニホン</t>
    </rPh>
    <rPh sb="2" eb="4">
      <t>キョウイク</t>
    </rPh>
    <rPh sb="4" eb="6">
      <t>ガクイン</t>
    </rPh>
    <rPh sb="6" eb="8">
      <t>コウトウ</t>
    </rPh>
    <rPh sb="8" eb="10">
      <t>ガッコウ</t>
    </rPh>
    <phoneticPr fontId="117"/>
  </si>
  <si>
    <t>奈良県日本教育学院高等学校</t>
  </si>
  <si>
    <t>和歌山県和歌山信愛高等学校</t>
  </si>
  <si>
    <t>和歌山県高野山高等学校</t>
  </si>
  <si>
    <t>和歌山南陵高等学校</t>
    <rPh sb="0" eb="3">
      <t>ワカヤマ</t>
    </rPh>
    <rPh sb="3" eb="5">
      <t>ナンリョウ</t>
    </rPh>
    <rPh sb="5" eb="7">
      <t>コウトウ</t>
    </rPh>
    <rPh sb="7" eb="9">
      <t>ガッコウ</t>
    </rPh>
    <phoneticPr fontId="117"/>
  </si>
  <si>
    <t>和歌山県和歌山南陵高等学校</t>
    <phoneticPr fontId="3"/>
  </si>
  <si>
    <t>和歌山県慶風高等学校</t>
  </si>
  <si>
    <t>湯梨浜学園高等学校</t>
    <rPh sb="3" eb="5">
      <t>ガクエン</t>
    </rPh>
    <phoneticPr fontId="117"/>
  </si>
  <si>
    <t>鳥取県湯梨浜学園高等学校</t>
  </si>
  <si>
    <t>島根県明誠高等学校</t>
  </si>
  <si>
    <t>立正大学淞南高等学校</t>
  </si>
  <si>
    <t>島根県立正大学淞南高等学校</t>
  </si>
  <si>
    <t>岡山県岡山理科大学附属高等学校</t>
  </si>
  <si>
    <t>岡山学芸館高等学校</t>
  </si>
  <si>
    <t>岡山県岡山学芸館高等学校</t>
  </si>
  <si>
    <t>岡山龍谷高等学校</t>
  </si>
  <si>
    <t>岡山県岡山龍谷高等学校</t>
  </si>
  <si>
    <t>岡山県興譲館高等学校</t>
  </si>
  <si>
    <t>岡山県岡山県美作高等学校</t>
  </si>
  <si>
    <t>鹿島朝日高等学校</t>
    <rPh sb="0" eb="2">
      <t>カシマ</t>
    </rPh>
    <rPh sb="2" eb="4">
      <t>アサヒ</t>
    </rPh>
    <rPh sb="4" eb="6">
      <t>コウトウ</t>
    </rPh>
    <rPh sb="6" eb="8">
      <t>ガッコウ</t>
    </rPh>
    <phoneticPr fontId="117"/>
  </si>
  <si>
    <t>岡山県鹿島朝日高等学校</t>
  </si>
  <si>
    <t>滋慶学園高等学校</t>
    <rPh sb="0" eb="2">
      <t>ジケイ</t>
    </rPh>
    <rPh sb="2" eb="4">
      <t>ガクエン</t>
    </rPh>
    <rPh sb="4" eb="6">
      <t>コウトウ</t>
    </rPh>
    <rPh sb="6" eb="8">
      <t>ガッコウ</t>
    </rPh>
    <phoneticPr fontId="117"/>
  </si>
  <si>
    <t>岡山県滋慶学園高等学校</t>
  </si>
  <si>
    <t>ワオ高等学校</t>
    <rPh sb="2" eb="4">
      <t>コウトウ</t>
    </rPh>
    <rPh sb="4" eb="6">
      <t>ガッコウ</t>
    </rPh>
    <phoneticPr fontId="117"/>
  </si>
  <si>
    <t>岡山県ワオ高等学校</t>
  </si>
  <si>
    <t>広島県広島工業大学高等学校</t>
  </si>
  <si>
    <t>広島県広島新庄高等学校</t>
  </si>
  <si>
    <t>広島県広島国際学院高等学校</t>
  </si>
  <si>
    <t>広島県山陽女学園高等部</t>
  </si>
  <si>
    <t>広島県東林館高等学校</t>
  </si>
  <si>
    <t>東林館高等学校呉分校</t>
  </si>
  <si>
    <t>広島県東林館高等学校呉分校</t>
  </si>
  <si>
    <t>広島県並木学院高等学校</t>
  </si>
  <si>
    <t>広島県並木学院福山高等学校</t>
  </si>
  <si>
    <t>シンギュラリティ高等学校</t>
  </si>
  <si>
    <t>広島県シンギュラリティ高等学校</t>
  </si>
  <si>
    <t>山口県聖光高等学校</t>
  </si>
  <si>
    <t>山口県誠英高等学校</t>
  </si>
  <si>
    <t>山口県長門高等学校</t>
  </si>
  <si>
    <t>山口県成進高等学校</t>
  </si>
  <si>
    <t>山口県精華学園高等学校</t>
  </si>
  <si>
    <t>山口県松陰高等学校</t>
  </si>
  <si>
    <t>萩明倫館高等学校</t>
  </si>
  <si>
    <t>山口県萩明倫館高等学校</t>
  </si>
  <si>
    <t>徳島県</t>
  </si>
  <si>
    <t>みのり高等学校</t>
    <rPh sb="3" eb="7">
      <t>コウトウガッコウ</t>
    </rPh>
    <phoneticPr fontId="117"/>
  </si>
  <si>
    <t>徳島県みのり高等学校</t>
  </si>
  <si>
    <t>英明高等学校</t>
  </si>
  <si>
    <t>香川県英明高等学校</t>
  </si>
  <si>
    <t>香川県高松中央高等学校</t>
  </si>
  <si>
    <t>村上学園高等学校</t>
    <rPh sb="0" eb="2">
      <t>ムラカミ</t>
    </rPh>
    <phoneticPr fontId="117"/>
  </si>
  <si>
    <t>香川県村上学園高等学校</t>
  </si>
  <si>
    <t>RITA学園高等学校</t>
    <rPh sb="4" eb="6">
      <t>ガクエン</t>
    </rPh>
    <rPh sb="6" eb="8">
      <t>コウトウ</t>
    </rPh>
    <rPh sb="8" eb="10">
      <t>ガッコウ</t>
    </rPh>
    <phoneticPr fontId="117"/>
  </si>
  <si>
    <t>香川県RITA学園高等学校</t>
  </si>
  <si>
    <t>穴吹学園高等学校</t>
    <rPh sb="0" eb="2">
      <t>アナブキ</t>
    </rPh>
    <rPh sb="2" eb="4">
      <t>ガクエン</t>
    </rPh>
    <rPh sb="4" eb="6">
      <t>コウトウ</t>
    </rPh>
    <rPh sb="6" eb="8">
      <t>ガッコウ</t>
    </rPh>
    <phoneticPr fontId="117"/>
  </si>
  <si>
    <t>香川県穴吹学園高等学校</t>
  </si>
  <si>
    <t>愛媛県今治精華高等学校</t>
  </si>
  <si>
    <t>帝京第五高等学校</t>
  </si>
  <si>
    <t>愛媛県帝京第五高等学校</t>
  </si>
  <si>
    <t>愛媛県未来高等学校</t>
  </si>
  <si>
    <t>未来高等学校新居浜校</t>
  </si>
  <si>
    <t>愛媛県未来高等学校新居浜校</t>
  </si>
  <si>
    <t>愛媛県日本ウェルネス高等学校</t>
  </si>
  <si>
    <t>不要（定で回答）</t>
    <rPh sb="0" eb="2">
      <t>フヨウ</t>
    </rPh>
    <rPh sb="3" eb="4">
      <t>テイ</t>
    </rPh>
    <rPh sb="5" eb="7">
      <t>カイトウ</t>
    </rPh>
    <phoneticPr fontId="16"/>
  </si>
  <si>
    <t>筑紫女学園高等学校</t>
  </si>
  <si>
    <t>福岡県筑紫女学園高等学校</t>
  </si>
  <si>
    <t>隆徳館高等学校</t>
    <rPh sb="0" eb="2">
      <t>リュウトク</t>
    </rPh>
    <rPh sb="2" eb="3">
      <t>カン</t>
    </rPh>
    <phoneticPr fontId="117"/>
  </si>
  <si>
    <t>福岡県隆徳館高等学校</t>
  </si>
  <si>
    <t>誠修高等学校</t>
  </si>
  <si>
    <t>福岡県誠修高等学校</t>
  </si>
  <si>
    <t>久留米信愛高等学校</t>
    <rPh sb="3" eb="5">
      <t>シンアイ</t>
    </rPh>
    <phoneticPr fontId="117"/>
  </si>
  <si>
    <t>福岡県久留米信愛高等学校</t>
  </si>
  <si>
    <t>福岡県柳川高等学校</t>
  </si>
  <si>
    <t>福岡県福智高等学校</t>
  </si>
  <si>
    <t>福岡県第一薬科大学付属高等学校</t>
  </si>
  <si>
    <t>つくば開成福岡高等学校</t>
    <rPh sb="3" eb="5">
      <t>カイセイ</t>
    </rPh>
    <rPh sb="5" eb="7">
      <t>フクオカ</t>
    </rPh>
    <rPh sb="7" eb="9">
      <t>コウトウ</t>
    </rPh>
    <rPh sb="9" eb="11">
      <t>ガッコウ</t>
    </rPh>
    <phoneticPr fontId="117"/>
  </si>
  <si>
    <t>福岡県つくば開成福岡高等学校</t>
  </si>
  <si>
    <t>福岡芸術高等学校</t>
    <rPh sb="0" eb="2">
      <t>フクオカ</t>
    </rPh>
    <rPh sb="2" eb="4">
      <t>ゲイジュツ</t>
    </rPh>
    <rPh sb="4" eb="8">
      <t>コウトウガッコウ</t>
    </rPh>
    <phoneticPr fontId="117"/>
  </si>
  <si>
    <t>福岡県福岡芸術高等学校</t>
  </si>
  <si>
    <t>佐賀県敬徳高等学校</t>
  </si>
  <si>
    <t>創成館高等学校</t>
  </si>
  <si>
    <t>長崎県創成館高等学校</t>
  </si>
  <si>
    <t>長崎県長崎南山高等学校</t>
  </si>
  <si>
    <t>こころ未来高等学校</t>
    <rPh sb="3" eb="5">
      <t>ミライ</t>
    </rPh>
    <rPh sb="5" eb="7">
      <t>コウトウ</t>
    </rPh>
    <rPh sb="7" eb="9">
      <t>ガッコウ</t>
    </rPh>
    <phoneticPr fontId="117"/>
  </si>
  <si>
    <t>長崎県こころ未来高等学校</t>
  </si>
  <si>
    <t>こころ咲良高等学校</t>
    <rPh sb="3" eb="5">
      <t>サクラ</t>
    </rPh>
    <rPh sb="5" eb="9">
      <t>コ</t>
    </rPh>
    <phoneticPr fontId="117"/>
  </si>
  <si>
    <t>長崎県こころ咲良高等学校</t>
  </si>
  <si>
    <t>熊本県勇志国際高等学校</t>
  </si>
  <si>
    <t>くまもと清陵高等学校</t>
    <rPh sb="4" eb="6">
      <t>セイリョウ</t>
    </rPh>
    <rPh sb="6" eb="8">
      <t>コウトウ</t>
    </rPh>
    <rPh sb="8" eb="10">
      <t>ガッコウ</t>
    </rPh>
    <phoneticPr fontId="117"/>
  </si>
  <si>
    <t>熊本県くまもと清陵高等学校</t>
  </si>
  <si>
    <t>大分県藤蔭高等学校</t>
  </si>
  <si>
    <t>稲葉学園高等学校</t>
    <rPh sb="0" eb="4">
      <t>イナバガクエン</t>
    </rPh>
    <phoneticPr fontId="117"/>
  </si>
  <si>
    <t>大分県稲葉学園高等学校</t>
  </si>
  <si>
    <t>大分県府内高等学校</t>
  </si>
  <si>
    <t>宮崎学園高等学校</t>
  </si>
  <si>
    <t>宮崎県宮崎学園高等学校</t>
  </si>
  <si>
    <t>宮崎県都城高等学校</t>
  </si>
  <si>
    <t>宮崎県小林西高等学校</t>
  </si>
  <si>
    <t>宮崎県都城聖ドミニコ学園高等学校</t>
  </si>
  <si>
    <t>鹿児島県屋久島おおぞら高等学校</t>
  </si>
  <si>
    <t>八洲学園大学国際高等学校</t>
    <rPh sb="0" eb="6">
      <t>ヤシマガクエンダイガク</t>
    </rPh>
    <rPh sb="6" eb="8">
      <t>コクサイ</t>
    </rPh>
    <phoneticPr fontId="117"/>
  </si>
  <si>
    <t>沖縄県八洲学園大学国際高等学校</t>
  </si>
  <si>
    <t>ヒューマンキャンパス高等学校</t>
    <rPh sb="10" eb="12">
      <t>コウトウ</t>
    </rPh>
    <rPh sb="12" eb="14">
      <t>ガッコウ</t>
    </rPh>
    <phoneticPr fontId="117"/>
  </si>
  <si>
    <t>沖縄県ヒューマンキャンパス高等学校</t>
  </si>
  <si>
    <t>Ｎ高等学校</t>
    <rPh sb="1" eb="3">
      <t>コウトウ</t>
    </rPh>
    <rPh sb="3" eb="5">
      <t>ガッコウ</t>
    </rPh>
    <phoneticPr fontId="117"/>
  </si>
  <si>
    <t>沖縄県Ｎ高等学校</t>
  </si>
  <si>
    <t>つくば開成国際高等学校</t>
    <rPh sb="3" eb="5">
      <t>カイセイ</t>
    </rPh>
    <rPh sb="5" eb="7">
      <t>コクサイ</t>
    </rPh>
    <rPh sb="7" eb="9">
      <t>コウトウ</t>
    </rPh>
    <rPh sb="9" eb="11">
      <t>ガッコウ</t>
    </rPh>
    <phoneticPr fontId="117"/>
  </si>
  <si>
    <t>沖縄県つくば開成国際高等学校</t>
  </si>
  <si>
    <t>瑞穂MSC高等学校</t>
    <rPh sb="0" eb="2">
      <t>ミズホ</t>
    </rPh>
    <rPh sb="5" eb="9">
      <t>コウトウガッコウ</t>
    </rPh>
    <phoneticPr fontId="117"/>
  </si>
  <si>
    <t>沖縄県瑞穂MSC高等学校</t>
  </si>
  <si>
    <t>エナジックスポーツ高等学院</t>
  </si>
  <si>
    <t>沖縄県エナジックスポーツ高等学院</t>
  </si>
  <si>
    <t>選択↓</t>
    <rPh sb="0" eb="2">
      <t>センタク</t>
    </rPh>
    <phoneticPr fontId="3"/>
  </si>
  <si>
    <t>普通科</t>
    <phoneticPr fontId="3"/>
  </si>
  <si>
    <t>商業に関する学科</t>
  </si>
  <si>
    <t>工業に関する学科</t>
    <phoneticPr fontId="3"/>
  </si>
  <si>
    <t>家庭に関する学科</t>
    <phoneticPr fontId="3"/>
  </si>
  <si>
    <t>その他の学科</t>
    <phoneticPr fontId="3"/>
  </si>
  <si>
    <t>○</t>
    <phoneticPr fontId="3"/>
  </si>
  <si>
    <t>選択して下さい↓</t>
  </si>
  <si>
    <t>令和7年度　私立中学高等学校実態調査</t>
    <rPh sb="6" eb="8">
      <t>シリツ</t>
    </rPh>
    <rPh sb="8" eb="10">
      <t>チュウガク</t>
    </rPh>
    <rPh sb="10" eb="12">
      <t>コウトウ</t>
    </rPh>
    <rPh sb="12" eb="14">
      <t>ガッコウ</t>
    </rPh>
    <rPh sb="14" eb="16">
      <t>ジッタイ</t>
    </rPh>
    <rPh sb="16" eb="18">
      <t>チョウサ</t>
    </rPh>
    <phoneticPr fontId="3"/>
  </si>
  <si>
    <t>専</t>
    <rPh sb="0" eb="1">
      <t>セン</t>
    </rPh>
    <phoneticPr fontId="3"/>
  </si>
  <si>
    <t>【高等学校 専攻科】</t>
    <rPh sb="1" eb="3">
      <t>コウトウ</t>
    </rPh>
    <rPh sb="3" eb="5">
      <t>ガッコウ</t>
    </rPh>
    <rPh sb="6" eb="8">
      <t>センコウ</t>
    </rPh>
    <rPh sb="8" eb="9">
      <t>カ</t>
    </rPh>
    <phoneticPr fontId="3"/>
  </si>
  <si>
    <t>学校
法人名</t>
    <rPh sb="0" eb="1">
      <t>ガク</t>
    </rPh>
    <rPh sb="1" eb="2">
      <t>コウ</t>
    </rPh>
    <rPh sb="3" eb="5">
      <t>ホウジン</t>
    </rPh>
    <rPh sb="5" eb="6">
      <t>メイ</t>
    </rPh>
    <phoneticPr fontId="3"/>
  </si>
  <si>
    <t>手入力、訂正</t>
    <rPh sb="0" eb="3">
      <t>テニュウリョク</t>
    </rPh>
    <rPh sb="4" eb="6">
      <t>テイセイ</t>
    </rPh>
    <phoneticPr fontId="3"/>
  </si>
  <si>
    <t>本   票（高等学校　専攻科）</t>
    <rPh sb="11" eb="14">
      <t>センコウカ</t>
    </rPh>
    <phoneticPr fontId="90"/>
  </si>
  <si>
    <t>専攻科　男女共学別</t>
    <rPh sb="0" eb="2">
      <t>センコウ</t>
    </rPh>
    <rPh sb="2" eb="3">
      <t>カ</t>
    </rPh>
    <phoneticPr fontId="3"/>
  </si>
  <si>
    <t>該当する番号を四角枠内で選択してください（セルを選択し▼をクリック）。</t>
    <rPh sb="0" eb="2">
      <t>ガイトウ</t>
    </rPh>
    <rPh sb="4" eb="6">
      <t>バンゴウ</t>
    </rPh>
    <rPh sb="7" eb="9">
      <t>シカク</t>
    </rPh>
    <rPh sb="9" eb="11">
      <t>ワクナイ</t>
    </rPh>
    <rPh sb="12" eb="14">
      <t>センタク</t>
    </rPh>
    <rPh sb="24" eb="26">
      <t>センタク</t>
    </rPh>
    <phoneticPr fontId="3"/>
  </si>
  <si>
    <t>男　子　校</t>
    <rPh sb="0" eb="1">
      <t>オトコ</t>
    </rPh>
    <rPh sb="2" eb="3">
      <t>コ</t>
    </rPh>
    <rPh sb="4" eb="5">
      <t>コウ</t>
    </rPh>
    <phoneticPr fontId="3"/>
  </si>
  <si>
    <t>「男女共学別」については、男子もしくは女子の生徒が在籍していない場合であっても、
学則上共学なら「共学校」を選択する。</t>
    <rPh sb="1" eb="6">
      <t>ダンジョキョウガクベツ</t>
    </rPh>
    <rPh sb="13" eb="15">
      <t>ダンシ</t>
    </rPh>
    <rPh sb="19" eb="21">
      <t>ジョシ</t>
    </rPh>
    <rPh sb="22" eb="24">
      <t>セイト</t>
    </rPh>
    <rPh sb="25" eb="27">
      <t>ザイセキ</t>
    </rPh>
    <rPh sb="32" eb="34">
      <t>バアイ</t>
    </rPh>
    <rPh sb="41" eb="44">
      <t>ガクソクジョウ</t>
    </rPh>
    <rPh sb="44" eb="46">
      <t>キョウガク</t>
    </rPh>
    <rPh sb="49" eb="51">
      <t>キョウガク</t>
    </rPh>
    <rPh sb="51" eb="52">
      <t>コウ</t>
    </rPh>
    <rPh sb="54" eb="56">
      <t>センタク</t>
    </rPh>
    <phoneticPr fontId="3"/>
  </si>
  <si>
    <t>女　子　校</t>
    <rPh sb="0" eb="1">
      <t>オンナ</t>
    </rPh>
    <rPh sb="2" eb="3">
      <t>コ</t>
    </rPh>
    <rPh sb="4" eb="5">
      <t>コウ</t>
    </rPh>
    <phoneticPr fontId="3"/>
  </si>
  <si>
    <t>共　学　校</t>
    <rPh sb="0" eb="1">
      <t>トモ</t>
    </rPh>
    <rPh sb="2" eb="3">
      <t>ガク</t>
    </rPh>
    <rPh sb="4" eb="5">
      <t>コウ</t>
    </rPh>
    <phoneticPr fontId="3"/>
  </si>
  <si>
    <t>男女別生徒数を記入してください</t>
    <rPh sb="0" eb="2">
      <t>ダンジョ</t>
    </rPh>
    <rPh sb="2" eb="3">
      <t>ベツ</t>
    </rPh>
    <rPh sb="3" eb="6">
      <t>セイトスウ</t>
    </rPh>
    <rPh sb="7" eb="9">
      <t>キニュウ</t>
    </rPh>
    <phoneticPr fontId="15"/>
  </si>
  <si>
    <t>　</t>
  </si>
  <si>
    <t>該当する番号を選択</t>
    <rPh sb="7" eb="9">
      <t>センタク</t>
    </rPh>
    <phoneticPr fontId="3"/>
  </si>
  <si>
    <t>Ⅰ．入学状況・生徒数</t>
    <rPh sb="2" eb="4">
      <t>ニュウガク</t>
    </rPh>
    <rPh sb="4" eb="6">
      <t>ジョウキョウ</t>
    </rPh>
    <rPh sb="7" eb="10">
      <t>セイトスウ</t>
    </rPh>
    <phoneticPr fontId="3"/>
  </si>
  <si>
    <t>区　　　分</t>
    <rPh sb="0" eb="1">
      <t>ク</t>
    </rPh>
    <rPh sb="4" eb="5">
      <t>ブン</t>
    </rPh>
    <phoneticPr fontId="3"/>
  </si>
  <si>
    <t>入学状況</t>
    <phoneticPr fontId="3"/>
  </si>
  <si>
    <t>生徒数（５月１日現在）</t>
    <phoneticPr fontId="3"/>
  </si>
  <si>
    <t>現員
総数</t>
    <rPh sb="0" eb="2">
      <t>ゲンイン</t>
    </rPh>
    <rPh sb="3" eb="5">
      <t>ソウスウ</t>
    </rPh>
    <phoneticPr fontId="90"/>
  </si>
  <si>
    <t>専攻科ごとに選択してください↓</t>
    <rPh sb="0" eb="3">
      <t>センコウカ</t>
    </rPh>
    <rPh sb="6" eb="8">
      <t>センタク</t>
    </rPh>
    <phoneticPr fontId="3"/>
  </si>
  <si>
    <t>入学志願者数</t>
  </si>
  <si>
    <t>受験
者数</t>
    <rPh sb="0" eb="2">
      <t>ジュケン</t>
    </rPh>
    <rPh sb="3" eb="4">
      <t>シャ</t>
    </rPh>
    <rPh sb="4" eb="5">
      <t>スウ</t>
    </rPh>
    <phoneticPr fontId="3"/>
  </si>
  <si>
    <t>合格　　　者数</t>
    <phoneticPr fontId="3"/>
  </si>
  <si>
    <t>入学　　者数</t>
    <phoneticPr fontId="3"/>
  </si>
  <si>
    <t>定員／
現員別</t>
    <rPh sb="0" eb="2">
      <t>テイイン</t>
    </rPh>
    <rPh sb="4" eb="6">
      <t>ゲンイン</t>
    </rPh>
    <rPh sb="6" eb="7">
      <t>ベツ</t>
    </rPh>
    <phoneticPr fontId="3"/>
  </si>
  <si>
    <t>１年生</t>
  </si>
  <si>
    <t>２年生</t>
  </si>
  <si>
    <t>３年生</t>
  </si>
  <si>
    <t>関係分野
（↓選択）</t>
    <rPh sb="0" eb="2">
      <t>カンケイ</t>
    </rPh>
    <rPh sb="2" eb="4">
      <t>ブンヤ</t>
    </rPh>
    <rPh sb="7" eb="9">
      <t>センタク</t>
    </rPh>
    <phoneticPr fontId="3"/>
  </si>
  <si>
    <t>課程</t>
    <rPh sb="0" eb="2">
      <t>カテイ</t>
    </rPh>
    <phoneticPr fontId="3"/>
  </si>
  <si>
    <t>修業年限</t>
    <rPh sb="0" eb="2">
      <t>シュウギョウ</t>
    </rPh>
    <rPh sb="2" eb="4">
      <t>ネンゲン</t>
    </rPh>
    <phoneticPr fontId="3"/>
  </si>
  <si>
    <t>選択↓</t>
  </si>
  <si>
    <t>定員</t>
    <rPh sb="0" eb="2">
      <t>テイイン</t>
    </rPh>
    <phoneticPr fontId="3"/>
  </si>
  <si>
    <t>年</t>
    <rPh sb="0" eb="1">
      <t>ネン</t>
    </rPh>
    <phoneticPr fontId="3"/>
  </si>
  <si>
    <t>現員</t>
    <rPh sb="0" eb="2">
      <t>ゲンイン</t>
    </rPh>
    <phoneticPr fontId="3"/>
  </si>
  <si>
    <t>(注)１．</t>
    <phoneticPr fontId="3"/>
  </si>
  <si>
    <r>
      <t>看護（２年課程）：高校の</t>
    </r>
    <r>
      <rPr>
        <u/>
        <sz val="10"/>
        <rFont val="ＭＳ Ｐゴシック"/>
        <family val="3"/>
        <charset val="128"/>
      </rPr>
      <t>准看護師課程卒業生</t>
    </r>
    <r>
      <rPr>
        <sz val="10"/>
        <rFont val="ＭＳ Ｐゴシック"/>
        <family val="3"/>
        <charset val="128"/>
      </rPr>
      <t>を対象とした２年課程の</t>
    </r>
    <r>
      <rPr>
        <u/>
        <sz val="10"/>
        <rFont val="ＭＳ Ｐゴシック"/>
        <family val="3"/>
        <charset val="128"/>
      </rPr>
      <t>１、２年生</t>
    </r>
    <r>
      <rPr>
        <sz val="10"/>
        <rFont val="ＭＳ Ｐゴシック"/>
        <family val="3"/>
        <charset val="128"/>
      </rPr>
      <t>。</t>
    </r>
    <phoneticPr fontId="3"/>
  </si>
  <si>
    <t>２．</t>
    <phoneticPr fontId="3"/>
  </si>
  <si>
    <r>
      <t>看護（５年一貫）：高校の看護科入学からの５年一貫課程の</t>
    </r>
    <r>
      <rPr>
        <u/>
        <sz val="10"/>
        <rFont val="ＭＳ Ｐゴシック"/>
        <family val="3"/>
        <charset val="128"/>
      </rPr>
      <t>４、５年生。</t>
    </r>
    <phoneticPr fontId="3"/>
  </si>
  <si>
    <r>
      <t>※関係分野で「</t>
    </r>
    <r>
      <rPr>
        <b/>
        <sz val="10"/>
        <rFont val="ＭＳ Ｐゴシック"/>
        <family val="3"/>
        <charset val="128"/>
      </rPr>
      <t>その他※</t>
    </r>
    <r>
      <rPr>
        <sz val="10"/>
        <rFont val="ＭＳ Ｐゴシック"/>
        <family val="3"/>
        <charset val="128"/>
      </rPr>
      <t>」を選んだ場合は下記に</t>
    </r>
    <r>
      <rPr>
        <b/>
        <sz val="10"/>
        <rFont val="ＭＳ Ｐゴシック"/>
        <family val="3"/>
        <charset val="128"/>
      </rPr>
      <t>専攻科名</t>
    </r>
    <r>
      <rPr>
        <sz val="10"/>
        <rFont val="ＭＳ Ｐゴシック"/>
        <family val="3"/>
        <charset val="128"/>
      </rPr>
      <t>を記入してください。</t>
    </r>
    <rPh sb="1" eb="3">
      <t>カンケイ</t>
    </rPh>
    <rPh sb="3" eb="5">
      <t>ブンヤ</t>
    </rPh>
    <rPh sb="9" eb="10">
      <t>タ</t>
    </rPh>
    <rPh sb="13" eb="14">
      <t>エラ</t>
    </rPh>
    <rPh sb="16" eb="18">
      <t>バアイ</t>
    </rPh>
    <rPh sb="19" eb="21">
      <t>カキ</t>
    </rPh>
    <rPh sb="22" eb="25">
      <t>センコウカ</t>
    </rPh>
    <rPh sb="25" eb="26">
      <t>メイ</t>
    </rPh>
    <rPh sb="27" eb="29">
      <t>キニュウ</t>
    </rPh>
    <phoneticPr fontId="3"/>
  </si>
  <si>
    <t>専攻科</t>
    <rPh sb="0" eb="3">
      <t>センコウカ</t>
    </rPh>
    <phoneticPr fontId="3"/>
  </si>
  <si>
    <t>内部入学者（本科からの入学者）がいる場合は、「募集定員」「入学志願者数」「合格者数」「入学者数」に内部入学者数を含めてください。</t>
  </si>
  <si>
    <t>「学則定員」を学年ごとに定めていない場合は、全体の学則定員を修業年限で割った値を「１年生の学則定員」に記入してください。</t>
    <phoneticPr fontId="3"/>
  </si>
  <si>
    <t>Ⅱ．学級数</t>
    <rPh sb="2" eb="4">
      <t>ガッキュウ</t>
    </rPh>
    <rPh sb="4" eb="5">
      <t>スウ</t>
    </rPh>
    <phoneticPr fontId="3"/>
  </si>
  <si>
    <t>備考</t>
    <rPh sb="0" eb="2">
      <t>ビコウ</t>
    </rPh>
    <phoneticPr fontId="3"/>
  </si>
  <si>
    <t>１年生</t>
    <phoneticPr fontId="3"/>
  </si>
  <si>
    <t>２年生</t>
    <phoneticPr fontId="3"/>
  </si>
  <si>
    <t>３年生</t>
    <phoneticPr fontId="3"/>
  </si>
  <si>
    <t>Ⅲ．生徒１人当りの納付金【年額】</t>
    <phoneticPr fontId="3"/>
  </si>
  <si>
    <t>備　考</t>
    <rPh sb="0" eb="1">
      <t>ビ</t>
    </rPh>
    <rPh sb="2" eb="3">
      <t>コウ</t>
    </rPh>
    <phoneticPr fontId="3"/>
  </si>
  <si>
    <t>本務教員数</t>
    <rPh sb="0" eb="2">
      <t>ホンム</t>
    </rPh>
    <rPh sb="2" eb="5">
      <t>キョウインスウ</t>
    </rPh>
    <phoneticPr fontId="15"/>
  </si>
  <si>
    <t>学校法人基礎調査
（調査票210）の回答数</t>
    <rPh sb="0" eb="4">
      <t>ガッコウホウジン</t>
    </rPh>
    <rPh sb="4" eb="6">
      <t>キソ</t>
    </rPh>
    <rPh sb="6" eb="8">
      <t>チョウサ</t>
    </rPh>
    <rPh sb="10" eb="13">
      <t>チョウサヒョウ</t>
    </rPh>
    <rPh sb="18" eb="21">
      <t>カイトウスウ</t>
    </rPh>
    <phoneticPr fontId="15"/>
  </si>
  <si>
    <t>日本私立学校振興・共済事業団（私学事業団）の
学校法人基礎調査（調査票210）に回答している場合は、
当該回答の数値をそのまま記入してください</t>
    <rPh sb="0" eb="6">
      <t>ニホンシリツガッコウ</t>
    </rPh>
    <rPh sb="6" eb="8">
      <t>シンコウ</t>
    </rPh>
    <rPh sb="9" eb="11">
      <t>キョウサイ</t>
    </rPh>
    <rPh sb="11" eb="14">
      <t>ジギョウダン</t>
    </rPh>
    <rPh sb="15" eb="20">
      <t>シガクジギョウダン</t>
    </rPh>
    <rPh sb="23" eb="31">
      <t>ガッコウホウジンキソチョウサ</t>
    </rPh>
    <rPh sb="32" eb="35">
      <t>チョウサヒョウ</t>
    </rPh>
    <rPh sb="40" eb="42">
      <t>カイトウ</t>
    </rPh>
    <rPh sb="46" eb="48">
      <t>バアイ</t>
    </rPh>
    <rPh sb="51" eb="55">
      <t>トウガイカイトウ</t>
    </rPh>
    <rPh sb="56" eb="58">
      <t>スウチ</t>
    </rPh>
    <rPh sb="63" eb="65">
      <t>キニュウ</t>
    </rPh>
    <phoneticPr fontId="3"/>
  </si>
  <si>
    <t>全日制</t>
    <rPh sb="0" eb="3">
      <t>ゼンニチセイ</t>
    </rPh>
    <phoneticPr fontId="15"/>
  </si>
  <si>
    <t>全日制及び専攻科について記入してください。
上記の私学事業団の回答の内数にならない場合でも、
構いません（＝合計値が一致しなくても構いません）。</t>
    <rPh sb="0" eb="3">
      <t>ゼンニチセイ</t>
    </rPh>
    <rPh sb="3" eb="4">
      <t>オヨ</t>
    </rPh>
    <rPh sb="5" eb="8">
      <t>センコウカ</t>
    </rPh>
    <rPh sb="12" eb="14">
      <t>キニュウ</t>
    </rPh>
    <rPh sb="22" eb="24">
      <t>ジョウキ</t>
    </rPh>
    <rPh sb="25" eb="30">
      <t>シガクジギョウダン</t>
    </rPh>
    <rPh sb="31" eb="33">
      <t>カイトウ</t>
    </rPh>
    <rPh sb="34" eb="36">
      <t>ウチスウ</t>
    </rPh>
    <rPh sb="41" eb="43">
      <t>バアイ</t>
    </rPh>
    <rPh sb="47" eb="48">
      <t>カマ</t>
    </rPh>
    <rPh sb="54" eb="57">
      <t>ゴウケイチ</t>
    </rPh>
    <rPh sb="58" eb="60">
      <t>イッチ</t>
    </rPh>
    <rPh sb="65" eb="66">
      <t>カマ</t>
    </rPh>
    <phoneticPr fontId="3"/>
  </si>
  <si>
    <r>
      <t>本務</t>
    </r>
    <r>
      <rPr>
        <b/>
        <sz val="10"/>
        <color theme="1"/>
        <rFont val="ＭＳ Ｐゴシック"/>
        <family val="3"/>
        <charset val="128"/>
      </rPr>
      <t>職員</t>
    </r>
    <r>
      <rPr>
        <sz val="10"/>
        <color theme="1"/>
        <rFont val="ＭＳ Ｐゴシック"/>
        <family val="3"/>
        <charset val="128"/>
      </rPr>
      <t>人件費支出</t>
    </r>
    <rPh sb="2" eb="4">
      <t>ショクイン</t>
    </rPh>
    <phoneticPr fontId="15"/>
  </si>
  <si>
    <r>
      <rPr>
        <b/>
        <sz val="10"/>
        <color theme="1"/>
        <rFont val="ＭＳ Ｐゴシック"/>
        <family val="3"/>
        <charset val="128"/>
      </rPr>
      <t>本俸</t>
    </r>
    <r>
      <rPr>
        <sz val="10"/>
        <color theme="1"/>
        <rFont val="ＭＳ Ｐゴシック"/>
        <family val="3"/>
        <charset val="128"/>
      </rPr>
      <t xml:space="preserve">
</t>
    </r>
    <r>
      <rPr>
        <sz val="9"/>
        <color theme="1"/>
        <rFont val="ＭＳ 明朝"/>
        <family val="1"/>
        <charset val="128"/>
      </rPr>
      <t>学校法人基礎調査
（調査票510）の回答額</t>
    </r>
    <rPh sb="0" eb="2">
      <t>ホンポウ</t>
    </rPh>
    <rPh sb="23" eb="24">
      <t>ガク</t>
    </rPh>
    <phoneticPr fontId="15"/>
  </si>
  <si>
    <t>日本私立学校振興・共済事業団（私学事業団）の
学校法人基礎調査（調査票510）に回答している場合は、
当該回答の数値をそのまま記入してください</t>
    <rPh sb="0" eb="6">
      <t>ニホンシリツガッコウ</t>
    </rPh>
    <rPh sb="6" eb="8">
      <t>シンコウ</t>
    </rPh>
    <rPh sb="9" eb="11">
      <t>キョウサイ</t>
    </rPh>
    <rPh sb="11" eb="14">
      <t>ジギョウダン</t>
    </rPh>
    <rPh sb="15" eb="20">
      <t>シガクジギョウダン</t>
    </rPh>
    <rPh sb="23" eb="31">
      <t>ガッコウホウジンキソチョウサ</t>
    </rPh>
    <rPh sb="32" eb="35">
      <t>チョウサヒョウ</t>
    </rPh>
    <rPh sb="40" eb="42">
      <t>カイトウ</t>
    </rPh>
    <rPh sb="46" eb="48">
      <t>バアイ</t>
    </rPh>
    <rPh sb="51" eb="55">
      <t>トウガイカイトウ</t>
    </rPh>
    <rPh sb="56" eb="58">
      <t>スウチ</t>
    </rPh>
    <rPh sb="63" eb="65">
      <t>キニュウ</t>
    </rPh>
    <phoneticPr fontId="3"/>
  </si>
  <si>
    <r>
      <rPr>
        <b/>
        <sz val="10"/>
        <color theme="1"/>
        <rFont val="ＭＳ Ｐゴシック"/>
        <family val="3"/>
        <charset val="128"/>
      </rPr>
      <t>期末手当</t>
    </r>
    <r>
      <rPr>
        <sz val="10"/>
        <color theme="1"/>
        <rFont val="ＭＳ Ｐゴシック"/>
        <family val="3"/>
        <charset val="128"/>
      </rPr>
      <t xml:space="preserve">
</t>
    </r>
    <r>
      <rPr>
        <sz val="9"/>
        <color theme="1"/>
        <rFont val="ＭＳ Ｐ明朝"/>
        <family val="1"/>
        <charset val="128"/>
      </rPr>
      <t>学校法人基礎調査
（調査票510）の回答額</t>
    </r>
    <rPh sb="0" eb="4">
      <t>キマツテアテ</t>
    </rPh>
    <phoneticPr fontId="15"/>
  </si>
  <si>
    <t xml:space="preserve">
以下、「期末手当」「その他手当」「所定福利費」
「都道府県私学退職金団体負担金」についても
「本俸」と同様に回答してください。
</t>
    <rPh sb="26" eb="32">
      <t>トドウフケンシガク</t>
    </rPh>
    <rPh sb="32" eb="35">
      <t>タイショクキン</t>
    </rPh>
    <rPh sb="48" eb="50">
      <t>ホンポウ</t>
    </rPh>
    <rPh sb="52" eb="54">
      <t>ドウヨウ</t>
    </rPh>
    <rPh sb="55" eb="57">
      <t>カイトウ</t>
    </rPh>
    <phoneticPr fontId="3"/>
  </si>
  <si>
    <r>
      <rPr>
        <b/>
        <sz val="10"/>
        <color theme="1"/>
        <rFont val="ＭＳ Ｐゴシック"/>
        <family val="3"/>
        <charset val="128"/>
      </rPr>
      <t>その他手当</t>
    </r>
    <r>
      <rPr>
        <sz val="10"/>
        <color theme="1"/>
        <rFont val="ＭＳ Ｐゴシック"/>
        <family val="3"/>
        <charset val="128"/>
      </rPr>
      <t xml:space="preserve">
</t>
    </r>
    <r>
      <rPr>
        <sz val="9"/>
        <color theme="1"/>
        <rFont val="ＭＳ Ｐ明朝"/>
        <family val="1"/>
        <charset val="128"/>
      </rPr>
      <t>学校法人基礎調査
（調査票510）の回答額</t>
    </r>
    <rPh sb="2" eb="5">
      <t>タテアテ</t>
    </rPh>
    <phoneticPr fontId="15"/>
  </si>
  <si>
    <r>
      <rPr>
        <b/>
        <sz val="10"/>
        <color theme="1"/>
        <rFont val="ＭＳ Ｐゴシック"/>
        <family val="3"/>
        <charset val="128"/>
      </rPr>
      <t>所定福利費</t>
    </r>
    <r>
      <rPr>
        <sz val="10"/>
        <color theme="1"/>
        <rFont val="ＭＳ Ｐゴシック"/>
        <family val="3"/>
        <charset val="128"/>
      </rPr>
      <t xml:space="preserve">
</t>
    </r>
    <r>
      <rPr>
        <sz val="9"/>
        <color theme="1"/>
        <rFont val="ＭＳ Ｐ明朝"/>
        <family val="1"/>
        <charset val="128"/>
      </rPr>
      <t>学校法人基礎調査
（調査票510）の回答額</t>
    </r>
    <rPh sb="0" eb="2">
      <t>ショテイ</t>
    </rPh>
    <rPh sb="2" eb="5">
      <t>フクリヒ</t>
    </rPh>
    <phoneticPr fontId="15"/>
  </si>
  <si>
    <r>
      <rPr>
        <b/>
        <sz val="10"/>
        <color theme="1"/>
        <rFont val="ＭＳ Ｐゴシック"/>
        <family val="3"/>
        <charset val="128"/>
      </rPr>
      <t xml:space="preserve">都道府県私学退職金
団体負担金
</t>
    </r>
    <r>
      <rPr>
        <sz val="9"/>
        <color theme="1"/>
        <rFont val="ＭＳ Ｐ明朝"/>
        <family val="1"/>
        <charset val="128"/>
      </rPr>
      <t>学校法人基礎調査
（調査票510）の回答額</t>
    </r>
    <rPh sb="0" eb="4">
      <t>トドウフケン</t>
    </rPh>
    <rPh sb="4" eb="9">
      <t>シガクタイショクキン</t>
    </rPh>
    <rPh sb="10" eb="12">
      <t>ダンタイ</t>
    </rPh>
    <rPh sb="12" eb="15">
      <t>フタンキン</t>
    </rPh>
    <phoneticPr fontId="15"/>
  </si>
  <si>
    <t>浜松修学舎高等学校</t>
  </si>
  <si>
    <t>静岡県浜松修学舎高等学校</t>
  </si>
  <si>
    <t>アナン学園高等学校</t>
  </si>
  <si>
    <t>大阪暁光高等学校</t>
  </si>
  <si>
    <t>清水ヶ丘高等学校</t>
  </si>
  <si>
    <t>広島県清水ヶ丘高等学校</t>
  </si>
  <si>
    <t>山口中村学園高等学校</t>
  </si>
  <si>
    <t>山口県山口中村学園高等学校</t>
  </si>
  <si>
    <t>四国学院大学香川西高等学校</t>
  </si>
  <si>
    <t>藤井学園寒川高等学校</t>
  </si>
  <si>
    <t>香川県藤井学園寒川高等学校</t>
  </si>
  <si>
    <t>松山学院高等学校</t>
  </si>
  <si>
    <t>聖カタリナ学園高等学校</t>
  </si>
  <si>
    <t>聖心ウルスラ学園高等学校</t>
  </si>
  <si>
    <t>宮崎県聖心ウルスラ学園高等学校</t>
  </si>
  <si>
    <t>日南学園高等学校田野分校（宮崎穎学館）</t>
  </si>
  <si>
    <t>学校法人石川高等学校</t>
  </si>
  <si>
    <t>聖光学院高等学校</t>
  </si>
  <si>
    <t>帝京安積高等学校</t>
  </si>
  <si>
    <t>日本大学東北高等学校</t>
  </si>
  <si>
    <t>いわき秀英高等学校</t>
  </si>
  <si>
    <t>福島南高等学校</t>
    <phoneticPr fontId="3"/>
  </si>
  <si>
    <t>新潟青陵高等学校</t>
  </si>
  <si>
    <t>新潟明訓高等学校</t>
  </si>
  <si>
    <t>北越高等学校</t>
  </si>
  <si>
    <t>新発田中央高等学校</t>
  </si>
  <si>
    <t>上越高等学校</t>
  </si>
  <si>
    <t>関根学園高等学校</t>
  </si>
  <si>
    <t>中越高等学校</t>
  </si>
  <si>
    <t>帝京長岡高等学校</t>
  </si>
  <si>
    <t>Ⅲ．生徒１人当りの納付金【年額】→学校法人基礎調査[130]</t>
    <phoneticPr fontId="3"/>
  </si>
  <si>
    <t>Ⅰ．入学状況・生徒数（本科のみ）→学校法人基礎調査[120]</t>
    <rPh sb="2" eb="4">
      <t>ニュウガク</t>
    </rPh>
    <rPh sb="4" eb="6">
      <t>ジョウキョウ</t>
    </rPh>
    <rPh sb="7" eb="10">
      <t>セイトスウ</t>
    </rPh>
    <rPh sb="11" eb="13">
      <t>ホンカ</t>
    </rPh>
    <phoneticPr fontId="3"/>
  </si>
  <si>
    <t>Ⅳ．教職員数（令和７年５月１日現在）→学校法人基礎調査[210]</t>
    <rPh sb="1" eb="4">
      <t>キョウショクイン</t>
    </rPh>
    <rPh sb="4" eb="5">
      <t>スウ</t>
    </rPh>
    <rPh sb="6" eb="8">
      <t>レイワ</t>
    </rPh>
    <rPh sb="9" eb="10">
      <t>ネン</t>
    </rPh>
    <rPh sb="11" eb="12">
      <t>ガツ</t>
    </rPh>
    <rPh sb="13" eb="16">
      <t>ニチゲンザイ</t>
    </rPh>
    <rPh sb="14" eb="16">
      <t>ゲンザイ</t>
    </rPh>
    <phoneticPr fontId="3"/>
  </si>
  <si>
    <t>Ⅳ．教職員数（令和７年５月１日現在）　※学校法人基礎調査[210]関連</t>
    <rPh sb="2" eb="5">
      <t>キョウショクイン</t>
    </rPh>
    <rPh sb="5" eb="6">
      <t>スウ</t>
    </rPh>
    <rPh sb="7" eb="9">
      <t>レイワ</t>
    </rPh>
    <rPh sb="10" eb="11">
      <t>ネン</t>
    </rPh>
    <rPh sb="12" eb="13">
      <t>ガツ</t>
    </rPh>
    <rPh sb="14" eb="17">
      <t>ニチゲンザイ</t>
    </rPh>
    <rPh sb="15" eb="17">
      <t>ゲンザイ</t>
    </rPh>
    <rPh sb="33" eb="35">
      <t>カンレン</t>
    </rPh>
    <phoneticPr fontId="3"/>
  </si>
  <si>
    <t>Ⅴ．令和６年度　本務教職員の人件費支出内訳　※学校法人基礎調査[510]関連</t>
    <rPh sb="8" eb="10">
      <t>ホンム</t>
    </rPh>
    <rPh sb="10" eb="13">
      <t>キョウショクイン</t>
    </rPh>
    <rPh sb="14" eb="17">
      <t>ジンケンヒ</t>
    </rPh>
    <rPh sb="17" eb="19">
      <t>シシュツ</t>
    </rPh>
    <rPh sb="19" eb="21">
      <t>ウチワケ</t>
    </rPh>
    <rPh sb="36" eb="38">
      <t>カンレン</t>
    </rPh>
    <phoneticPr fontId="3"/>
  </si>
  <si>
    <t>Ⅰ．入学状況・生徒数（本科のみ）→学校法人基礎調査[110]</t>
    <rPh sb="2" eb="4">
      <t>ニュウガク</t>
    </rPh>
    <rPh sb="4" eb="6">
      <t>ジョウキョウ</t>
    </rPh>
    <rPh sb="7" eb="10">
      <t>セイトスウ</t>
    </rPh>
    <rPh sb="11" eb="13">
      <t>ホンカ</t>
    </rPh>
    <phoneticPr fontId="3"/>
  </si>
  <si>
    <t>Ⅱ．学級数→学校法人基礎調査[110]</t>
    <rPh sb="2" eb="4">
      <t>ガッキュウ</t>
    </rPh>
    <rPh sb="4" eb="5">
      <t>スウ</t>
    </rPh>
    <phoneticPr fontId="3"/>
  </si>
  <si>
    <t>Ⅳ．教職員数（令和７年５月１日現在）→学校法人基礎調査[210]</t>
    <rPh sb="2" eb="5">
      <t>キョウショクイン</t>
    </rPh>
    <rPh sb="5" eb="6">
      <t>スウ</t>
    </rPh>
    <rPh sb="7" eb="9">
      <t>レイワ</t>
    </rPh>
    <rPh sb="10" eb="11">
      <t>ネン</t>
    </rPh>
    <rPh sb="12" eb="13">
      <t>ガツ</t>
    </rPh>
    <rPh sb="14" eb="17">
      <t>ニチゲンザイ</t>
    </rPh>
    <rPh sb="15" eb="17">
      <t>ゲンザイ</t>
    </rPh>
    <phoneticPr fontId="3"/>
  </si>
  <si>
    <t>Ⅴ．令和６年度　本務教職員の人件費支出内訳→学校法人基礎調査[510]</t>
    <rPh sb="10" eb="13">
      <t>キョウショクイン</t>
    </rPh>
    <rPh sb="14" eb="17">
      <t>ジンケンヒ</t>
    </rPh>
    <rPh sb="17" eb="19">
      <t>シシュツ</t>
    </rPh>
    <rPh sb="19" eb="21">
      <t>ウチワケ</t>
    </rPh>
    <phoneticPr fontId="3"/>
  </si>
  <si>
    <t>Ⅵ．令和６年度　事業活動収支内訳　（令和６年度決算）→学校法人基礎調査[610]</t>
    <rPh sb="8" eb="10">
      <t>ジギョウ</t>
    </rPh>
    <rPh sb="10" eb="12">
      <t>カツドウ</t>
    </rPh>
    <rPh sb="12" eb="14">
      <t>シュウシ</t>
    </rPh>
    <rPh sb="14" eb="16">
      <t>ウチワケ</t>
    </rPh>
    <rPh sb="23" eb="25">
      <t>ケッサン</t>
    </rPh>
    <phoneticPr fontId="3"/>
  </si>
  <si>
    <t>1981年6月以降に建築確認された建物は、新耐震基準が適用されるため、全て耐震性のある建物になります。1981年5月以前に建築確認された建物のうち、「耐震検査等で耐震性を未確認」または「（必要な）耐震工事を未実施」の建物は耐震化未実施として回答してください。</t>
    <rPh sb="4" eb="5">
      <t>ネン</t>
    </rPh>
    <rPh sb="6" eb="7">
      <t>ガツ</t>
    </rPh>
    <rPh sb="7" eb="9">
      <t>イコウ</t>
    </rPh>
    <rPh sb="10" eb="12">
      <t>ケンチク</t>
    </rPh>
    <rPh sb="12" eb="14">
      <t>カクニン</t>
    </rPh>
    <rPh sb="17" eb="19">
      <t>タテモノ</t>
    </rPh>
    <rPh sb="21" eb="22">
      <t>シン</t>
    </rPh>
    <rPh sb="22" eb="24">
      <t>タイシン</t>
    </rPh>
    <rPh sb="24" eb="26">
      <t>キジュン</t>
    </rPh>
    <rPh sb="27" eb="29">
      <t>テキヨウ</t>
    </rPh>
    <rPh sb="35" eb="36">
      <t>スベ</t>
    </rPh>
    <rPh sb="37" eb="40">
      <t>タイシンセイ</t>
    </rPh>
    <rPh sb="43" eb="45">
      <t>タテモノ</t>
    </rPh>
    <rPh sb="55" eb="56">
      <t>ネン</t>
    </rPh>
    <rPh sb="57" eb="58">
      <t>ガツ</t>
    </rPh>
    <rPh sb="58" eb="60">
      <t>イゼン</t>
    </rPh>
    <rPh sb="61" eb="65">
      <t>ケンチクカクニン</t>
    </rPh>
    <rPh sb="68" eb="70">
      <t>タテモノ</t>
    </rPh>
    <rPh sb="75" eb="79">
      <t>タイシンケンサ</t>
    </rPh>
    <rPh sb="79" eb="80">
      <t>トウ</t>
    </rPh>
    <rPh sb="81" eb="84">
      <t>タイシンセイ</t>
    </rPh>
    <rPh sb="85" eb="88">
      <t>ミカクニン</t>
    </rPh>
    <rPh sb="94" eb="96">
      <t>ヒツヨウ</t>
    </rPh>
    <rPh sb="98" eb="100">
      <t>タイシン</t>
    </rPh>
    <rPh sb="100" eb="102">
      <t>コウジ</t>
    </rPh>
    <rPh sb="103" eb="106">
      <t>ミジッシ</t>
    </rPh>
    <rPh sb="108" eb="110">
      <t>タテモノ</t>
    </rPh>
    <rPh sb="111" eb="114">
      <t>タイシンカ</t>
    </rPh>
    <rPh sb="114" eb="117">
      <t>ミジッシ</t>
    </rPh>
    <rPh sb="120" eb="122">
      <t>カイトウ</t>
    </rPh>
    <phoneticPr fontId="15"/>
  </si>
  <si>
    <r>
      <t>「常勤の監事」とは、私立学校法第145条第1項の規定により</t>
    </r>
    <r>
      <rPr>
        <u/>
        <sz val="9"/>
        <rFont val="ＭＳ Ｐ明朝"/>
        <family val="1"/>
        <charset val="128"/>
      </rPr>
      <t>大臣所轄学校法人等に義務付けられた</t>
    </r>
    <r>
      <rPr>
        <sz val="9"/>
        <rFont val="ＭＳ Ｐ明朝"/>
        <family val="1"/>
        <charset val="128"/>
      </rPr>
      <t xml:space="preserve">「日常的に監査業務等を行う」監事を指します。
</t>
    </r>
    <rPh sb="4" eb="6">
      <t>カンジ</t>
    </rPh>
    <rPh sb="10" eb="12">
      <t>シリツ</t>
    </rPh>
    <rPh sb="12" eb="14">
      <t>ガッコウ</t>
    </rPh>
    <rPh sb="14" eb="15">
      <t>ホウ</t>
    </rPh>
    <rPh sb="24" eb="26">
      <t>キテイ</t>
    </rPh>
    <rPh sb="29" eb="37">
      <t>ダイジンショカツガッコウホウジン</t>
    </rPh>
    <rPh sb="37" eb="38">
      <t>トウ</t>
    </rPh>
    <rPh sb="39" eb="42">
      <t>ギムヅ</t>
    </rPh>
    <rPh sb="53" eb="55">
      <t>ギョウム</t>
    </rPh>
    <rPh sb="55" eb="56">
      <t>トウ</t>
    </rPh>
    <rPh sb="57" eb="58">
      <t>オコナ</t>
    </rPh>
    <rPh sb="60" eb="62">
      <t>カンジ</t>
    </rPh>
    <rPh sb="63" eb="64">
      <t>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</si>
</sst>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0_ "/>
    <numFmt numFmtId="178" formatCode="#,##0;&quot;▲ &quot;#,##0"/>
    <numFmt numFmtId="179" formatCode="[$-411]ge\.m\.d;@"/>
    <numFmt numFmtId="180" formatCode="[&lt;=999]000;[&lt;=9999]000\-00;000\-0000"/>
    <numFmt numFmtId="181" formatCode="#,##0_ ;&quot;△   &quot;#,##0_ "/>
    <numFmt numFmtId="182" formatCode="&quot;計&quot;0&quot;人&quot;"/>
    <numFmt numFmtId="183" formatCode="#,##0_);[Red]\(#,##0\)"/>
    <numFmt numFmtId="184" formatCode="#,##0_ ;#,##0_ "/>
  </numFmts>
  <fonts count="142">
    <font>
      <sz val="8"/>
      <name val="ＭＳ 明朝"/>
      <family val="1"/>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b/>
      <sz val="9"/>
      <name val="ＭＳ Ｐゴシック"/>
      <family val="3"/>
      <charset val="128"/>
    </font>
    <font>
      <sz val="8"/>
      <name val="ＭＳ 明朝"/>
      <family val="1"/>
      <charset val="128"/>
    </font>
    <font>
      <sz val="6"/>
      <name val="ＭＳ 明朝"/>
      <family val="1"/>
      <charset val="128"/>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10"/>
      <color rgb="FFFF0000"/>
      <name val="ＭＳ Ｐゴシック"/>
      <family val="3"/>
      <charset val="128"/>
    </font>
    <font>
      <b/>
      <sz val="11"/>
      <color rgb="FFFF0000"/>
      <name val="ＭＳ Ｐゴシック"/>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2"/>
      <color theme="1"/>
      <name val="ＭＳ 明朝"/>
      <family val="1"/>
      <charset val="128"/>
    </font>
    <font>
      <sz val="7.5"/>
      <color theme="1"/>
      <name val="ＭＳ Ｐゴシック"/>
      <family val="3"/>
      <charset val="128"/>
    </font>
    <font>
      <sz val="8"/>
      <color theme="1"/>
      <name val="ＭＳ Ｐゴシック"/>
      <family val="3"/>
      <charset val="128"/>
    </font>
    <font>
      <b/>
      <sz val="10"/>
      <color theme="0"/>
      <name val="ＭＳ Ｐゴシック"/>
      <family val="3"/>
      <charset val="128"/>
    </font>
    <font>
      <b/>
      <sz val="11"/>
      <color theme="0"/>
      <name val="ＭＳ Ｐゴシック"/>
      <family val="3"/>
      <charset val="128"/>
    </font>
    <font>
      <sz val="10"/>
      <color theme="1"/>
      <name val="ＭＳ 明朝"/>
      <family val="1"/>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b/>
      <sz val="11"/>
      <color theme="1"/>
      <name val="ＭＳ Ｐゴシック"/>
      <family val="3"/>
      <charset val="128"/>
    </font>
    <font>
      <sz val="10"/>
      <color theme="1"/>
      <name val="ＭＳ Ｐ明朝"/>
      <family val="1"/>
      <charset val="128"/>
    </font>
    <font>
      <sz val="9"/>
      <color theme="1"/>
      <name val="ＭＳ ゴシック"/>
      <family val="3"/>
      <charset val="128"/>
    </font>
    <font>
      <b/>
      <sz val="10"/>
      <color theme="1"/>
      <name val="ＭＳ Ｐゴシック"/>
      <family val="3"/>
      <charset val="128"/>
    </font>
    <font>
      <b/>
      <sz val="18"/>
      <color theme="1"/>
      <name val="ＭＳ Ｐゴシック"/>
      <family val="3"/>
      <charset val="128"/>
    </font>
    <font>
      <sz val="8"/>
      <color theme="1"/>
      <name val="ＭＳ 明朝"/>
      <family val="1"/>
      <charset val="128"/>
    </font>
    <font>
      <b/>
      <sz val="12"/>
      <color theme="1"/>
      <name val="ＭＳ Ｐゴシック"/>
      <family val="3"/>
      <charset val="128"/>
    </font>
    <font>
      <b/>
      <sz val="20"/>
      <color theme="1"/>
      <name val="ＭＳ Ｐゴシック"/>
      <family val="3"/>
      <charset val="128"/>
    </font>
    <font>
      <sz val="24"/>
      <color theme="1"/>
      <name val="ＭＳ Ｐゴシック"/>
      <family val="3"/>
      <charset val="128"/>
    </font>
    <font>
      <sz val="48"/>
      <color theme="1"/>
      <name val="ＭＳ Ｐゴシック"/>
      <family val="3"/>
      <charset val="128"/>
    </font>
    <font>
      <b/>
      <sz val="16"/>
      <color theme="1"/>
      <name val="ＭＳ Ｐゴシック"/>
      <family val="3"/>
      <charset val="128"/>
    </font>
    <font>
      <sz val="14"/>
      <color theme="1"/>
      <name val="ＭＳ Ｐゴシック"/>
      <family val="3"/>
      <charset val="128"/>
    </font>
    <font>
      <sz val="10"/>
      <color theme="1"/>
      <name val="ＭＳ ゴシック"/>
      <family val="3"/>
      <charset val="128"/>
    </font>
    <font>
      <sz val="9"/>
      <color theme="1"/>
      <name val="ＭＳ 明朝"/>
      <family val="1"/>
      <charset val="128"/>
    </font>
    <font>
      <sz val="8"/>
      <color rgb="FFFF0000"/>
      <name val="ＭＳ Ｐゴシック"/>
      <family val="3"/>
      <charset val="128"/>
    </font>
    <font>
      <sz val="11"/>
      <name val="ＭＳ Ｐ明朝"/>
      <family val="1"/>
      <charset val="128"/>
    </font>
    <font>
      <sz val="16"/>
      <color theme="1"/>
      <name val="HGS創英角ｺﾞｼｯｸUB"/>
      <family val="3"/>
      <charset val="128"/>
    </font>
    <font>
      <b/>
      <sz val="11"/>
      <color rgb="FFFF0000"/>
      <name val="ＭＳ Ｐ明朝"/>
      <family val="1"/>
      <charset val="128"/>
    </font>
    <font>
      <sz val="9"/>
      <name val="ＭＳ Ｐ明朝"/>
      <family val="1"/>
      <charset val="128"/>
    </font>
    <font>
      <sz val="10"/>
      <name val="ＭＳ Ｐ明朝"/>
      <family val="1"/>
      <charset val="128"/>
    </font>
    <font>
      <sz val="10"/>
      <name val="ＭＳ 明朝"/>
      <family val="1"/>
      <charset val="128"/>
    </font>
    <font>
      <b/>
      <sz val="9"/>
      <color indexed="81"/>
      <name val="MS P ゴシック"/>
      <family val="3"/>
      <charset val="128"/>
    </font>
    <font>
      <sz val="9"/>
      <color rgb="FF0070C0"/>
      <name val="ＭＳ Ｐゴシック"/>
      <family val="3"/>
      <charset val="128"/>
    </font>
    <font>
      <sz val="9"/>
      <color rgb="FF7030A0"/>
      <name val="ＭＳ Ｐゴシック"/>
      <family val="3"/>
      <charset val="128"/>
    </font>
    <font>
      <sz val="9"/>
      <color theme="9" tint="-0.249977111117893"/>
      <name val="ＭＳ Ｐゴシック"/>
      <family val="3"/>
      <charset val="128"/>
    </font>
    <font>
      <sz val="14"/>
      <color rgb="FFFF0000"/>
      <name val="ＭＳ Ｐゴシック"/>
      <family val="3"/>
      <charset val="128"/>
    </font>
    <font>
      <sz val="10"/>
      <name val="ＭＳ Ｐゴシック"/>
      <family val="3"/>
    </font>
    <font>
      <sz val="9"/>
      <color rgb="FFFF0000"/>
      <name val="ＭＳ Ｐ明朝"/>
      <family val="1"/>
      <charset val="128"/>
    </font>
    <font>
      <b/>
      <sz val="12"/>
      <color theme="1"/>
      <name val="ＭＳ Ｐ明朝"/>
      <family val="1"/>
      <charset val="128"/>
    </font>
    <font>
      <sz val="9"/>
      <color theme="1"/>
      <name val="ＭＳ Ｐゴシック"/>
      <family val="3"/>
    </font>
    <font>
      <sz val="10"/>
      <color theme="1"/>
      <name val="ＭＳ Ｐゴシック"/>
      <family val="3"/>
      <charset val="128"/>
      <scheme val="minor"/>
    </font>
    <font>
      <b/>
      <sz val="10"/>
      <name val="ＭＳ Ｐゴシック"/>
      <family val="3"/>
    </font>
    <font>
      <sz val="9"/>
      <color theme="1"/>
      <name val="ＭＳ ゴシック"/>
      <family val="3"/>
    </font>
    <font>
      <sz val="10"/>
      <color theme="1"/>
      <name val="ＭＳ Ｐゴシック"/>
      <family val="3"/>
      <scheme val="minor"/>
    </font>
    <font>
      <sz val="7"/>
      <color theme="1"/>
      <name val="BIZ UDPゴシック"/>
      <family val="3"/>
      <charset val="128"/>
    </font>
    <font>
      <b/>
      <u/>
      <sz val="9"/>
      <name val="ＭＳ Ｐ明朝"/>
      <family val="1"/>
      <charset val="128"/>
    </font>
    <font>
      <b/>
      <u/>
      <sz val="11"/>
      <name val="ＭＳ Ｐゴシック"/>
      <family val="3"/>
      <charset val="128"/>
    </font>
    <font>
      <sz val="11"/>
      <color rgb="FFFF0000"/>
      <name val="ＭＳ Ｐゴシック"/>
      <family val="3"/>
      <charset val="128"/>
    </font>
    <font>
      <b/>
      <u/>
      <sz val="10"/>
      <name val="ＭＳ Ｐ明朝"/>
      <family val="1"/>
      <charset val="128"/>
    </font>
    <font>
      <u/>
      <sz val="10"/>
      <name val="ＭＳ Ｐ明朝"/>
      <family val="1"/>
      <charset val="128"/>
    </font>
    <font>
      <b/>
      <sz val="11"/>
      <color theme="1"/>
      <name val="ＭＳ ゴシック"/>
      <family val="3"/>
      <charset val="128"/>
    </font>
    <font>
      <sz val="10"/>
      <color rgb="FFFFFFCC"/>
      <name val="ＭＳ Ｐゴシック"/>
      <family val="3"/>
      <charset val="128"/>
    </font>
    <font>
      <b/>
      <sz val="10"/>
      <color theme="1"/>
      <name val="ＭＳ Ｐゴシック"/>
      <family val="3"/>
      <charset val="128"/>
      <scheme val="minor"/>
    </font>
    <font>
      <b/>
      <sz val="12"/>
      <color rgb="FFFF0000"/>
      <name val="ＭＳ Ｐゴシック"/>
      <family val="3"/>
      <charset val="128"/>
    </font>
    <font>
      <u/>
      <sz val="10"/>
      <color theme="1"/>
      <name val="ＭＳ Ｐゴシック"/>
      <family val="3"/>
      <charset val="128"/>
    </font>
    <font>
      <sz val="11"/>
      <name val="BIZ UDPゴシック"/>
      <family val="3"/>
      <charset val="128"/>
    </font>
    <font>
      <sz val="10"/>
      <name val="BIZ UDPゴシック"/>
      <family val="3"/>
      <charset val="128"/>
    </font>
    <font>
      <u/>
      <sz val="8"/>
      <color theme="10"/>
      <name val="ＭＳ 明朝"/>
      <family val="1"/>
      <charset val="128"/>
    </font>
    <font>
      <u/>
      <sz val="12"/>
      <color theme="10"/>
      <name val="ＭＳ 明朝"/>
      <family val="1"/>
      <charset val="128"/>
    </font>
    <font>
      <sz val="8"/>
      <color theme="1"/>
      <name val="ＭＳ Ｐ明朝"/>
      <family val="1"/>
      <charset val="128"/>
    </font>
    <font>
      <b/>
      <u/>
      <sz val="9"/>
      <color theme="1"/>
      <name val="ＭＳ Ｐゴシック"/>
      <family val="3"/>
      <charset val="128"/>
    </font>
    <font>
      <sz val="14"/>
      <name val="ＭＳ ゴシック"/>
      <family val="3"/>
      <charset val="128"/>
    </font>
    <font>
      <sz val="9"/>
      <color rgb="FF0000FF"/>
      <name val="ＭＳ Ｐゴシック"/>
      <family val="3"/>
      <charset val="128"/>
    </font>
    <font>
      <sz val="7.5"/>
      <color indexed="8"/>
      <name val="BIZ UDPゴシック"/>
      <family val="3"/>
      <charset val="128"/>
    </font>
    <font>
      <sz val="7.5"/>
      <color indexed="8"/>
      <name val="ＭＳ Ｐゴシック"/>
      <family val="3"/>
      <charset val="128"/>
    </font>
    <font>
      <sz val="6"/>
      <name val="ＭＳ Ｐゴシック"/>
      <family val="2"/>
      <charset val="128"/>
    </font>
    <font>
      <b/>
      <sz val="11"/>
      <name val="BIZ UDゴシック"/>
      <family val="3"/>
      <charset val="128"/>
    </font>
    <font>
      <sz val="7.5"/>
      <color theme="1"/>
      <name val="BIZ UDPゴシック"/>
      <family val="3"/>
      <charset val="128"/>
    </font>
    <font>
      <b/>
      <sz val="12"/>
      <color rgb="FFFF0000"/>
      <name val="ＭＳ Ｐゴシック"/>
      <family val="3"/>
      <charset val="128"/>
      <scheme val="minor"/>
    </font>
    <font>
      <b/>
      <sz val="11"/>
      <name val="ＭＳ ゴシック"/>
      <family val="3"/>
      <charset val="128"/>
    </font>
    <font>
      <sz val="10"/>
      <name val="ＭＳ ゴシック"/>
      <family val="3"/>
      <charset val="128"/>
    </font>
    <font>
      <sz val="10"/>
      <color rgb="FFCCFFFF"/>
      <name val="ＭＳ Ｐゴシック"/>
      <family val="3"/>
      <charset val="128"/>
    </font>
    <font>
      <sz val="10"/>
      <color rgb="FFCCFFFF"/>
      <name val="ＭＳ ゴシック"/>
      <family val="3"/>
      <charset val="128"/>
    </font>
    <font>
      <sz val="7.5"/>
      <name val="BIZ UDPゴシック"/>
      <family val="3"/>
      <charset val="128"/>
    </font>
    <font>
      <sz val="10"/>
      <color theme="1"/>
      <name val="BIZ UDPゴシック"/>
      <family val="3"/>
      <charset val="128"/>
    </font>
    <font>
      <b/>
      <sz val="9"/>
      <color theme="1"/>
      <name val="ＭＳ Ｐ明朝"/>
      <family val="1"/>
      <charset val="128"/>
    </font>
    <font>
      <sz val="9"/>
      <color rgb="FFFF0000"/>
      <name val="ＭＳ Ｐゴシック"/>
      <family val="3"/>
      <charset val="128"/>
    </font>
    <font>
      <b/>
      <sz val="8"/>
      <color theme="1"/>
      <name val="ＭＳ Ｐゴシック"/>
      <family val="3"/>
      <charset val="128"/>
    </font>
    <font>
      <b/>
      <sz val="10"/>
      <color theme="1"/>
      <name val="ＭＳ 明朝"/>
      <family val="1"/>
      <charset val="128"/>
    </font>
    <font>
      <sz val="9"/>
      <color theme="1"/>
      <name val="ＭＳ Ｐゴシック"/>
      <family val="3"/>
      <charset val="128"/>
      <scheme val="major"/>
    </font>
    <font>
      <b/>
      <sz val="11"/>
      <color rgb="FFFF0000"/>
      <name val="BIZ UDPゴシック"/>
      <family val="3"/>
      <charset val="128"/>
    </font>
    <font>
      <b/>
      <sz val="14"/>
      <color theme="1"/>
      <name val="ＭＳ Ｐゴシック"/>
      <family val="3"/>
      <charset val="128"/>
    </font>
    <font>
      <b/>
      <sz val="11"/>
      <color rgb="FFFF0000"/>
      <name val="ＭＳ Ｐゴシック"/>
      <family val="3"/>
    </font>
    <font>
      <sz val="8"/>
      <name val="ＭＳ Ｐ明朝"/>
      <family val="1"/>
      <charset val="128"/>
    </font>
    <font>
      <sz val="14"/>
      <color theme="0"/>
      <name val="ＭＳ Ｐゴシック"/>
      <family val="3"/>
      <charset val="128"/>
    </font>
    <font>
      <sz val="11"/>
      <color theme="1"/>
      <name val="BIZ UDPゴシック"/>
      <family val="3"/>
      <charset val="128"/>
    </font>
    <font>
      <b/>
      <sz val="11"/>
      <name val="BIZ UDPゴシック"/>
      <family val="3"/>
      <charset val="128"/>
    </font>
    <font>
      <sz val="16"/>
      <name val="BIZ UDPゴシック"/>
      <family val="3"/>
      <charset val="128"/>
    </font>
    <font>
      <sz val="9"/>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sz val="8"/>
      <name val="BIZ UDPゴシック"/>
      <family val="3"/>
      <charset val="128"/>
    </font>
    <font>
      <b/>
      <sz val="10"/>
      <name val="ＭＳ ゴシック"/>
      <family val="3"/>
      <charset val="128"/>
    </font>
    <font>
      <b/>
      <sz val="18"/>
      <name val="ＭＳ Ｐゴシック"/>
      <family val="3"/>
      <charset val="128"/>
    </font>
    <font>
      <sz val="48"/>
      <color theme="1"/>
      <name val="HGS創英角ｺﾞｼｯｸUB"/>
      <family val="3"/>
      <charset val="128"/>
    </font>
    <font>
      <b/>
      <sz val="12"/>
      <name val="ＭＳ Ｐゴシック"/>
      <family val="3"/>
      <charset val="128"/>
    </font>
    <font>
      <b/>
      <sz val="20"/>
      <name val="ＭＳ Ｐゴシック"/>
      <family val="3"/>
      <charset val="128"/>
    </font>
    <font>
      <sz val="48"/>
      <name val="ＭＳ Ｐゴシック"/>
      <family val="3"/>
      <charset val="128"/>
    </font>
    <font>
      <sz val="14"/>
      <name val="ＭＳ Ｐゴシック"/>
      <family val="3"/>
      <charset val="128"/>
    </font>
    <font>
      <sz val="12"/>
      <name val="ＭＳ 明朝"/>
      <family val="1"/>
      <charset val="128"/>
    </font>
    <font>
      <sz val="9"/>
      <color indexed="8"/>
      <name val="ＭＳ Ｐ明朝"/>
      <family val="1"/>
      <charset val="128"/>
    </font>
    <font>
      <sz val="12"/>
      <color theme="0"/>
      <name val="ＭＳ Ｐゴシック"/>
      <family val="3"/>
      <charset val="128"/>
    </font>
    <font>
      <sz val="9"/>
      <color indexed="12"/>
      <name val="ＭＳ 明朝"/>
      <family val="1"/>
      <charset val="128"/>
    </font>
    <font>
      <sz val="8"/>
      <color indexed="10"/>
      <name val="ＭＳ 明朝"/>
      <family val="1"/>
      <charset val="128"/>
    </font>
    <font>
      <b/>
      <sz val="10"/>
      <color indexed="12"/>
      <name val="ＭＳ Ｐゴシック"/>
      <family val="3"/>
      <charset val="128"/>
    </font>
    <font>
      <sz val="11"/>
      <color theme="0"/>
      <name val="ＭＳ 明朝"/>
      <family val="1"/>
      <charset val="128"/>
    </font>
    <font>
      <sz val="7.5"/>
      <color theme="0"/>
      <name val="ＭＳ Ｐゴシック"/>
      <family val="3"/>
      <charset val="128"/>
    </font>
    <font>
      <sz val="9"/>
      <name val="ＭＳ 明朝"/>
      <family val="1"/>
      <charset val="128"/>
    </font>
    <font>
      <sz val="10"/>
      <color indexed="8"/>
      <name val="ＭＳ Ｐゴシック"/>
      <family val="3"/>
      <charset val="128"/>
    </font>
    <font>
      <sz val="8"/>
      <color indexed="8"/>
      <name val="ＭＳ 明朝"/>
      <family val="1"/>
      <charset val="128"/>
    </font>
    <font>
      <u/>
      <sz val="10"/>
      <name val="ＭＳ Ｐゴシック"/>
      <family val="3"/>
      <charset val="128"/>
    </font>
    <font>
      <sz val="9"/>
      <color rgb="FFCCFFCC"/>
      <name val="ＭＳ Ｐゴシック"/>
      <family val="3"/>
      <charset val="128"/>
    </font>
    <font>
      <sz val="14"/>
      <color theme="1"/>
      <name val="ＭＳ Ｐゴシック"/>
      <family val="3"/>
    </font>
    <font>
      <b/>
      <sz val="10"/>
      <color indexed="10"/>
      <name val="ＭＳ Ｐゴシック"/>
      <family val="3"/>
      <charset val="128"/>
    </font>
    <font>
      <b/>
      <sz val="9"/>
      <color indexed="10"/>
      <name val="ＭＳ Ｐゴシック"/>
      <family val="3"/>
      <charset val="128"/>
    </font>
    <font>
      <u/>
      <sz val="9"/>
      <name val="ＭＳ Ｐ明朝"/>
      <family val="1"/>
      <charset val="128"/>
    </font>
  </fonts>
  <fills count="3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65"/>
        <bgColor theme="0"/>
      </patternFill>
    </fill>
    <fill>
      <patternFill patternType="gray0625">
        <fgColor theme="0"/>
      </patternFill>
    </fill>
    <fill>
      <patternFill patternType="solid">
        <fgColor indexed="65"/>
        <bgColor indexed="64"/>
      </patternFill>
    </fill>
    <fill>
      <patternFill patternType="solid">
        <fgColor rgb="FFE5E5FF"/>
        <bgColor indexed="64"/>
      </patternFill>
    </fill>
    <fill>
      <patternFill patternType="solid">
        <fgColor rgb="FFE5E5FF"/>
        <bgColor indexed="45"/>
      </patternFill>
    </fill>
    <fill>
      <patternFill patternType="solid">
        <fgColor rgb="FFE0FFC1"/>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66"/>
        <bgColor indexed="64"/>
      </patternFill>
    </fill>
    <fill>
      <patternFill patternType="solid">
        <fgColor theme="6" tint="0.79998168889431442"/>
        <bgColor indexed="64"/>
      </patternFill>
    </fill>
    <fill>
      <patternFill patternType="solid">
        <fgColor rgb="FFFFEBFF"/>
        <bgColor indexed="64"/>
      </patternFill>
    </fill>
    <fill>
      <patternFill patternType="solid">
        <fgColor theme="9" tint="0.79998168889431442"/>
        <bgColor indexed="64"/>
      </patternFill>
    </fill>
    <fill>
      <patternFill patternType="solid">
        <fgColor rgb="FF7DBEFF"/>
        <bgColor indexed="64"/>
      </patternFill>
    </fill>
    <fill>
      <patternFill patternType="solid">
        <fgColor rgb="FFFF9900"/>
        <bgColor indexed="64"/>
      </patternFill>
    </fill>
    <fill>
      <patternFill patternType="solid">
        <fgColor rgb="FF9999FF"/>
        <bgColor indexed="64"/>
      </patternFill>
    </fill>
    <fill>
      <patternFill patternType="solid">
        <fgColor rgb="FFFFFFCC"/>
        <bgColor theme="0"/>
      </patternFill>
    </fill>
    <fill>
      <patternFill patternType="solid">
        <fgColor rgb="FFFFCCFF"/>
        <bgColor theme="0"/>
      </patternFill>
    </fill>
    <fill>
      <patternFill patternType="solid">
        <fgColor rgb="FFE5E5FF"/>
        <bgColor theme="0"/>
      </patternFill>
    </fill>
    <fill>
      <patternFill patternType="solid">
        <fgColor indexed="27"/>
        <bgColor indexed="64"/>
      </patternFill>
    </fill>
    <fill>
      <patternFill patternType="solid">
        <fgColor rgb="FFCCFFFF"/>
        <bgColor indexed="45"/>
      </patternFill>
    </fill>
    <fill>
      <patternFill patternType="solid">
        <fgColor rgb="FFCCFFFF"/>
        <bgColor rgb="FFCCFFFF"/>
      </patternFill>
    </fill>
    <fill>
      <patternFill patternType="solid">
        <fgColor rgb="FFCCFFFF"/>
        <bgColor theme="0"/>
      </patternFill>
    </fill>
    <fill>
      <patternFill patternType="solid">
        <fgColor rgb="FFFFFF66"/>
        <bgColor indexed="64"/>
      </patternFill>
    </fill>
    <fill>
      <patternFill patternType="solid">
        <fgColor rgb="FFFFCCFF"/>
        <bgColor indexed="64"/>
      </patternFill>
    </fill>
    <fill>
      <patternFill patternType="solid">
        <fgColor theme="0" tint="-0.14999847407452621"/>
        <bgColor theme="0"/>
      </patternFill>
    </fill>
    <fill>
      <patternFill patternType="solid">
        <fgColor indexed="42"/>
        <bgColor indexed="64"/>
      </patternFill>
    </fill>
    <fill>
      <patternFill patternType="solid">
        <fgColor rgb="FFCCFFCC"/>
        <bgColor indexed="45"/>
      </patternFill>
    </fill>
    <fill>
      <patternFill patternType="solid">
        <fgColor theme="0" tint="-0.14996795556505021"/>
        <bgColor indexed="64"/>
      </patternFill>
    </fill>
  </fills>
  <borders count="17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bottom/>
      <diagonal/>
    </border>
    <border>
      <left style="hair">
        <color indexed="64"/>
      </left>
      <right/>
      <top/>
      <bottom/>
      <diagonal/>
    </border>
    <border>
      <left style="hair">
        <color indexed="64"/>
      </left>
      <right/>
      <top style="hair">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right style="thin">
        <color indexed="64"/>
      </right>
      <top/>
      <bottom/>
      <diagonal/>
    </border>
    <border>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thin">
        <color indexed="64"/>
      </right>
      <top style="medium">
        <color indexed="64"/>
      </top>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1"/>
      </right>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right/>
      <top style="hair">
        <color indexed="64"/>
      </top>
      <bottom style="medium">
        <color indexed="64"/>
      </bottom>
      <diagonal/>
    </border>
    <border>
      <left style="dotted">
        <color indexed="64"/>
      </left>
      <right/>
      <top/>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theme="1"/>
      </top>
      <bottom/>
      <diagonal/>
    </border>
    <border>
      <left style="medium">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14"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82"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2478">
    <xf numFmtId="0" fontId="0" fillId="0" borderId="0" xfId="0">
      <alignment vertical="center"/>
    </xf>
    <xf numFmtId="0" fontId="23" fillId="0" borderId="0" xfId="2" applyFont="1" applyProtection="1">
      <alignment vertical="center"/>
      <protection locked="0"/>
    </xf>
    <xf numFmtId="0" fontId="4" fillId="0" borderId="0" xfId="2" applyFont="1" applyProtection="1">
      <alignment vertical="center"/>
      <protection locked="0"/>
    </xf>
    <xf numFmtId="0" fontId="7" fillId="0" borderId="0" xfId="2" applyFont="1" applyProtection="1">
      <alignment vertical="center"/>
      <protection locked="0"/>
    </xf>
    <xf numFmtId="0" fontId="12" fillId="0" borderId="0" xfId="2" applyFont="1" applyProtection="1">
      <alignment vertical="center"/>
      <protection locked="0"/>
    </xf>
    <xf numFmtId="0" fontId="11" fillId="0" borderId="0" xfId="2" applyFont="1" applyProtection="1">
      <alignment vertical="center"/>
      <protection locked="0"/>
    </xf>
    <xf numFmtId="0" fontId="4" fillId="0" borderId="0" xfId="2" applyFont="1" applyAlignment="1" applyProtection="1">
      <alignment horizontal="center" vertical="center"/>
      <protection locked="0"/>
    </xf>
    <xf numFmtId="0" fontId="6" fillId="0" borderId="0" xfId="2" applyFont="1" applyProtection="1">
      <alignment vertical="center"/>
      <protection locked="0"/>
    </xf>
    <xf numFmtId="0" fontId="23" fillId="0" borderId="0" xfId="1" applyFont="1" applyProtection="1">
      <alignment vertical="center"/>
      <protection locked="0"/>
    </xf>
    <xf numFmtId="0" fontId="23" fillId="3" borderId="0" xfId="2" applyFont="1" applyFill="1" applyProtection="1">
      <alignment vertical="center"/>
      <protection locked="0"/>
    </xf>
    <xf numFmtId="0" fontId="23" fillId="7" borderId="0" xfId="2" applyFont="1" applyFill="1" applyProtection="1">
      <alignment vertical="center"/>
      <protection locked="0"/>
    </xf>
    <xf numFmtId="0" fontId="22" fillId="0" borderId="0" xfId="1" applyFont="1" applyProtection="1">
      <alignment vertical="center"/>
      <protection locked="0"/>
    </xf>
    <xf numFmtId="0" fontId="22" fillId="0" borderId="0" xfId="2" applyFont="1" applyAlignment="1" applyProtection="1">
      <alignment horizontal="left" vertical="center"/>
      <protection locked="0"/>
    </xf>
    <xf numFmtId="0" fontId="21" fillId="0" borderId="0" xfId="2" applyFont="1" applyAlignment="1" applyProtection="1">
      <alignment horizontal="left" vertical="center"/>
      <protection locked="0"/>
    </xf>
    <xf numFmtId="0" fontId="21" fillId="0" borderId="0" xfId="1" applyFont="1" applyAlignment="1" applyProtection="1">
      <alignment horizontal="left" vertical="center"/>
      <protection locked="0"/>
    </xf>
    <xf numFmtId="0" fontId="29" fillId="0" borderId="0" xfId="1" applyFont="1" applyProtection="1">
      <alignment vertical="center"/>
      <protection locked="0"/>
    </xf>
    <xf numFmtId="0" fontId="23" fillId="9" borderId="0" xfId="2" applyFont="1" applyFill="1" applyProtection="1">
      <alignment vertical="center"/>
      <protection locked="0"/>
    </xf>
    <xf numFmtId="0" fontId="42" fillId="9" borderId="0" xfId="2" applyFont="1" applyFill="1" applyProtection="1">
      <alignment vertical="center"/>
      <protection locked="0"/>
    </xf>
    <xf numFmtId="0" fontId="44" fillId="9" borderId="0" xfId="2" applyFont="1" applyFill="1" applyProtection="1">
      <alignment vertical="center"/>
      <protection locked="0"/>
    </xf>
    <xf numFmtId="0" fontId="35" fillId="9" borderId="0" xfId="2" applyFont="1" applyFill="1" applyAlignment="1" applyProtection="1">
      <alignment vertical="center" shrinkToFit="1"/>
      <protection locked="0"/>
    </xf>
    <xf numFmtId="0" fontId="32" fillId="9" borderId="0" xfId="2" applyFont="1" applyFill="1" applyAlignment="1" applyProtection="1">
      <alignment vertical="center" shrinkToFit="1"/>
      <protection locked="0"/>
    </xf>
    <xf numFmtId="0" fontId="45" fillId="9" borderId="0" xfId="2" applyFont="1" applyFill="1" applyAlignment="1" applyProtection="1">
      <alignment horizontal="center" vertical="center" wrapText="1"/>
      <protection locked="0"/>
    </xf>
    <xf numFmtId="0" fontId="38" fillId="9" borderId="0" xfId="2" applyFont="1" applyFill="1" applyAlignment="1" applyProtection="1">
      <alignment horizontal="center" vertical="center"/>
      <protection locked="0"/>
    </xf>
    <xf numFmtId="0" fontId="24" fillId="9" borderId="0" xfId="2" applyFont="1" applyFill="1" applyProtection="1">
      <alignment vertical="center"/>
      <protection locked="0"/>
    </xf>
    <xf numFmtId="0" fontId="32" fillId="9" borderId="0" xfId="2" applyFont="1" applyFill="1" applyProtection="1">
      <alignment vertical="center"/>
      <protection locked="0"/>
    </xf>
    <xf numFmtId="0" fontId="28" fillId="9" borderId="0" xfId="2" quotePrefix="1" applyFont="1" applyFill="1" applyAlignment="1" applyProtection="1">
      <alignment horizontal="center" vertical="center"/>
      <protection locked="0"/>
    </xf>
    <xf numFmtId="0" fontId="27" fillId="9" borderId="0" xfId="2" applyFont="1" applyFill="1" applyProtection="1">
      <alignment vertical="center"/>
      <protection locked="0"/>
    </xf>
    <xf numFmtId="0" fontId="28" fillId="9" borderId="0" xfId="2" applyFont="1" applyFill="1" applyProtection="1">
      <alignment vertical="center"/>
      <protection locked="0"/>
    </xf>
    <xf numFmtId="0" fontId="28" fillId="9" borderId="0" xfId="2" applyFont="1" applyFill="1" applyAlignment="1" applyProtection="1">
      <alignment vertical="top" wrapText="1"/>
      <protection locked="0"/>
    </xf>
    <xf numFmtId="0" fontId="28" fillId="9" borderId="0" xfId="2" applyFont="1" applyFill="1" applyAlignment="1" applyProtection="1">
      <alignment vertical="center" wrapText="1"/>
      <protection locked="0"/>
    </xf>
    <xf numFmtId="0" fontId="12" fillId="9" borderId="0" xfId="2" applyFont="1" applyFill="1" applyProtection="1">
      <alignment vertical="center"/>
      <protection locked="0"/>
    </xf>
    <xf numFmtId="0" fontId="7" fillId="9" borderId="0" xfId="2" applyFont="1" applyFill="1" applyProtection="1">
      <alignment vertical="center"/>
      <protection locked="0"/>
    </xf>
    <xf numFmtId="0" fontId="38" fillId="9" borderId="0" xfId="2" applyFont="1" applyFill="1" applyProtection="1">
      <alignment vertical="center"/>
      <protection locked="0"/>
    </xf>
    <xf numFmtId="0" fontId="24" fillId="9" borderId="0" xfId="2" applyFont="1" applyFill="1" applyAlignment="1" applyProtection="1">
      <alignment horizontal="left" vertical="center"/>
      <protection locked="0"/>
    </xf>
    <xf numFmtId="0" fontId="24" fillId="9" borderId="53" xfId="2" applyFont="1" applyFill="1" applyBorder="1" applyAlignment="1" applyProtection="1">
      <alignment horizontal="right" vertical="center"/>
      <protection locked="0"/>
    </xf>
    <xf numFmtId="0" fontId="24" fillId="9" borderId="22" xfId="2" applyFont="1" applyFill="1" applyBorder="1" applyAlignment="1" applyProtection="1">
      <alignment horizontal="right" vertical="center"/>
      <protection locked="0"/>
    </xf>
    <xf numFmtId="0" fontId="41" fillId="9" borderId="0" xfId="2" applyFont="1" applyFill="1" applyAlignment="1" applyProtection="1">
      <alignment horizontal="right" vertical="center"/>
      <protection locked="0"/>
    </xf>
    <xf numFmtId="176" fontId="35" fillId="9" borderId="0" xfId="2" applyNumberFormat="1" applyFont="1" applyFill="1" applyAlignment="1" applyProtection="1">
      <alignment horizontal="center" vertical="center"/>
      <protection locked="0"/>
    </xf>
    <xf numFmtId="0" fontId="23" fillId="9" borderId="0" xfId="2" applyFont="1" applyFill="1" applyAlignment="1" applyProtection="1">
      <alignment horizontal="right" vertical="center"/>
      <protection locked="0"/>
    </xf>
    <xf numFmtId="0" fontId="38" fillId="9" borderId="0" xfId="2" applyFont="1" applyFill="1" applyAlignment="1" applyProtection="1">
      <alignment horizontal="right" vertical="center"/>
      <protection locked="0"/>
    </xf>
    <xf numFmtId="0" fontId="32" fillId="9" borderId="0" xfId="2" applyFont="1" applyFill="1" applyAlignment="1" applyProtection="1">
      <alignment horizontal="center" vertical="top" shrinkToFit="1"/>
      <protection locked="0"/>
    </xf>
    <xf numFmtId="3" fontId="32" fillId="9" borderId="0" xfId="2" quotePrefix="1" applyNumberFormat="1" applyFont="1" applyFill="1" applyAlignment="1" applyProtection="1">
      <alignment horizontal="center" vertical="top"/>
      <protection locked="0"/>
    </xf>
    <xf numFmtId="0" fontId="24" fillId="9" borderId="0" xfId="2" applyFont="1" applyFill="1" applyAlignment="1" applyProtection="1">
      <alignment horizontal="right" vertical="center"/>
      <protection locked="0"/>
    </xf>
    <xf numFmtId="0" fontId="35" fillId="9" borderId="0" xfId="2" applyFont="1" applyFill="1" applyAlignment="1" applyProtection="1">
      <alignment vertical="top" wrapText="1"/>
      <protection locked="0"/>
    </xf>
    <xf numFmtId="0" fontId="31" fillId="9" borderId="0" xfId="2" applyFont="1" applyFill="1" applyProtection="1">
      <alignment vertical="center"/>
      <protection locked="0"/>
    </xf>
    <xf numFmtId="0" fontId="31" fillId="9" borderId="0" xfId="2" quotePrefix="1" applyFont="1" applyFill="1" applyAlignment="1" applyProtection="1">
      <alignment horizontal="center" vertical="center"/>
      <protection locked="0"/>
    </xf>
    <xf numFmtId="0" fontId="31" fillId="9" borderId="0" xfId="0" applyFont="1" applyFill="1" applyProtection="1">
      <alignment vertical="center"/>
      <protection locked="0"/>
    </xf>
    <xf numFmtId="38" fontId="31" fillId="9" borderId="0" xfId="3" applyFont="1" applyFill="1" applyAlignment="1" applyProtection="1">
      <alignment horizontal="right"/>
      <protection locked="0"/>
    </xf>
    <xf numFmtId="178" fontId="31" fillId="9" borderId="0" xfId="3" applyNumberFormat="1" applyFont="1" applyFill="1" applyAlignment="1" applyProtection="1">
      <alignment horizontal="right" vertical="center"/>
      <protection locked="0"/>
    </xf>
    <xf numFmtId="0" fontId="24" fillId="5" borderId="95" xfId="2" applyFont="1" applyFill="1" applyBorder="1" applyAlignment="1" applyProtection="1">
      <alignment vertical="center" shrinkToFit="1"/>
      <protection locked="0"/>
    </xf>
    <xf numFmtId="0" fontId="24" fillId="9" borderId="5" xfId="2" quotePrefix="1" applyFont="1" applyFill="1" applyBorder="1" applyAlignment="1" applyProtection="1">
      <alignment horizontal="center" vertical="center"/>
      <protection locked="0"/>
    </xf>
    <xf numFmtId="0" fontId="40" fillId="9" borderId="0" xfId="0" applyFont="1" applyFill="1" applyProtection="1">
      <alignment vertical="center"/>
      <protection locked="0"/>
    </xf>
    <xf numFmtId="0" fontId="20" fillId="0" borderId="0" xfId="1" applyFont="1" applyProtection="1">
      <alignment vertical="center"/>
      <protection locked="0"/>
    </xf>
    <xf numFmtId="0" fontId="19" fillId="0" borderId="0" xfId="2" applyFont="1" applyProtection="1">
      <alignment vertical="center"/>
      <protection locked="0"/>
    </xf>
    <xf numFmtId="0" fontId="20" fillId="0" borderId="0" xfId="2" applyFont="1" applyAlignment="1" applyProtection="1">
      <alignment vertical="center" wrapText="1"/>
      <protection locked="0"/>
    </xf>
    <xf numFmtId="0" fontId="20" fillId="0" borderId="0" xfId="1" applyFont="1" applyAlignment="1" applyProtection="1">
      <alignment horizontal="left" vertical="center"/>
      <protection locked="0"/>
    </xf>
    <xf numFmtId="0" fontId="20" fillId="0" borderId="0" xfId="2" applyFont="1" applyAlignment="1" applyProtection="1">
      <alignment horizontal="left" vertical="center" wrapText="1"/>
      <protection locked="0"/>
    </xf>
    <xf numFmtId="0" fontId="20" fillId="0" borderId="0" xfId="2" applyFont="1" applyProtection="1">
      <alignment vertical="center"/>
      <protection locked="0"/>
    </xf>
    <xf numFmtId="0" fontId="20" fillId="0" borderId="0" xfId="2" applyFont="1" applyAlignment="1" applyProtection="1">
      <alignment horizontal="left" vertical="center"/>
      <protection locked="0"/>
    </xf>
    <xf numFmtId="0" fontId="4" fillId="8" borderId="0" xfId="2" applyFont="1" applyFill="1" applyProtection="1">
      <alignment vertical="center"/>
      <protection locked="0"/>
    </xf>
    <xf numFmtId="177" fontId="36" fillId="6" borderId="0" xfId="2" applyNumberFormat="1" applyFont="1" applyFill="1" applyAlignment="1" applyProtection="1">
      <alignment horizontal="left" vertical="top" shrinkToFit="1"/>
      <protection locked="0"/>
    </xf>
    <xf numFmtId="0" fontId="24" fillId="9" borderId="0" xfId="2" applyFont="1" applyFill="1" applyAlignment="1" applyProtection="1">
      <alignment horizontal="center" vertical="center"/>
      <protection locked="0"/>
    </xf>
    <xf numFmtId="177" fontId="7" fillId="0" borderId="0" xfId="2" applyNumberFormat="1" applyFont="1" applyAlignment="1" applyProtection="1">
      <alignment horizontal="right" vertical="center" shrinkToFit="1"/>
      <protection locked="0"/>
    </xf>
    <xf numFmtId="0" fontId="0" fillId="0" borderId="0" xfId="0" applyProtection="1">
      <alignment vertical="center"/>
      <protection locked="0"/>
    </xf>
    <xf numFmtId="0" fontId="19" fillId="0" borderId="0" xfId="2" applyFont="1" applyAlignment="1" applyProtection="1">
      <alignment horizontal="left" vertical="center"/>
      <protection locked="0"/>
    </xf>
    <xf numFmtId="0" fontId="30" fillId="0" borderId="0" xfId="2" applyFont="1" applyAlignment="1" applyProtection="1">
      <alignment horizontal="left" vertical="center"/>
      <protection locked="0"/>
    </xf>
    <xf numFmtId="0" fontId="35" fillId="0" borderId="0" xfId="2" applyFont="1" applyAlignment="1" applyProtection="1">
      <alignment horizontal="left" vertical="center"/>
      <protection locked="0"/>
    </xf>
    <xf numFmtId="0" fontId="20" fillId="0" borderId="0" xfId="1" applyFont="1" applyAlignment="1" applyProtection="1">
      <alignment vertical="center" wrapText="1"/>
      <protection locked="0"/>
    </xf>
    <xf numFmtId="0" fontId="6" fillId="0" borderId="0" xfId="2" applyFont="1" applyAlignment="1" applyProtection="1">
      <alignment horizontal="left" vertical="center"/>
      <protection locked="0"/>
    </xf>
    <xf numFmtId="0" fontId="20" fillId="0" borderId="0" xfId="2" applyFont="1" applyAlignment="1" applyProtection="1">
      <alignment horizontal="left" vertical="top"/>
      <protection locked="0"/>
    </xf>
    <xf numFmtId="0" fontId="2" fillId="8" borderId="0" xfId="2" applyFill="1" applyProtection="1">
      <alignment vertical="center"/>
      <protection locked="0"/>
    </xf>
    <xf numFmtId="0" fontId="6" fillId="8" borderId="0" xfId="2" applyFont="1" applyFill="1" applyProtection="1">
      <alignment vertical="center"/>
      <protection locked="0"/>
    </xf>
    <xf numFmtId="0" fontId="6" fillId="8" borderId="0" xfId="2" applyFont="1" applyFill="1" applyAlignment="1" applyProtection="1">
      <alignment vertical="top"/>
      <protection locked="0"/>
    </xf>
    <xf numFmtId="0" fontId="50" fillId="8" borderId="0" xfId="2" applyFont="1" applyFill="1" applyProtection="1">
      <alignment vertical="center"/>
      <protection locked="0"/>
    </xf>
    <xf numFmtId="0" fontId="23" fillId="0" borderId="0" xfId="2" applyFont="1" applyAlignment="1" applyProtection="1">
      <alignment horizontal="left" vertical="center"/>
      <protection locked="0"/>
    </xf>
    <xf numFmtId="0" fontId="23" fillId="0" borderId="56"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58" xfId="0" applyFont="1" applyBorder="1" applyAlignment="1" applyProtection="1">
      <alignment vertical="center" wrapText="1" shrinkToFit="1"/>
      <protection locked="0"/>
    </xf>
    <xf numFmtId="0" fontId="4" fillId="0" borderId="0" xfId="2" applyFont="1" applyAlignment="1" applyProtection="1">
      <alignment horizontal="left" vertical="top" wrapText="1"/>
      <protection locked="0"/>
    </xf>
    <xf numFmtId="0" fontId="4" fillId="0" borderId="0" xfId="2" applyFont="1" applyAlignment="1" applyProtection="1">
      <alignment horizontal="left" vertical="top"/>
      <protection locked="0"/>
    </xf>
    <xf numFmtId="0" fontId="23" fillId="0" borderId="30"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0" fontId="52" fillId="0" borderId="0" xfId="2" applyFont="1" applyAlignment="1" applyProtection="1">
      <alignment horizontal="left" vertical="center"/>
      <protection locked="0"/>
    </xf>
    <xf numFmtId="0" fontId="4" fillId="0" borderId="0" xfId="1" applyFont="1" applyProtection="1">
      <alignment vertical="center"/>
      <protection locked="0"/>
    </xf>
    <xf numFmtId="0" fontId="23" fillId="0" borderId="0" xfId="1" applyFont="1" applyAlignment="1" applyProtection="1">
      <alignment horizontal="left" vertical="center"/>
      <protection locked="0"/>
    </xf>
    <xf numFmtId="0" fontId="32" fillId="9" borderId="0" xfId="2" applyFont="1" applyFill="1" applyAlignment="1" applyProtection="1">
      <alignment vertical="top" wrapText="1" shrinkToFit="1"/>
      <protection locked="0"/>
    </xf>
    <xf numFmtId="0" fontId="36" fillId="8" borderId="0" xfId="2" applyFont="1" applyFill="1" applyAlignment="1" applyProtection="1">
      <alignment horizontal="left" vertical="top" wrapText="1"/>
      <protection locked="0"/>
    </xf>
    <xf numFmtId="0" fontId="20" fillId="0" borderId="0" xfId="1" applyFont="1" applyAlignment="1" applyProtection="1">
      <alignment horizontal="left" vertical="top"/>
      <protection locked="0"/>
    </xf>
    <xf numFmtId="0" fontId="20" fillId="0" borderId="0" xfId="1" applyFont="1" applyAlignment="1" applyProtection="1">
      <alignment vertical="top"/>
      <protection locked="0"/>
    </xf>
    <xf numFmtId="0" fontId="31" fillId="16" borderId="56" xfId="0" applyFont="1" applyFill="1" applyBorder="1" applyAlignment="1" applyProtection="1">
      <alignment vertical="center" shrinkToFit="1"/>
      <protection locked="0"/>
    </xf>
    <xf numFmtId="0" fontId="31" fillId="16" borderId="58" xfId="0" applyFont="1" applyFill="1" applyBorder="1" applyAlignment="1" applyProtection="1">
      <alignment vertical="center" shrinkToFit="1"/>
      <protection locked="0"/>
    </xf>
    <xf numFmtId="0" fontId="31" fillId="15" borderId="56" xfId="0" applyFont="1" applyFill="1" applyBorder="1" applyAlignment="1" applyProtection="1">
      <alignment vertical="center" shrinkToFit="1"/>
      <protection locked="0"/>
    </xf>
    <xf numFmtId="0" fontId="31" fillId="15" borderId="58" xfId="0" applyFont="1" applyFill="1" applyBorder="1" applyAlignment="1" applyProtection="1">
      <alignment vertical="center" shrinkToFit="1"/>
      <protection locked="0"/>
    </xf>
    <xf numFmtId="0" fontId="12" fillId="8" borderId="0" xfId="2" applyFont="1" applyFill="1" applyProtection="1">
      <alignment vertical="center"/>
      <protection locked="0"/>
    </xf>
    <xf numFmtId="0" fontId="38" fillId="9" borderId="5" xfId="2" applyFont="1" applyFill="1" applyBorder="1" applyAlignment="1" applyProtection="1">
      <alignment horizontal="right" vertical="center"/>
      <protection locked="0"/>
    </xf>
    <xf numFmtId="0" fontId="35" fillId="7" borderId="0" xfId="2" applyFont="1" applyFill="1" applyAlignment="1" applyProtection="1">
      <alignment vertical="center" shrinkToFit="1"/>
      <protection locked="0"/>
    </xf>
    <xf numFmtId="0" fontId="35" fillId="8" borderId="0" xfId="2" applyFont="1" applyFill="1" applyProtection="1">
      <alignment vertical="center"/>
      <protection locked="0"/>
    </xf>
    <xf numFmtId="0" fontId="23" fillId="8" borderId="0" xfId="2" applyFont="1" applyFill="1" applyProtection="1">
      <alignment vertical="center"/>
      <protection locked="0"/>
    </xf>
    <xf numFmtId="0" fontId="23" fillId="8" borderId="110" xfId="2" applyFont="1" applyFill="1" applyBorder="1" applyProtection="1">
      <alignment vertical="center"/>
      <protection locked="0"/>
    </xf>
    <xf numFmtId="0" fontId="35" fillId="8" borderId="110" xfId="2" applyFont="1" applyFill="1" applyBorder="1" applyAlignment="1" applyProtection="1">
      <alignment vertical="center" wrapText="1"/>
      <protection locked="0"/>
    </xf>
    <xf numFmtId="0" fontId="4" fillId="8" borderId="110" xfId="2" applyFont="1" applyFill="1" applyBorder="1" applyProtection="1">
      <alignment vertical="center"/>
      <protection locked="0"/>
    </xf>
    <xf numFmtId="0" fontId="23" fillId="8" borderId="111" xfId="2" applyFont="1" applyFill="1" applyBorder="1" applyProtection="1">
      <alignment vertical="center"/>
      <protection locked="0"/>
    </xf>
    <xf numFmtId="0" fontId="24" fillId="0" borderId="33" xfId="2" applyFont="1" applyBorder="1" applyAlignment="1" applyProtection="1">
      <alignment vertical="center" wrapText="1"/>
      <protection locked="0"/>
    </xf>
    <xf numFmtId="0" fontId="24" fillId="0" borderId="0" xfId="2" applyFont="1" applyAlignment="1" applyProtection="1">
      <alignment vertical="center" wrapText="1"/>
      <protection locked="0"/>
    </xf>
    <xf numFmtId="0" fontId="4" fillId="8" borderId="112" xfId="2" applyFont="1" applyFill="1" applyBorder="1" applyProtection="1">
      <alignment vertical="center"/>
      <protection locked="0"/>
    </xf>
    <xf numFmtId="0" fontId="24" fillId="8" borderId="112" xfId="2" applyFont="1" applyFill="1" applyBorder="1" applyAlignment="1" applyProtection="1">
      <alignment vertical="center" wrapText="1"/>
      <protection locked="0"/>
    </xf>
    <xf numFmtId="0" fontId="24" fillId="8" borderId="113" xfId="2" applyFont="1" applyFill="1" applyBorder="1" applyAlignment="1" applyProtection="1">
      <alignment vertical="center" wrapText="1"/>
      <protection locked="0"/>
    </xf>
    <xf numFmtId="0" fontId="36" fillId="8" borderId="0" xfId="2" applyFont="1" applyFill="1" applyAlignment="1" applyProtection="1">
      <alignment vertical="top" wrapText="1"/>
      <protection locked="0"/>
    </xf>
    <xf numFmtId="38" fontId="35" fillId="8" borderId="76" xfId="3" applyFont="1" applyFill="1" applyBorder="1" applyAlignment="1" applyProtection="1">
      <alignment vertical="center" wrapText="1"/>
      <protection locked="0"/>
    </xf>
    <xf numFmtId="38" fontId="23" fillId="0" borderId="110" xfId="3" applyFont="1" applyFill="1" applyBorder="1" applyAlignment="1" applyProtection="1">
      <alignment vertical="center" wrapText="1"/>
      <protection locked="0"/>
    </xf>
    <xf numFmtId="38" fontId="23" fillId="0" borderId="117" xfId="3" applyFont="1" applyFill="1" applyBorder="1" applyAlignment="1" applyProtection="1">
      <alignment vertical="center" wrapText="1"/>
      <protection locked="0"/>
    </xf>
    <xf numFmtId="0" fontId="23" fillId="0" borderId="0" xfId="1" applyFont="1" applyAlignment="1" applyProtection="1">
      <alignment vertical="center" wrapText="1"/>
      <protection locked="0"/>
    </xf>
    <xf numFmtId="38" fontId="23" fillId="8" borderId="105" xfId="3" applyFont="1" applyFill="1" applyBorder="1" applyAlignment="1" applyProtection="1">
      <alignment vertical="center" wrapText="1"/>
      <protection locked="0"/>
    </xf>
    <xf numFmtId="38" fontId="23" fillId="0" borderId="118" xfId="3" applyFont="1" applyFill="1" applyBorder="1" applyAlignment="1" applyProtection="1">
      <alignment vertical="center" wrapText="1"/>
      <protection locked="0"/>
    </xf>
    <xf numFmtId="38" fontId="23" fillId="0" borderId="122" xfId="3" applyFont="1" applyFill="1" applyBorder="1" applyAlignment="1" applyProtection="1">
      <alignment vertical="center" wrapText="1"/>
      <protection locked="0"/>
    </xf>
    <xf numFmtId="0" fontId="11" fillId="8" borderId="0" xfId="2" applyFont="1" applyFill="1" applyProtection="1">
      <alignment vertical="center"/>
      <protection locked="0"/>
    </xf>
    <xf numFmtId="0" fontId="54" fillId="9" borderId="0" xfId="2" applyFont="1" applyFill="1" applyAlignment="1" applyProtection="1">
      <alignment vertical="top"/>
      <protection locked="0"/>
    </xf>
    <xf numFmtId="0" fontId="53" fillId="9" borderId="0" xfId="2" quotePrefix="1" applyFont="1" applyFill="1" applyAlignment="1" applyProtection="1">
      <alignment horizontal="right" vertical="top"/>
      <protection locked="0"/>
    </xf>
    <xf numFmtId="0" fontId="53" fillId="9" borderId="0" xfId="2" applyFont="1" applyFill="1" applyAlignment="1" applyProtection="1">
      <alignment vertical="top" wrapText="1"/>
      <protection locked="0"/>
    </xf>
    <xf numFmtId="0" fontId="32" fillId="9" borderId="107" xfId="2" applyFont="1" applyFill="1" applyBorder="1" applyAlignment="1" applyProtection="1">
      <alignment horizontal="right"/>
      <protection locked="0"/>
    </xf>
    <xf numFmtId="177" fontId="32" fillId="9" borderId="46" xfId="2" applyNumberFormat="1" applyFont="1" applyFill="1" applyBorder="1" applyProtection="1">
      <alignment vertical="center"/>
      <protection locked="0"/>
    </xf>
    <xf numFmtId="177" fontId="32" fillId="9" borderId="57" xfId="2" applyNumberFormat="1" applyFont="1" applyFill="1" applyBorder="1" applyProtection="1">
      <alignment vertical="center"/>
      <protection locked="0"/>
    </xf>
    <xf numFmtId="177" fontId="32" fillId="9" borderId="59" xfId="2" applyNumberFormat="1" applyFont="1" applyFill="1" applyBorder="1" applyProtection="1">
      <alignment vertical="center"/>
      <protection locked="0"/>
    </xf>
    <xf numFmtId="177" fontId="32" fillId="9" borderId="38" xfId="2" applyNumberFormat="1" applyFont="1" applyFill="1" applyBorder="1" applyProtection="1">
      <alignment vertical="center"/>
      <protection locked="0"/>
    </xf>
    <xf numFmtId="177" fontId="32" fillId="9" borderId="26" xfId="2" applyNumberFormat="1" applyFont="1" applyFill="1" applyBorder="1" applyProtection="1">
      <alignment vertical="center"/>
      <protection locked="0"/>
    </xf>
    <xf numFmtId="177" fontId="32" fillId="9" borderId="41" xfId="2" applyNumberFormat="1" applyFont="1" applyFill="1" applyBorder="1" applyProtection="1">
      <alignment vertical="center"/>
      <protection locked="0"/>
    </xf>
    <xf numFmtId="177" fontId="32" fillId="9" borderId="58" xfId="2" applyNumberFormat="1" applyFont="1" applyFill="1" applyBorder="1" applyProtection="1">
      <alignment vertical="center"/>
      <protection locked="0"/>
    </xf>
    <xf numFmtId="177" fontId="32" fillId="9" borderId="42" xfId="2" applyNumberFormat="1" applyFont="1" applyFill="1" applyBorder="1" applyProtection="1">
      <alignment vertical="center"/>
      <protection locked="0"/>
    </xf>
    <xf numFmtId="177" fontId="32" fillId="9" borderId="20" xfId="2" applyNumberFormat="1" applyFont="1" applyFill="1" applyBorder="1" applyProtection="1">
      <alignment vertical="center"/>
      <protection locked="0"/>
    </xf>
    <xf numFmtId="177" fontId="32" fillId="9" borderId="37" xfId="2" applyNumberFormat="1" applyFont="1" applyFill="1" applyBorder="1" applyProtection="1">
      <alignment vertical="center"/>
      <protection locked="0"/>
    </xf>
    <xf numFmtId="0" fontId="31" fillId="9" borderId="16" xfId="0" applyFont="1" applyFill="1" applyBorder="1" applyAlignment="1" applyProtection="1">
      <alignment vertical="center" textRotation="255"/>
      <protection locked="0"/>
    </xf>
    <xf numFmtId="0" fontId="31" fillId="9" borderId="17" xfId="0" applyFont="1" applyFill="1" applyBorder="1" applyAlignment="1" applyProtection="1">
      <alignment vertical="center" textRotation="255"/>
      <protection locked="0"/>
    </xf>
    <xf numFmtId="177" fontId="32" fillId="9" borderId="17" xfId="2" applyNumberFormat="1" applyFont="1" applyFill="1" applyBorder="1" applyProtection="1">
      <alignment vertical="center"/>
      <protection locked="0"/>
    </xf>
    <xf numFmtId="177" fontId="32" fillId="9" borderId="15" xfId="2" applyNumberFormat="1" applyFont="1" applyFill="1" applyBorder="1" applyProtection="1">
      <alignment vertical="center"/>
      <protection locked="0"/>
    </xf>
    <xf numFmtId="177" fontId="32" fillId="9" borderId="93" xfId="2" applyNumberFormat="1" applyFont="1" applyFill="1" applyBorder="1" applyProtection="1">
      <alignment vertical="center"/>
      <protection locked="0"/>
    </xf>
    <xf numFmtId="177" fontId="32" fillId="9" borderId="92" xfId="2" applyNumberFormat="1" applyFont="1" applyFill="1" applyBorder="1" applyProtection="1">
      <alignment vertical="center"/>
      <protection locked="0"/>
    </xf>
    <xf numFmtId="0" fontId="49" fillId="9" borderId="0" xfId="2" applyFont="1" applyFill="1" applyAlignment="1" applyProtection="1">
      <alignment vertical="top" wrapText="1"/>
      <protection locked="0"/>
    </xf>
    <xf numFmtId="178" fontId="31" fillId="9" borderId="0" xfId="0" applyNumberFormat="1" applyFont="1" applyFill="1" applyProtection="1">
      <alignment vertical="center"/>
      <protection locked="0"/>
    </xf>
    <xf numFmtId="0" fontId="19" fillId="9" borderId="0" xfId="2" applyFont="1" applyFill="1" applyAlignment="1" applyProtection="1">
      <alignment vertical="top" wrapText="1"/>
      <protection locked="0"/>
    </xf>
    <xf numFmtId="0" fontId="20" fillId="0" borderId="0" xfId="1" applyFont="1" applyAlignment="1" applyProtection="1">
      <alignment horizontal="left" vertical="center" wrapText="1"/>
      <protection locked="0"/>
    </xf>
    <xf numFmtId="0" fontId="22" fillId="0" borderId="0" xfId="1" applyFont="1" applyAlignment="1" applyProtection="1">
      <alignment horizontal="center" vertical="center"/>
      <protection locked="0"/>
    </xf>
    <xf numFmtId="0" fontId="7" fillId="4" borderId="75" xfId="0" applyFont="1" applyFill="1" applyBorder="1" applyAlignment="1">
      <alignment vertical="center" wrapText="1"/>
    </xf>
    <xf numFmtId="0" fontId="10" fillId="0" borderId="0" xfId="0" applyFont="1" applyAlignment="1">
      <alignment vertical="center" wrapText="1"/>
    </xf>
    <xf numFmtId="0" fontId="7" fillId="11" borderId="67" xfId="0" applyFont="1" applyFill="1" applyBorder="1" applyAlignment="1">
      <alignment horizontal="center" vertical="center" wrapText="1"/>
    </xf>
    <xf numFmtId="0" fontId="13" fillId="20" borderId="50" xfId="0" applyFont="1" applyFill="1" applyBorder="1" applyAlignment="1">
      <alignment horizontal="center" vertical="center" wrapText="1"/>
    </xf>
    <xf numFmtId="0" fontId="0" fillId="0" borderId="0" xfId="0" applyAlignment="1"/>
    <xf numFmtId="0" fontId="0" fillId="0" borderId="67" xfId="0" applyBorder="1" applyAlignment="1"/>
    <xf numFmtId="0" fontId="0" fillId="0" borderId="18" xfId="0" applyBorder="1" applyAlignment="1"/>
    <xf numFmtId="0" fontId="0" fillId="12" borderId="50" xfId="0" applyFill="1" applyBorder="1" applyAlignment="1"/>
    <xf numFmtId="0" fontId="0" fillId="0" borderId="50" xfId="0" applyBorder="1" applyAlignment="1"/>
    <xf numFmtId="0" fontId="7" fillId="0" borderId="50" xfId="0" applyFont="1" applyBorder="1" applyAlignment="1"/>
    <xf numFmtId="0" fontId="0" fillId="0" borderId="49" xfId="0" applyBorder="1" applyAlignment="1"/>
    <xf numFmtId="0" fontId="0" fillId="13" borderId="50" xfId="0" applyFill="1" applyBorder="1" applyAlignment="1"/>
    <xf numFmtId="0" fontId="7" fillId="13" borderId="50" xfId="0" applyFont="1" applyFill="1" applyBorder="1" applyAlignment="1"/>
    <xf numFmtId="0" fontId="0" fillId="21" borderId="50" xfId="0" applyFill="1" applyBorder="1" applyAlignment="1"/>
    <xf numFmtId="0" fontId="0" fillId="0" borderId="50" xfId="0" applyBorder="1" applyAlignment="1">
      <alignment wrapText="1"/>
    </xf>
    <xf numFmtId="0" fontId="0" fillId="22" borderId="50" xfId="0" applyFill="1" applyBorder="1" applyAlignment="1"/>
    <xf numFmtId="0" fontId="0" fillId="0" borderId="75" xfId="0" applyBorder="1" applyAlignment="1"/>
    <xf numFmtId="0" fontId="0" fillId="21" borderId="75" xfId="0" applyFill="1" applyBorder="1" applyAlignment="1"/>
    <xf numFmtId="0" fontId="7" fillId="0" borderId="49" xfId="0" applyFont="1" applyBorder="1" applyAlignment="1"/>
    <xf numFmtId="0" fontId="0" fillId="0" borderId="123" xfId="0" applyBorder="1" applyAlignment="1"/>
    <xf numFmtId="0" fontId="0" fillId="0" borderId="96" xfId="0" applyBorder="1" applyAlignment="1"/>
    <xf numFmtId="0" fontId="0" fillId="13" borderId="124" xfId="0" applyFill="1" applyBorder="1" applyAlignment="1"/>
    <xf numFmtId="0" fontId="7" fillId="13" borderId="49" xfId="0" applyFont="1" applyFill="1" applyBorder="1" applyAlignment="1"/>
    <xf numFmtId="0" fontId="0" fillId="0" borderId="109" xfId="0" applyBorder="1" applyAlignment="1"/>
    <xf numFmtId="0" fontId="0" fillId="0" borderId="21" xfId="0" applyBorder="1" applyAlignment="1"/>
    <xf numFmtId="0" fontId="0" fillId="0" borderId="125" xfId="0" applyBorder="1" applyAlignment="1"/>
    <xf numFmtId="0" fontId="0" fillId="0" borderId="124" xfId="0" applyBorder="1" applyAlignment="1"/>
    <xf numFmtId="0" fontId="0" fillId="21" borderId="21" xfId="0" applyFill="1" applyBorder="1" applyAlignment="1"/>
    <xf numFmtId="0" fontId="0" fillId="0" borderId="73" xfId="0" applyBorder="1" applyAlignment="1"/>
    <xf numFmtId="0" fontId="0" fillId="0" borderId="100" xfId="0" applyBorder="1" applyAlignment="1"/>
    <xf numFmtId="0" fontId="0" fillId="13" borderId="96" xfId="0" applyFill="1" applyBorder="1" applyAlignment="1"/>
    <xf numFmtId="0" fontId="0" fillId="0" borderId="126" xfId="0" applyBorder="1" applyAlignment="1"/>
    <xf numFmtId="0" fontId="0" fillId="21" borderId="96" xfId="0" applyFill="1" applyBorder="1" applyAlignment="1"/>
    <xf numFmtId="0" fontId="0" fillId="22" borderId="49" xfId="0" applyFill="1" applyBorder="1" applyAlignment="1"/>
    <xf numFmtId="0" fontId="6" fillId="22" borderId="50" xfId="0" applyFont="1" applyFill="1" applyBorder="1" applyAlignment="1">
      <alignment wrapText="1"/>
    </xf>
    <xf numFmtId="0" fontId="6" fillId="22" borderId="123" xfId="0" applyFont="1" applyFill="1" applyBorder="1" applyAlignment="1"/>
    <xf numFmtId="0" fontId="0" fillId="21" borderId="49" xfId="0" applyFill="1" applyBorder="1" applyAlignment="1"/>
    <xf numFmtId="0" fontId="0" fillId="23" borderId="50" xfId="0" applyFill="1" applyBorder="1" applyAlignment="1"/>
    <xf numFmtId="0" fontId="7" fillId="23" borderId="50" xfId="0" applyFont="1" applyFill="1" applyBorder="1" applyAlignment="1"/>
    <xf numFmtId="0" fontId="0" fillId="0" borderId="50" xfId="0" applyBorder="1" applyAlignment="1">
      <alignment horizontal="left" vertical="center"/>
    </xf>
    <xf numFmtId="0" fontId="0" fillId="22" borderId="50" xfId="0" applyFill="1" applyBorder="1" applyAlignment="1">
      <alignment horizontal="right" vertical="center"/>
    </xf>
    <xf numFmtId="0" fontId="0" fillId="22" borderId="50" xfId="0" applyFill="1" applyBorder="1" applyAlignment="1">
      <alignment horizontal="left" vertical="center" wrapText="1"/>
    </xf>
    <xf numFmtId="0" fontId="7" fillId="0" borderId="50" xfId="0" applyFont="1" applyBorder="1" applyAlignment="1">
      <alignment horizontal="left" vertical="center"/>
    </xf>
    <xf numFmtId="0" fontId="0" fillId="22" borderId="50" xfId="0" applyFill="1" applyBorder="1" applyAlignment="1">
      <alignment horizontal="left" vertical="center"/>
    </xf>
    <xf numFmtId="0" fontId="7" fillId="19" borderId="75" xfId="0" applyFont="1" applyFill="1" applyBorder="1" applyAlignment="1">
      <alignment vertical="center" wrapText="1"/>
    </xf>
    <xf numFmtId="0" fontId="9" fillId="4" borderId="75" xfId="0" applyFont="1" applyFill="1" applyBorder="1" applyAlignment="1">
      <alignment vertical="center" wrapText="1"/>
    </xf>
    <xf numFmtId="0" fontId="7" fillId="4" borderId="30" xfId="0" applyFont="1" applyFill="1" applyBorder="1" applyAlignment="1">
      <alignment vertical="center" wrapText="1"/>
    </xf>
    <xf numFmtId="38" fontId="7" fillId="0" borderId="20" xfId="5" applyFont="1" applyFill="1" applyBorder="1" applyAlignment="1">
      <alignment vertical="center" wrapText="1"/>
    </xf>
    <xf numFmtId="0" fontId="7" fillId="0" borderId="75" xfId="0" applyFont="1" applyBorder="1" applyAlignment="1">
      <alignment vertical="center" wrapText="1"/>
    </xf>
    <xf numFmtId="0" fontId="7" fillId="0" borderId="67" xfId="3" applyNumberFormat="1" applyFont="1" applyBorder="1" applyAlignment="1"/>
    <xf numFmtId="0" fontId="7" fillId="18" borderId="18" xfId="3" applyNumberFormat="1" applyFont="1" applyFill="1" applyBorder="1" applyAlignment="1">
      <alignment horizontal="center" vertical="center" wrapText="1"/>
    </xf>
    <xf numFmtId="0" fontId="7" fillId="0" borderId="50" xfId="3" applyNumberFormat="1" applyFont="1" applyBorder="1" applyAlignment="1"/>
    <xf numFmtId="0" fontId="0" fillId="0" borderId="0" xfId="3" applyNumberFormat="1" applyFont="1">
      <alignment vertical="center"/>
    </xf>
    <xf numFmtId="0" fontId="61" fillId="19" borderId="75" xfId="0" applyFont="1" applyFill="1" applyBorder="1" applyAlignment="1">
      <alignment vertical="center" wrapText="1"/>
    </xf>
    <xf numFmtId="0" fontId="7" fillId="0" borderId="30" xfId="0" applyFont="1" applyBorder="1" applyAlignment="1">
      <alignment vertical="center" wrapText="1"/>
    </xf>
    <xf numFmtId="0" fontId="4" fillId="8" borderId="0" xfId="1" applyFont="1" applyFill="1" applyProtection="1">
      <alignment vertical="center"/>
      <protection locked="0"/>
    </xf>
    <xf numFmtId="0" fontId="6" fillId="13" borderId="50" xfId="0" applyFont="1" applyFill="1" applyBorder="1" applyAlignment="1"/>
    <xf numFmtId="178" fontId="25" fillId="9" borderId="33" xfId="3" applyNumberFormat="1" applyFont="1" applyFill="1" applyBorder="1" applyAlignment="1" applyProtection="1">
      <alignment horizontal="right" vertical="center"/>
      <protection locked="0"/>
    </xf>
    <xf numFmtId="0" fontId="33" fillId="9" borderId="0" xfId="2" applyFont="1" applyFill="1" applyProtection="1">
      <alignment vertical="center"/>
      <protection locked="0"/>
    </xf>
    <xf numFmtId="0" fontId="22" fillId="0" borderId="0" xfId="1" applyFont="1" applyAlignment="1" applyProtection="1">
      <alignment horizontal="left" vertical="center"/>
      <protection locked="0"/>
    </xf>
    <xf numFmtId="0" fontId="4" fillId="0" borderId="0" xfId="2" applyFont="1" applyAlignment="1" applyProtection="1">
      <alignment horizontal="left" vertical="center"/>
      <protection locked="0"/>
    </xf>
    <xf numFmtId="0" fontId="62" fillId="9" borderId="0" xfId="2" applyFont="1" applyFill="1" applyAlignment="1" applyProtection="1">
      <alignment vertical="top" wrapText="1"/>
      <protection locked="0"/>
    </xf>
    <xf numFmtId="0" fontId="63" fillId="9" borderId="0" xfId="2" applyFont="1" applyFill="1" applyAlignment="1" applyProtection="1">
      <alignment horizontal="right" vertical="center"/>
      <protection locked="0"/>
    </xf>
    <xf numFmtId="0" fontId="33" fillId="9" borderId="0" xfId="0" applyFont="1" applyFill="1" applyAlignment="1" applyProtection="1">
      <alignment horizontal="left" vertical="top" wrapText="1"/>
      <protection locked="0"/>
    </xf>
    <xf numFmtId="0" fontId="53" fillId="9" borderId="0" xfId="2" applyFont="1" applyFill="1" applyAlignment="1" applyProtection="1">
      <alignment vertical="top"/>
      <protection locked="0"/>
    </xf>
    <xf numFmtId="38" fontId="7" fillId="0" borderId="20" xfId="5" applyFont="1" applyFill="1" applyBorder="1" applyAlignment="1" applyProtection="1">
      <alignment vertical="center" wrapText="1"/>
      <protection locked="0"/>
    </xf>
    <xf numFmtId="0" fontId="9" fillId="4" borderId="30" xfId="0" applyFont="1" applyFill="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13" fillId="20" borderId="50" xfId="0" applyFont="1" applyFill="1" applyBorder="1" applyAlignment="1" applyProtection="1">
      <alignment horizontal="center" vertical="center" wrapText="1"/>
      <protection locked="0"/>
    </xf>
    <xf numFmtId="0" fontId="0" fillId="0" borderId="67" xfId="0" applyBorder="1" applyAlignment="1" applyProtection="1">
      <protection locked="0"/>
    </xf>
    <xf numFmtId="0" fontId="0" fillId="0" borderId="123" xfId="0" applyBorder="1" applyAlignment="1" applyProtection="1">
      <protection locked="0"/>
    </xf>
    <xf numFmtId="0" fontId="0" fillId="0" borderId="71" xfId="0" applyBorder="1" applyAlignment="1" applyProtection="1">
      <protection locked="0"/>
    </xf>
    <xf numFmtId="0" fontId="0" fillId="12" borderId="50" xfId="0" applyFill="1" applyBorder="1" applyAlignment="1" applyProtection="1">
      <protection locked="0"/>
    </xf>
    <xf numFmtId="0" fontId="0" fillId="0" borderId="109" xfId="0" applyBorder="1" applyAlignment="1" applyProtection="1">
      <protection locked="0"/>
    </xf>
    <xf numFmtId="0" fontId="35" fillId="9" borderId="5" xfId="2" applyFont="1" applyFill="1" applyBorder="1" applyProtection="1">
      <alignment vertical="center"/>
      <protection locked="0"/>
    </xf>
    <xf numFmtId="177" fontId="24" fillId="9" borderId="0" xfId="2" applyNumberFormat="1" applyFont="1" applyFill="1" applyAlignment="1" applyProtection="1">
      <alignment horizontal="right" vertical="center"/>
      <protection locked="0"/>
    </xf>
    <xf numFmtId="0" fontId="40" fillId="9" borderId="0" xfId="0" applyFont="1" applyFill="1" applyAlignment="1" applyProtection="1">
      <alignment horizontal="center" vertical="center" shrinkToFit="1"/>
      <protection locked="0"/>
    </xf>
    <xf numFmtId="0" fontId="40" fillId="9" borderId="0" xfId="0" applyFont="1" applyFill="1" applyAlignment="1" applyProtection="1">
      <alignment horizontal="right" vertical="center"/>
      <protection locked="0"/>
    </xf>
    <xf numFmtId="0" fontId="40" fillId="9" borderId="0" xfId="0" applyFont="1" applyFill="1" applyAlignment="1" applyProtection="1">
      <alignment vertical="center" shrinkToFit="1"/>
      <protection locked="0"/>
    </xf>
    <xf numFmtId="0" fontId="37" fillId="9" borderId="0" xfId="0" applyFont="1" applyFill="1" applyAlignment="1" applyProtection="1">
      <alignment vertical="center" wrapText="1"/>
      <protection locked="0"/>
    </xf>
    <xf numFmtId="0" fontId="24" fillId="9" borderId="0" xfId="2" applyFont="1" applyFill="1" applyAlignment="1" applyProtection="1">
      <alignment vertical="center" shrinkToFit="1"/>
      <protection locked="0"/>
    </xf>
    <xf numFmtId="177" fontId="24" fillId="9" borderId="0" xfId="2" applyNumberFormat="1" applyFont="1" applyFill="1" applyProtection="1">
      <alignment vertical="center"/>
      <protection locked="0"/>
    </xf>
    <xf numFmtId="0" fontId="33" fillId="9" borderId="0" xfId="2" applyFont="1" applyFill="1" applyAlignment="1" applyProtection="1">
      <alignment vertical="top" wrapText="1" shrinkToFit="1"/>
      <protection locked="0"/>
    </xf>
    <xf numFmtId="0" fontId="61" fillId="9" borderId="20" xfId="2" applyFont="1" applyFill="1" applyBorder="1" applyProtection="1">
      <alignment vertical="center"/>
      <protection locked="0"/>
    </xf>
    <xf numFmtId="0" fontId="61" fillId="9" borderId="21" xfId="2" applyFont="1" applyFill="1" applyBorder="1" applyProtection="1">
      <alignment vertical="center"/>
      <protection locked="0"/>
    </xf>
    <xf numFmtId="0" fontId="65" fillId="9" borderId="17" xfId="0" applyFont="1" applyFill="1" applyBorder="1" applyAlignment="1" applyProtection="1">
      <alignment horizontal="center" vertical="center"/>
      <protection locked="0"/>
    </xf>
    <xf numFmtId="0" fontId="67" fillId="9" borderId="0" xfId="0" applyFont="1" applyFill="1" applyAlignment="1" applyProtection="1">
      <alignment vertical="center" wrapText="1"/>
      <protection locked="0"/>
    </xf>
    <xf numFmtId="0" fontId="68" fillId="9" borderId="17" xfId="0" applyFont="1" applyFill="1" applyBorder="1" applyAlignment="1" applyProtection="1">
      <alignment horizontal="center" vertical="center"/>
      <protection locked="0"/>
    </xf>
    <xf numFmtId="0" fontId="37" fillId="9" borderId="53" xfId="0" applyFont="1" applyFill="1" applyBorder="1" applyAlignment="1" applyProtection="1">
      <alignment vertical="center" wrapText="1"/>
      <protection locked="0"/>
    </xf>
    <xf numFmtId="0" fontId="68" fillId="9" borderId="18" xfId="0" applyFont="1" applyFill="1" applyBorder="1" applyAlignment="1" applyProtection="1">
      <alignment horizontal="center" vertical="center"/>
      <protection locked="0"/>
    </xf>
    <xf numFmtId="176" fontId="53" fillId="9" borderId="0" xfId="2" applyNumberFormat="1" applyFont="1" applyFill="1" applyAlignment="1" applyProtection="1">
      <alignment horizontal="left" vertical="top" wrapText="1"/>
      <protection locked="0"/>
    </xf>
    <xf numFmtId="177" fontId="28" fillId="5" borderId="49" xfId="2" applyNumberFormat="1" applyFont="1" applyFill="1" applyBorder="1" applyAlignment="1" applyProtection="1">
      <alignment horizontal="center" vertical="center"/>
      <protection locked="0"/>
    </xf>
    <xf numFmtId="177" fontId="28" fillId="5" borderId="96" xfId="2" applyNumberFormat="1" applyFont="1" applyFill="1" applyBorder="1" applyAlignment="1" applyProtection="1">
      <alignment horizontal="center" vertical="center"/>
      <protection locked="0"/>
    </xf>
    <xf numFmtId="0" fontId="53" fillId="9" borderId="0" xfId="2" applyFont="1" applyFill="1" applyAlignment="1" applyProtection="1">
      <alignment vertical="center" wrapText="1"/>
      <protection locked="0"/>
    </xf>
    <xf numFmtId="0" fontId="32" fillId="9" borderId="44" xfId="2" applyFont="1" applyFill="1" applyBorder="1" applyAlignment="1" applyProtection="1">
      <alignment horizontal="right"/>
      <protection locked="0"/>
    </xf>
    <xf numFmtId="0" fontId="33" fillId="9" borderId="0" xfId="2" applyFont="1" applyFill="1" applyAlignment="1" applyProtection="1">
      <alignment vertical="top"/>
      <protection locked="0"/>
    </xf>
    <xf numFmtId="178" fontId="8" fillId="9" borderId="12" xfId="3" applyNumberFormat="1" applyFont="1" applyFill="1" applyBorder="1" applyAlignment="1" applyProtection="1">
      <alignment horizontal="right" vertical="center"/>
      <protection locked="0"/>
    </xf>
    <xf numFmtId="177" fontId="10" fillId="9" borderId="59" xfId="2" applyNumberFormat="1" applyFont="1" applyFill="1" applyBorder="1" applyProtection="1">
      <alignment vertical="center"/>
      <protection locked="0"/>
    </xf>
    <xf numFmtId="0" fontId="4" fillId="9" borderId="0" xfId="2" applyFont="1" applyFill="1" applyProtection="1">
      <alignment vertical="center"/>
      <protection locked="0"/>
    </xf>
    <xf numFmtId="0" fontId="10" fillId="9" borderId="0" xfId="2" applyFont="1" applyFill="1" applyAlignment="1" applyProtection="1">
      <alignment vertical="top"/>
      <protection locked="0"/>
    </xf>
    <xf numFmtId="176" fontId="53" fillId="9" borderId="0" xfId="2" applyNumberFormat="1" applyFont="1" applyFill="1" applyAlignment="1" applyProtection="1">
      <alignment vertical="top" wrapText="1"/>
      <protection locked="0"/>
    </xf>
    <xf numFmtId="0" fontId="33" fillId="9" borderId="0" xfId="2" quotePrefix="1" applyFont="1" applyFill="1" applyAlignment="1" applyProtection="1">
      <alignment vertical="top"/>
      <protection locked="0"/>
    </xf>
    <xf numFmtId="0" fontId="33" fillId="9" borderId="0" xfId="2" applyFont="1" applyFill="1" applyAlignment="1" applyProtection="1">
      <alignment vertical="center" shrinkToFit="1"/>
      <protection locked="0"/>
    </xf>
    <xf numFmtId="0" fontId="23" fillId="0" borderId="0" xfId="0" applyFont="1" applyAlignment="1" applyProtection="1">
      <alignment horizontal="center" vertical="center" shrinkToFit="1"/>
      <protection locked="0"/>
    </xf>
    <xf numFmtId="0" fontId="23" fillId="12" borderId="20" xfId="2" applyFont="1" applyFill="1" applyBorder="1" applyProtection="1">
      <alignment vertical="center"/>
      <protection locked="0"/>
    </xf>
    <xf numFmtId="0" fontId="23" fillId="12" borderId="58" xfId="2" applyFont="1" applyFill="1" applyBorder="1" applyProtection="1">
      <alignment vertical="center"/>
      <protection locked="0"/>
    </xf>
    <xf numFmtId="0" fontId="23" fillId="12" borderId="147" xfId="2" applyFont="1" applyFill="1" applyBorder="1" applyProtection="1">
      <alignment vertical="center"/>
      <protection locked="0"/>
    </xf>
    <xf numFmtId="0" fontId="32" fillId="0" borderId="58" xfId="2" applyFont="1" applyBorder="1" applyAlignment="1" applyProtection="1">
      <alignment vertical="center" wrapText="1" shrinkToFit="1"/>
      <protection locked="0"/>
    </xf>
    <xf numFmtId="0" fontId="32" fillId="0" borderId="49" xfId="2" applyFont="1" applyBorder="1" applyAlignment="1" applyProtection="1">
      <alignment vertical="center" wrapText="1" shrinkToFit="1"/>
      <protection locked="0"/>
    </xf>
    <xf numFmtId="0" fontId="32" fillId="24" borderId="108" xfId="2" applyFont="1" applyFill="1" applyBorder="1" applyAlignment="1" applyProtection="1">
      <alignment horizontal="center" vertical="center" wrapText="1"/>
      <protection locked="0"/>
    </xf>
    <xf numFmtId="0" fontId="32" fillId="6" borderId="108" xfId="2" applyFont="1" applyFill="1" applyBorder="1" applyAlignment="1" applyProtection="1">
      <alignment horizontal="center" vertical="center" wrapText="1"/>
      <protection locked="0"/>
    </xf>
    <xf numFmtId="0" fontId="32" fillId="6" borderId="16" xfId="2" applyFont="1" applyFill="1" applyBorder="1" applyAlignment="1" applyProtection="1">
      <alignment horizontal="center" vertical="center" wrapText="1"/>
      <protection locked="0"/>
    </xf>
    <xf numFmtId="0" fontId="32" fillId="25" borderId="109" xfId="2" applyFont="1" applyFill="1" applyBorder="1" applyAlignment="1" applyProtection="1">
      <alignment horizontal="center" vertical="center" wrapText="1"/>
      <protection locked="0"/>
    </xf>
    <xf numFmtId="0" fontId="25" fillId="0" borderId="16" xfId="2" applyFont="1" applyBorder="1" applyAlignment="1" applyProtection="1">
      <alignment vertical="center" shrinkToFit="1"/>
      <protection locked="0"/>
    </xf>
    <xf numFmtId="0" fontId="32" fillId="0" borderId="16" xfId="2" applyFont="1" applyBorder="1" applyAlignment="1" applyProtection="1">
      <alignment horizontal="center" vertical="center" wrapText="1"/>
      <protection locked="0"/>
    </xf>
    <xf numFmtId="0" fontId="32" fillId="0" borderId="18" xfId="2" applyFont="1" applyBorder="1" applyAlignment="1" applyProtection="1">
      <alignment horizontal="center" vertical="center" wrapText="1"/>
      <protection locked="0"/>
    </xf>
    <xf numFmtId="0" fontId="23" fillId="0" borderId="0" xfId="0" applyFont="1" applyAlignment="1" applyProtection="1">
      <alignment vertical="center" shrinkToFit="1"/>
      <protection locked="0"/>
    </xf>
    <xf numFmtId="0" fontId="30" fillId="0" borderId="0" xfId="2" applyFont="1" applyProtection="1">
      <alignment vertical="center"/>
      <protection locked="0"/>
    </xf>
    <xf numFmtId="0" fontId="53" fillId="0" borderId="0" xfId="2" applyFont="1" applyAlignment="1" applyProtection="1">
      <alignment horizontal="right" vertical="top" wrapText="1"/>
      <protection locked="0"/>
    </xf>
    <xf numFmtId="0" fontId="53" fillId="0" borderId="0" xfId="2" applyFont="1" applyAlignment="1" applyProtection="1">
      <alignment horizontal="left" vertical="center" wrapText="1"/>
      <protection locked="0"/>
    </xf>
    <xf numFmtId="0" fontId="72" fillId="0" borderId="0" xfId="2" applyFont="1" applyAlignment="1" applyProtection="1">
      <alignment vertical="center" wrapText="1"/>
      <protection locked="0"/>
    </xf>
    <xf numFmtId="0" fontId="4" fillId="0" borderId="0" xfId="2" applyFont="1" applyAlignment="1" applyProtection="1">
      <alignment horizontal="center" vertical="center" wrapText="1"/>
      <protection locked="0"/>
    </xf>
    <xf numFmtId="0" fontId="62" fillId="0" borderId="0" xfId="2" applyFont="1" applyAlignment="1" applyProtection="1">
      <alignment horizontal="left" vertical="top" wrapText="1"/>
      <protection locked="0"/>
    </xf>
    <xf numFmtId="0" fontId="6" fillId="0" borderId="30" xfId="2" applyFont="1" applyBorder="1" applyProtection="1">
      <alignment vertical="center"/>
      <protection locked="0"/>
    </xf>
    <xf numFmtId="0" fontId="4" fillId="0" borderId="20" xfId="2" applyFont="1" applyBorder="1" applyProtection="1">
      <alignment vertical="center"/>
      <protection locked="0"/>
    </xf>
    <xf numFmtId="0" fontId="4" fillId="0" borderId="0" xfId="2" applyFont="1" applyAlignment="1" applyProtection="1">
      <alignment vertical="center" wrapText="1"/>
      <protection locked="0"/>
    </xf>
    <xf numFmtId="0" fontId="9" fillId="9" borderId="0" xfId="2" applyFont="1" applyFill="1" applyProtection="1">
      <alignment vertical="center"/>
      <protection locked="0"/>
    </xf>
    <xf numFmtId="0" fontId="10" fillId="9" borderId="0" xfId="2" applyFont="1" applyFill="1" applyAlignment="1" applyProtection="1">
      <alignment horizontal="right" vertical="center"/>
      <protection locked="0"/>
    </xf>
    <xf numFmtId="0" fontId="10" fillId="9" borderId="0" xfId="2" applyFont="1" applyFill="1" applyProtection="1">
      <alignment vertical="center"/>
      <protection locked="0"/>
    </xf>
    <xf numFmtId="0" fontId="54" fillId="9" borderId="0" xfId="2" applyFont="1" applyFill="1" applyProtection="1">
      <alignment vertical="center"/>
      <protection locked="0"/>
    </xf>
    <xf numFmtId="0" fontId="28" fillId="9" borderId="0" xfId="2" applyFont="1" applyFill="1" applyAlignment="1" applyProtection="1">
      <alignment horizontal="center" vertical="center"/>
      <protection locked="0"/>
    </xf>
    <xf numFmtId="0" fontId="7" fillId="9" borderId="0" xfId="2" applyFont="1" applyFill="1" applyAlignment="1" applyProtection="1">
      <alignment horizontal="center" vertical="center"/>
      <protection locked="0"/>
    </xf>
    <xf numFmtId="0" fontId="54" fillId="9" borderId="0" xfId="2" applyFont="1" applyFill="1" applyAlignment="1" applyProtection="1">
      <alignment horizontal="left" wrapText="1"/>
      <protection locked="0"/>
    </xf>
    <xf numFmtId="0" fontId="54" fillId="9" borderId="0" xfId="2" applyFont="1" applyFill="1" applyAlignment="1" applyProtection="1">
      <alignment horizontal="left"/>
      <protection locked="0"/>
    </xf>
    <xf numFmtId="0" fontId="38" fillId="9" borderId="50" xfId="0" applyFont="1" applyFill="1" applyBorder="1" applyAlignment="1" applyProtection="1">
      <alignment horizontal="center" vertical="center"/>
      <protection locked="0"/>
    </xf>
    <xf numFmtId="0" fontId="24" fillId="9" borderId="56" xfId="0" applyFont="1" applyFill="1" applyBorder="1" applyAlignment="1" applyProtection="1">
      <alignment horizontal="center" vertical="center"/>
      <protection locked="0"/>
    </xf>
    <xf numFmtId="0" fontId="24" fillId="9" borderId="50" xfId="0" applyFont="1" applyFill="1" applyBorder="1" applyAlignment="1" applyProtection="1">
      <alignment horizontal="center" vertical="center"/>
      <protection locked="0"/>
    </xf>
    <xf numFmtId="0" fontId="35" fillId="9" borderId="0" xfId="2" applyFont="1" applyFill="1" applyProtection="1">
      <alignment vertical="center"/>
      <protection locked="0"/>
    </xf>
    <xf numFmtId="0" fontId="40" fillId="9" borderId="5" xfId="0" applyFont="1" applyFill="1" applyBorder="1" applyProtection="1">
      <alignment vertical="center"/>
      <protection locked="0"/>
    </xf>
    <xf numFmtId="0" fontId="7" fillId="0" borderId="0" xfId="3" applyNumberFormat="1" applyFont="1" applyFill="1" applyBorder="1" applyAlignment="1" applyProtection="1">
      <alignment horizontal="center" vertical="center" wrapText="1"/>
      <protection locked="0"/>
    </xf>
    <xf numFmtId="0" fontId="7" fillId="0" borderId="0" xfId="3" applyNumberFormat="1" applyFont="1" applyFill="1" applyBorder="1" applyAlignment="1" applyProtection="1">
      <protection locked="0"/>
    </xf>
    <xf numFmtId="0" fontId="0" fillId="0" borderId="0" xfId="0" applyAlignment="1" applyProtection="1">
      <protection locked="0"/>
    </xf>
    <xf numFmtId="0" fontId="0" fillId="0" borderId="20" xfId="0" applyBorder="1" applyAlignment="1" applyProtection="1">
      <protection locked="0"/>
    </xf>
    <xf numFmtId="0" fontId="6" fillId="0" borderId="0" xfId="1" applyFont="1" applyProtection="1">
      <alignment vertical="center"/>
      <protection locked="0"/>
    </xf>
    <xf numFmtId="38" fontId="61" fillId="0" borderId="20" xfId="5" applyFont="1" applyBorder="1" applyAlignment="1" applyProtection="1">
      <alignment vertical="center" wrapText="1"/>
      <protection locked="0"/>
    </xf>
    <xf numFmtId="0" fontId="20" fillId="0" borderId="50" xfId="2" applyFont="1" applyBorder="1" applyAlignment="1" applyProtection="1">
      <alignment horizontal="left" vertical="center"/>
      <protection locked="0"/>
    </xf>
    <xf numFmtId="0" fontId="23" fillId="0" borderId="50" xfId="2" applyFont="1" applyBorder="1" applyAlignment="1" applyProtection="1">
      <alignment horizontal="left" vertical="center"/>
      <protection locked="0"/>
    </xf>
    <xf numFmtId="0" fontId="4" fillId="8" borderId="50" xfId="2" applyFont="1" applyFill="1" applyBorder="1" applyAlignment="1" applyProtection="1">
      <alignment horizontal="center" vertical="center"/>
      <protection locked="0"/>
    </xf>
    <xf numFmtId="0" fontId="75" fillId="8" borderId="50" xfId="2" applyFont="1" applyFill="1" applyBorder="1" applyAlignment="1" applyProtection="1">
      <alignment horizontal="center" vertical="center"/>
      <protection locked="0"/>
    </xf>
    <xf numFmtId="0" fontId="23" fillId="0" borderId="50" xfId="2" applyFont="1" applyBorder="1" applyAlignment="1" applyProtection="1">
      <alignment horizontal="center" vertical="center"/>
      <protection locked="0"/>
    </xf>
    <xf numFmtId="0" fontId="2" fillId="8" borderId="0" xfId="2" applyFill="1" applyAlignment="1" applyProtection="1">
      <alignment horizontal="center" vertical="center"/>
      <protection locked="0"/>
    </xf>
    <xf numFmtId="0" fontId="35" fillId="0" borderId="50" xfId="2" applyFont="1" applyBorder="1" applyAlignment="1" applyProtection="1">
      <alignment horizontal="center" vertical="center"/>
      <protection locked="0"/>
    </xf>
    <xf numFmtId="0" fontId="7" fillId="9" borderId="6" xfId="2" applyFont="1" applyFill="1" applyBorder="1" applyProtection="1">
      <alignment vertical="center"/>
      <protection locked="0"/>
    </xf>
    <xf numFmtId="0" fontId="41" fillId="9" borderId="6" xfId="2" applyFont="1" applyFill="1" applyBorder="1" applyAlignment="1" applyProtection="1">
      <alignment vertical="center" wrapText="1"/>
      <protection locked="0"/>
    </xf>
    <xf numFmtId="0" fontId="41" fillId="9" borderId="0" xfId="2" applyFont="1" applyFill="1" applyAlignment="1" applyProtection="1">
      <alignment vertical="center" wrapText="1"/>
      <protection locked="0"/>
    </xf>
    <xf numFmtId="0" fontId="24" fillId="9" borderId="49" xfId="0" applyFont="1" applyFill="1" applyBorder="1" applyAlignment="1" applyProtection="1">
      <alignment horizontal="center" vertical="center"/>
      <protection locked="0"/>
    </xf>
    <xf numFmtId="0" fontId="32" fillId="0" borderId="0" xfId="2" applyFont="1" applyProtection="1">
      <alignment vertical="center"/>
      <protection locked="0"/>
    </xf>
    <xf numFmtId="0" fontId="76" fillId="0" borderId="0" xfId="2" applyFont="1" applyProtection="1">
      <alignment vertical="center"/>
      <protection locked="0"/>
    </xf>
    <xf numFmtId="0" fontId="21" fillId="0" borderId="0" xfId="2" applyFont="1" applyProtection="1">
      <alignment vertical="center"/>
      <protection locked="0"/>
    </xf>
    <xf numFmtId="177" fontId="28" fillId="9" borderId="21" xfId="2" applyNumberFormat="1" applyFont="1" applyFill="1" applyBorder="1" applyAlignment="1" applyProtection="1">
      <alignment horizontal="right" vertical="center"/>
      <protection locked="0"/>
    </xf>
    <xf numFmtId="177" fontId="28" fillId="9" borderId="62" xfId="2" applyNumberFormat="1" applyFont="1" applyFill="1" applyBorder="1" applyAlignment="1" applyProtection="1">
      <alignment horizontal="right" vertical="center"/>
      <protection locked="0"/>
    </xf>
    <xf numFmtId="177" fontId="28" fillId="9" borderId="86" xfId="2" applyNumberFormat="1" applyFont="1" applyFill="1" applyBorder="1" applyAlignment="1" applyProtection="1">
      <alignment horizontal="right" vertical="center"/>
      <protection locked="0"/>
    </xf>
    <xf numFmtId="177" fontId="28" fillId="9" borderId="107" xfId="2" applyNumberFormat="1" applyFont="1" applyFill="1" applyBorder="1" applyAlignment="1" applyProtection="1">
      <alignment horizontal="right" vertical="center"/>
      <protection locked="0"/>
    </xf>
    <xf numFmtId="177" fontId="28" fillId="9" borderId="101" xfId="2" applyNumberFormat="1" applyFont="1" applyFill="1" applyBorder="1" applyAlignment="1" applyProtection="1">
      <alignment horizontal="right" vertical="center"/>
      <protection locked="0"/>
    </xf>
    <xf numFmtId="177" fontId="28" fillId="9" borderId="60" xfId="2" applyNumberFormat="1" applyFont="1" applyFill="1" applyBorder="1" applyAlignment="1" applyProtection="1">
      <alignment horizontal="right" vertical="center"/>
      <protection locked="0"/>
    </xf>
    <xf numFmtId="0" fontId="20" fillId="8" borderId="0" xfId="2" applyFont="1" applyFill="1" applyProtection="1">
      <alignment vertical="center"/>
      <protection locked="0"/>
    </xf>
    <xf numFmtId="0" fontId="20" fillId="0" borderId="6" xfId="2" applyFont="1" applyBorder="1" applyProtection="1">
      <alignment vertical="center"/>
      <protection locked="0"/>
    </xf>
    <xf numFmtId="0" fontId="28" fillId="0" borderId="0" xfId="2" applyFont="1" applyAlignment="1" applyProtection="1">
      <alignment vertical="center" wrapText="1"/>
      <protection locked="0"/>
    </xf>
    <xf numFmtId="0" fontId="49" fillId="0" borderId="0" xfId="2" applyFont="1" applyAlignment="1" applyProtection="1">
      <alignment vertical="top" wrapText="1"/>
      <protection locked="0"/>
    </xf>
    <xf numFmtId="0" fontId="27" fillId="0" borderId="0" xfId="2" applyFont="1" applyProtection="1">
      <alignment vertical="center"/>
      <protection locked="0"/>
    </xf>
    <xf numFmtId="0" fontId="23" fillId="0" borderId="0" xfId="2" applyFont="1" applyAlignment="1" applyProtection="1">
      <alignment vertical="center" wrapText="1"/>
      <protection locked="0"/>
    </xf>
    <xf numFmtId="0" fontId="20" fillId="0" borderId="0" xfId="1" applyFont="1" applyAlignment="1" applyProtection="1">
      <alignment vertical="top" wrapText="1"/>
      <protection locked="0"/>
    </xf>
    <xf numFmtId="0" fontId="38" fillId="9" borderId="0" xfId="2" applyFont="1" applyFill="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61" fillId="9" borderId="0" xfId="2" applyFont="1" applyFill="1" applyProtection="1">
      <alignment vertical="center"/>
      <protection locked="0"/>
    </xf>
    <xf numFmtId="0" fontId="65" fillId="9" borderId="0" xfId="0" applyFont="1" applyFill="1" applyAlignment="1" applyProtection="1">
      <alignment horizontal="center" vertical="center"/>
      <protection locked="0"/>
    </xf>
    <xf numFmtId="0" fontId="68" fillId="9" borderId="0" xfId="0" applyFont="1" applyFill="1" applyAlignment="1" applyProtection="1">
      <alignment horizontal="center" vertical="center"/>
      <protection locked="0"/>
    </xf>
    <xf numFmtId="0" fontId="64" fillId="9" borderId="0" xfId="2" applyFont="1" applyFill="1" applyAlignment="1" applyProtection="1">
      <alignment vertical="center" wrapText="1"/>
      <protection locked="0"/>
    </xf>
    <xf numFmtId="0" fontId="66" fillId="9" borderId="0" xfId="2" applyFont="1" applyFill="1" applyProtection="1">
      <alignment vertical="center"/>
      <protection locked="0"/>
    </xf>
    <xf numFmtId="0" fontId="24" fillId="9" borderId="11" xfId="2" applyFont="1" applyFill="1" applyBorder="1" applyAlignment="1" applyProtection="1">
      <alignment vertical="center" shrinkToFit="1"/>
      <protection locked="0"/>
    </xf>
    <xf numFmtId="0" fontId="24" fillId="9" borderId="10" xfId="2" applyFont="1" applyFill="1" applyBorder="1" applyAlignment="1" applyProtection="1">
      <alignment vertical="center" shrinkToFit="1"/>
      <protection locked="0"/>
    </xf>
    <xf numFmtId="0" fontId="40" fillId="9" borderId="79" xfId="0" applyFont="1" applyFill="1" applyBorder="1" applyProtection="1">
      <alignment vertical="center"/>
      <protection locked="0"/>
    </xf>
    <xf numFmtId="49" fontId="24" fillId="0" borderId="64" xfId="0" applyNumberFormat="1" applyFont="1" applyBorder="1" applyProtection="1">
      <alignment vertical="center"/>
      <protection locked="0"/>
    </xf>
    <xf numFmtId="49" fontId="24" fillId="0" borderId="65" xfId="0" applyNumberFormat="1" applyFont="1" applyBorder="1" applyProtection="1">
      <alignment vertical="center"/>
      <protection locked="0"/>
    </xf>
    <xf numFmtId="49" fontId="26" fillId="0" borderId="79" xfId="0" applyNumberFormat="1" applyFont="1" applyBorder="1" applyAlignment="1" applyProtection="1">
      <alignment vertical="center" shrinkToFit="1"/>
      <protection locked="0"/>
    </xf>
    <xf numFmtId="49" fontId="26" fillId="0" borderId="64" xfId="0" applyNumberFormat="1" applyFont="1" applyBorder="1" applyAlignment="1" applyProtection="1">
      <alignment vertical="center" shrinkToFit="1"/>
      <protection locked="0"/>
    </xf>
    <xf numFmtId="49" fontId="26" fillId="0" borderId="43" xfId="0" applyNumberFormat="1" applyFont="1" applyBorder="1" applyAlignment="1" applyProtection="1">
      <alignment vertical="center" shrinkToFit="1"/>
      <protection locked="0"/>
    </xf>
    <xf numFmtId="0" fontId="28" fillId="0" borderId="79" xfId="0" applyFont="1" applyBorder="1" applyAlignment="1" applyProtection="1">
      <alignment vertical="center" shrinkToFit="1"/>
      <protection locked="0"/>
    </xf>
    <xf numFmtId="0" fontId="28" fillId="0" borderId="64" xfId="0" applyFont="1" applyBorder="1" applyAlignment="1" applyProtection="1">
      <alignment vertical="center" shrinkToFit="1"/>
      <protection locked="0"/>
    </xf>
    <xf numFmtId="0" fontId="28" fillId="0" borderId="65" xfId="0" applyFont="1" applyBorder="1" applyAlignment="1" applyProtection="1">
      <alignment vertical="center" shrinkToFit="1"/>
      <protection locked="0"/>
    </xf>
    <xf numFmtId="0" fontId="24" fillId="9" borderId="27" xfId="2" applyFont="1" applyFill="1" applyBorder="1" applyAlignment="1" applyProtection="1">
      <alignment vertical="center" shrinkToFit="1"/>
      <protection locked="0"/>
    </xf>
    <xf numFmtId="0" fontId="40" fillId="9" borderId="52" xfId="0" applyFont="1" applyFill="1" applyBorder="1" applyProtection="1">
      <alignment vertical="center"/>
      <protection locked="0"/>
    </xf>
    <xf numFmtId="49" fontId="24" fillId="0" borderId="52" xfId="0" applyNumberFormat="1" applyFont="1" applyBorder="1" applyProtection="1">
      <alignment vertical="center"/>
      <protection locked="0"/>
    </xf>
    <xf numFmtId="49" fontId="26" fillId="0" borderId="7" xfId="0" applyNumberFormat="1" applyFont="1" applyBorder="1" applyAlignment="1" applyProtection="1">
      <alignment vertical="center" shrinkToFit="1"/>
      <protection locked="0"/>
    </xf>
    <xf numFmtId="49" fontId="26" fillId="0" borderId="0" xfId="0" applyNumberFormat="1" applyFont="1" applyAlignment="1" applyProtection="1">
      <alignment vertical="center" shrinkToFit="1"/>
      <protection locked="0"/>
    </xf>
    <xf numFmtId="49" fontId="26" fillId="0" borderId="9" xfId="0" applyNumberFormat="1" applyFont="1" applyBorder="1" applyAlignment="1" applyProtection="1">
      <alignment vertical="center" shrinkToFit="1"/>
      <protection locked="0"/>
    </xf>
    <xf numFmtId="0" fontId="24" fillId="9" borderId="52" xfId="2" applyFont="1" applyFill="1" applyBorder="1" applyProtection="1">
      <alignment vertical="center"/>
      <protection locked="0"/>
    </xf>
    <xf numFmtId="0" fontId="78" fillId="9" borderId="0" xfId="2" applyFont="1" applyFill="1" applyAlignment="1" applyProtection="1">
      <alignment horizontal="left"/>
      <protection locked="0"/>
    </xf>
    <xf numFmtId="0" fontId="24" fillId="9" borderId="0" xfId="2" quotePrefix="1" applyFont="1" applyFill="1" applyAlignment="1" applyProtection="1">
      <alignment horizontal="center" vertical="center"/>
      <protection locked="0"/>
    </xf>
    <xf numFmtId="0" fontId="33" fillId="8" borderId="0" xfId="2" applyFont="1" applyFill="1" applyAlignment="1" applyProtection="1">
      <alignment horizontal="left" vertical="top" wrapText="1"/>
      <protection locked="0"/>
    </xf>
    <xf numFmtId="0" fontId="80" fillId="0" borderId="0" xfId="2" applyFont="1" applyProtection="1">
      <alignment vertical="center"/>
      <protection locked="0"/>
    </xf>
    <xf numFmtId="0" fontId="80" fillId="13" borderId="0" xfId="2" applyFont="1" applyFill="1" applyAlignment="1" applyProtection="1">
      <alignment horizontal="center" vertical="center"/>
      <protection locked="0"/>
    </xf>
    <xf numFmtId="0" fontId="23" fillId="27" borderId="0" xfId="2" applyFont="1" applyFill="1" applyProtection="1">
      <alignment vertical="center"/>
      <protection locked="0"/>
    </xf>
    <xf numFmtId="0" fontId="80" fillId="0" borderId="0" xfId="2" applyFont="1" applyAlignment="1" applyProtection="1">
      <alignment horizontal="right" vertical="center"/>
      <protection locked="0"/>
    </xf>
    <xf numFmtId="0" fontId="42" fillId="27" borderId="0" xfId="2" applyFont="1" applyFill="1" applyProtection="1">
      <alignment vertical="center"/>
      <protection locked="0"/>
    </xf>
    <xf numFmtId="0" fontId="44" fillId="27" borderId="0" xfId="2" applyFont="1" applyFill="1" applyProtection="1">
      <alignment vertical="center"/>
      <protection locked="0"/>
    </xf>
    <xf numFmtId="0" fontId="35" fillId="27" borderId="0" xfId="2" applyFont="1" applyFill="1" applyAlignment="1" applyProtection="1">
      <alignment vertical="center" shrinkToFit="1"/>
      <protection locked="0"/>
    </xf>
    <xf numFmtId="0" fontId="23" fillId="4" borderId="0" xfId="2" applyFont="1" applyFill="1" applyProtection="1">
      <alignment vertical="center"/>
      <protection locked="0"/>
    </xf>
    <xf numFmtId="0" fontId="32" fillId="27" borderId="0" xfId="2" applyFont="1" applyFill="1" applyProtection="1">
      <alignment vertical="center"/>
      <protection locked="0"/>
    </xf>
    <xf numFmtId="0" fontId="32" fillId="27" borderId="0" xfId="2" applyFont="1" applyFill="1" applyAlignment="1" applyProtection="1">
      <alignment vertical="center" shrinkToFit="1"/>
      <protection locked="0"/>
    </xf>
    <xf numFmtId="0" fontId="45" fillId="27" borderId="0" xfId="2" applyFont="1" applyFill="1" applyAlignment="1" applyProtection="1">
      <alignment horizontal="center" vertical="center" wrapText="1"/>
      <protection locked="0"/>
    </xf>
    <xf numFmtId="0" fontId="35" fillId="27" borderId="0" xfId="2" quotePrefix="1" applyFont="1" applyFill="1" applyAlignment="1" applyProtection="1">
      <alignment horizontal="center" vertical="center"/>
      <protection locked="0"/>
    </xf>
    <xf numFmtId="0" fontId="38" fillId="4" borderId="0" xfId="2" applyFont="1" applyFill="1" applyAlignment="1" applyProtection="1">
      <alignment horizontal="center" vertical="center"/>
      <protection locked="0"/>
    </xf>
    <xf numFmtId="0" fontId="35" fillId="27" borderId="5" xfId="2" quotePrefix="1" applyFont="1" applyFill="1" applyBorder="1" applyAlignment="1" applyProtection="1">
      <alignment horizontal="center" vertical="center"/>
      <protection locked="0"/>
    </xf>
    <xf numFmtId="0" fontId="81" fillId="0" borderId="0" xfId="2" applyFont="1" applyProtection="1">
      <alignment vertical="center"/>
      <protection locked="0"/>
    </xf>
    <xf numFmtId="0" fontId="81" fillId="0" borderId="0" xfId="2" applyFont="1" applyAlignment="1" applyProtection="1">
      <alignment horizontal="right" vertical="center"/>
      <protection locked="0"/>
    </xf>
    <xf numFmtId="0" fontId="20" fillId="0" borderId="6" xfId="1" applyFont="1" applyBorder="1" applyAlignment="1" applyProtection="1">
      <alignment horizontal="left" vertical="center" wrapText="1"/>
      <protection locked="0"/>
    </xf>
    <xf numFmtId="0" fontId="24" fillId="27" borderId="27" xfId="2" applyFont="1" applyFill="1" applyBorder="1" applyAlignment="1" applyProtection="1">
      <alignment vertical="center" shrinkToFit="1"/>
      <protection locked="0"/>
    </xf>
    <xf numFmtId="0" fontId="24" fillId="4" borderId="27" xfId="2" applyFont="1" applyFill="1" applyBorder="1" applyAlignment="1" applyProtection="1">
      <alignment vertical="center" shrinkToFit="1"/>
      <protection locked="0"/>
    </xf>
    <xf numFmtId="0" fontId="40" fillId="4" borderId="59" xfId="0" applyFont="1" applyFill="1" applyBorder="1" applyAlignment="1" applyProtection="1">
      <alignment vertical="center" shrinkToFit="1"/>
      <protection locked="0"/>
    </xf>
    <xf numFmtId="0" fontId="40" fillId="4" borderId="127" xfId="0" applyFont="1" applyFill="1" applyBorder="1" applyAlignment="1" applyProtection="1">
      <alignment vertical="center" shrinkToFit="1"/>
      <protection locked="0"/>
    </xf>
    <xf numFmtId="0" fontId="40" fillId="27" borderId="79" xfId="0" applyFont="1" applyFill="1" applyBorder="1" applyProtection="1">
      <alignment vertical="center"/>
      <protection locked="0"/>
    </xf>
    <xf numFmtId="180" fontId="24" fillId="0" borderId="64" xfId="0" applyNumberFormat="1" applyFont="1" applyBorder="1" applyProtection="1">
      <alignment vertical="center"/>
      <protection locked="0"/>
    </xf>
    <xf numFmtId="180" fontId="24" fillId="0" borderId="65" xfId="0" applyNumberFormat="1" applyFont="1" applyBorder="1" applyProtection="1">
      <alignment vertical="center"/>
      <protection locked="0"/>
    </xf>
    <xf numFmtId="0" fontId="24" fillId="27" borderId="0" xfId="2" applyFont="1" applyFill="1" applyProtection="1">
      <alignment vertical="center"/>
      <protection locked="0"/>
    </xf>
    <xf numFmtId="0" fontId="26" fillId="0" borderId="79" xfId="0" applyFont="1" applyBorder="1" applyAlignment="1" applyProtection="1">
      <alignment vertical="center" shrinkToFit="1"/>
      <protection locked="0"/>
    </xf>
    <xf numFmtId="0" fontId="26" fillId="0" borderId="64" xfId="0" applyFont="1" applyBorder="1" applyAlignment="1" applyProtection="1">
      <alignment vertical="center" shrinkToFit="1"/>
      <protection locked="0"/>
    </xf>
    <xf numFmtId="0" fontId="26" fillId="0" borderId="43" xfId="0" applyFont="1" applyBorder="1" applyAlignment="1" applyProtection="1">
      <alignment vertical="center" shrinkToFit="1"/>
      <protection locked="0"/>
    </xf>
    <xf numFmtId="0" fontId="24" fillId="27" borderId="0" xfId="2" applyFont="1" applyFill="1" applyAlignment="1" applyProtection="1">
      <alignment horizontal="distributed" vertical="center"/>
      <protection locked="0"/>
    </xf>
    <xf numFmtId="0" fontId="24" fillId="4" borderId="0" xfId="2" applyFont="1" applyFill="1" applyAlignment="1" applyProtection="1">
      <alignment horizontal="center" vertical="center"/>
      <protection locked="0"/>
    </xf>
    <xf numFmtId="0" fontId="24" fillId="27" borderId="0" xfId="2" applyFont="1" applyFill="1" applyAlignment="1" applyProtection="1">
      <alignment horizontal="center" vertical="center"/>
      <protection locked="0"/>
    </xf>
    <xf numFmtId="0" fontId="40" fillId="27" borderId="52" xfId="0" applyFont="1" applyFill="1" applyBorder="1" applyProtection="1">
      <alignment vertical="center"/>
      <protection locked="0"/>
    </xf>
    <xf numFmtId="180" fontId="32" fillId="0" borderId="52" xfId="0" applyNumberFormat="1" applyFont="1" applyBorder="1" applyProtection="1">
      <alignment vertical="center"/>
      <protection locked="0"/>
    </xf>
    <xf numFmtId="0" fontId="24" fillId="27" borderId="6" xfId="2" applyFont="1" applyFill="1" applyBorder="1" applyAlignment="1" applyProtection="1">
      <alignment horizontal="center" vertical="center"/>
      <protection locked="0"/>
    </xf>
    <xf numFmtId="0" fontId="36" fillId="29" borderId="0" xfId="2" applyFont="1" applyFill="1" applyAlignment="1" applyProtection="1">
      <alignment vertical="center" shrinkToFit="1"/>
      <protection locked="0"/>
    </xf>
    <xf numFmtId="0" fontId="24" fillId="27" borderId="6" xfId="2" applyFont="1" applyFill="1" applyBorder="1" applyAlignment="1" applyProtection="1">
      <alignment vertical="center" wrapText="1" shrinkToFit="1"/>
      <protection locked="0"/>
    </xf>
    <xf numFmtId="0" fontId="24" fillId="27" borderId="0" xfId="2" applyFont="1" applyFill="1" applyAlignment="1" applyProtection="1">
      <alignment vertical="center" wrapText="1" shrinkToFit="1"/>
      <protection locked="0"/>
    </xf>
    <xf numFmtId="0" fontId="24" fillId="27" borderId="9" xfId="2" applyFont="1" applyFill="1" applyBorder="1" applyAlignment="1" applyProtection="1">
      <alignment vertical="center" wrapText="1" shrinkToFit="1"/>
      <protection locked="0"/>
    </xf>
    <xf numFmtId="0" fontId="27" fillId="27" borderId="6" xfId="0" applyFont="1" applyFill="1" applyBorder="1" applyAlignment="1" applyProtection="1">
      <alignment vertical="top"/>
      <protection locked="0"/>
    </xf>
    <xf numFmtId="0" fontId="28" fillId="27" borderId="0" xfId="0" applyFont="1" applyFill="1" applyAlignment="1" applyProtection="1">
      <alignment vertical="top" wrapText="1"/>
      <protection locked="0"/>
    </xf>
    <xf numFmtId="0" fontId="28" fillId="27" borderId="9" xfId="0" applyFont="1" applyFill="1" applyBorder="1" applyAlignment="1" applyProtection="1">
      <alignment vertical="top" wrapText="1"/>
      <protection locked="0"/>
    </xf>
    <xf numFmtId="0" fontId="81" fillId="0" borderId="0" xfId="2" applyFont="1" applyAlignment="1" applyProtection="1">
      <alignment horizontal="center" vertical="center" shrinkToFit="1"/>
      <protection locked="0"/>
    </xf>
    <xf numFmtId="0" fontId="23" fillId="27" borderId="6" xfId="2" applyFont="1" applyFill="1" applyBorder="1" applyProtection="1">
      <alignment vertical="center"/>
      <protection locked="0"/>
    </xf>
    <xf numFmtId="0" fontId="28" fillId="27" borderId="0" xfId="0" applyFont="1" applyFill="1" applyAlignment="1" applyProtection="1">
      <alignment vertical="center" shrinkToFit="1"/>
      <protection locked="0"/>
    </xf>
    <xf numFmtId="0" fontId="24" fillId="4" borderId="0" xfId="2" applyFont="1" applyFill="1" applyProtection="1">
      <alignment vertical="center"/>
      <protection locked="0"/>
    </xf>
    <xf numFmtId="0" fontId="7" fillId="4" borderId="0" xfId="2" applyFont="1" applyFill="1" applyProtection="1">
      <alignment vertical="center"/>
      <protection locked="0"/>
    </xf>
    <xf numFmtId="0" fontId="24" fillId="4" borderId="9" xfId="2" applyFont="1" applyFill="1" applyBorder="1" applyProtection="1">
      <alignment vertical="center"/>
      <protection locked="0"/>
    </xf>
    <xf numFmtId="0" fontId="23" fillId="4" borderId="6" xfId="2" applyFont="1" applyFill="1" applyBorder="1" applyProtection="1">
      <alignment vertical="center"/>
      <protection locked="0"/>
    </xf>
    <xf numFmtId="0" fontId="28" fillId="4" borderId="0" xfId="0" applyFont="1" applyFill="1" applyAlignment="1" applyProtection="1">
      <alignment vertical="center" shrinkToFit="1"/>
      <protection locked="0"/>
    </xf>
    <xf numFmtId="0" fontId="28" fillId="27" borderId="9" xfId="0" applyFont="1" applyFill="1" applyBorder="1" applyAlignment="1" applyProtection="1">
      <alignment vertical="center" shrinkToFit="1"/>
      <protection locked="0"/>
    </xf>
    <xf numFmtId="0" fontId="32" fillId="27" borderId="0" xfId="2" applyFont="1" applyFill="1" applyAlignment="1" applyProtection="1">
      <alignment horizontal="left" vertical="center" shrinkToFit="1"/>
      <protection locked="0"/>
    </xf>
    <xf numFmtId="177" fontId="81" fillId="0" borderId="0" xfId="2" applyNumberFormat="1" applyFont="1" applyAlignment="1" applyProtection="1">
      <alignment horizontal="right" vertical="center" shrinkToFit="1"/>
      <protection locked="0"/>
    </xf>
    <xf numFmtId="0" fontId="24" fillId="27" borderId="9" xfId="2" applyFont="1" applyFill="1" applyBorder="1" applyProtection="1">
      <alignment vertical="center"/>
      <protection locked="0"/>
    </xf>
    <xf numFmtId="1" fontId="36" fillId="29" borderId="0" xfId="2" applyNumberFormat="1" applyFont="1" applyFill="1" applyAlignment="1" applyProtection="1">
      <alignment vertical="center" shrinkToFit="1"/>
      <protection locked="0"/>
    </xf>
    <xf numFmtId="0" fontId="24" fillId="4" borderId="6" xfId="2" applyFont="1" applyFill="1" applyBorder="1" applyAlignment="1" applyProtection="1">
      <alignment horizontal="left" vertical="center"/>
      <protection locked="0"/>
    </xf>
    <xf numFmtId="0" fontId="24" fillId="27" borderId="0" xfId="2" applyFont="1" applyFill="1" applyAlignment="1" applyProtection="1">
      <alignment horizontal="left" vertical="center" shrinkToFit="1"/>
      <protection locked="0"/>
    </xf>
    <xf numFmtId="0" fontId="32" fillId="4" borderId="0" xfId="2" applyFont="1" applyFill="1" applyAlignment="1" applyProtection="1">
      <alignment horizontal="left" vertical="center" wrapText="1"/>
      <protection locked="0"/>
    </xf>
    <xf numFmtId="0" fontId="38" fillId="4" borderId="6" xfId="2" applyFont="1" applyFill="1" applyBorder="1" applyAlignment="1" applyProtection="1">
      <alignment horizontal="center" vertical="center"/>
      <protection locked="0"/>
    </xf>
    <xf numFmtId="0" fontId="38" fillId="27" borderId="6" xfId="2" applyFont="1" applyFill="1" applyBorder="1" applyAlignment="1" applyProtection="1">
      <alignment horizontal="center" vertical="center"/>
      <protection locked="0"/>
    </xf>
    <xf numFmtId="0" fontId="38" fillId="4" borderId="9" xfId="2" applyFont="1" applyFill="1" applyBorder="1" applyAlignment="1" applyProtection="1">
      <alignment horizontal="center" vertical="center"/>
      <protection locked="0"/>
    </xf>
    <xf numFmtId="0" fontId="87" fillId="27" borderId="9" xfId="2" applyFont="1" applyFill="1" applyBorder="1" applyAlignment="1" applyProtection="1">
      <alignment wrapText="1"/>
      <protection locked="0"/>
    </xf>
    <xf numFmtId="0" fontId="87" fillId="27" borderId="5" xfId="2" applyFont="1" applyFill="1" applyBorder="1" applyAlignment="1" applyProtection="1">
      <alignment wrapText="1"/>
      <protection locked="0"/>
    </xf>
    <xf numFmtId="0" fontId="53" fillId="4" borderId="0" xfId="2" applyFont="1" applyFill="1" applyAlignment="1" applyProtection="1">
      <alignment vertical="top"/>
      <protection locked="0"/>
    </xf>
    <xf numFmtId="0" fontId="53" fillId="4" borderId="11" xfId="2" applyFont="1" applyFill="1" applyBorder="1" applyAlignment="1" applyProtection="1">
      <alignment vertical="top"/>
      <protection locked="0"/>
    </xf>
    <xf numFmtId="0" fontId="33" fillId="4" borderId="0" xfId="2" applyFont="1" applyFill="1" applyAlignment="1" applyProtection="1">
      <alignment horizontal="left" vertical="center"/>
      <protection locked="0"/>
    </xf>
    <xf numFmtId="0" fontId="27" fillId="27" borderId="0" xfId="2" applyFont="1" applyFill="1" applyProtection="1">
      <alignment vertical="center"/>
      <protection locked="0"/>
    </xf>
    <xf numFmtId="0" fontId="27" fillId="29" borderId="0" xfId="2" applyFont="1" applyFill="1" applyProtection="1">
      <alignment vertical="center"/>
      <protection locked="0"/>
    </xf>
    <xf numFmtId="0" fontId="88" fillId="0" borderId="0" xfId="2" applyFont="1" applyProtection="1">
      <alignment vertical="center"/>
      <protection locked="0"/>
    </xf>
    <xf numFmtId="0" fontId="88" fillId="0" borderId="0" xfId="2" applyFont="1" applyAlignment="1" applyProtection="1">
      <alignment horizontal="right" vertical="center"/>
      <protection locked="0"/>
    </xf>
    <xf numFmtId="0" fontId="89" fillId="0" borderId="0" xfId="2" applyFont="1" applyProtection="1">
      <alignment vertical="center"/>
      <protection locked="0"/>
    </xf>
    <xf numFmtId="0" fontId="92" fillId="0" borderId="0" xfId="2" applyFont="1" applyProtection="1">
      <alignment vertical="center"/>
      <protection locked="0"/>
    </xf>
    <xf numFmtId="0" fontId="93" fillId="4" borderId="0" xfId="2" applyFont="1" applyFill="1" applyAlignment="1" applyProtection="1">
      <alignment vertical="top"/>
      <protection locked="0"/>
    </xf>
    <xf numFmtId="0" fontId="33" fillId="4" borderId="0" xfId="2" applyFont="1" applyFill="1" applyAlignment="1" applyProtection="1">
      <alignment horizontal="center" vertical="center"/>
      <protection locked="0"/>
    </xf>
    <xf numFmtId="0" fontId="38" fillId="4" borderId="50" xfId="0" applyFont="1" applyFill="1" applyBorder="1" applyAlignment="1" applyProtection="1">
      <alignment horizontal="center" vertical="center"/>
      <protection locked="0"/>
    </xf>
    <xf numFmtId="0" fontId="2" fillId="4" borderId="0" xfId="2" applyFill="1" applyProtection="1">
      <alignment vertical="center"/>
      <protection locked="0"/>
    </xf>
    <xf numFmtId="0" fontId="37" fillId="4" borderId="0" xfId="0" applyFont="1" applyFill="1" applyProtection="1">
      <alignment vertical="center"/>
      <protection locked="0"/>
    </xf>
    <xf numFmtId="0" fontId="96" fillId="4" borderId="0" xfId="2" applyFont="1" applyFill="1" applyProtection="1">
      <alignment vertical="center"/>
      <protection locked="0"/>
    </xf>
    <xf numFmtId="0" fontId="97" fillId="4" borderId="0" xfId="2" applyFont="1" applyFill="1" applyProtection="1">
      <alignment vertical="center"/>
      <protection locked="0"/>
    </xf>
    <xf numFmtId="0" fontId="66" fillId="4" borderId="0" xfId="2" applyFont="1" applyFill="1" applyProtection="1">
      <alignment vertical="center"/>
      <protection locked="0"/>
    </xf>
    <xf numFmtId="0" fontId="64" fillId="4" borderId="0" xfId="2" applyFont="1" applyFill="1" applyProtection="1">
      <alignment vertical="center"/>
      <protection locked="0"/>
    </xf>
    <xf numFmtId="0" fontId="32" fillId="27" borderId="0" xfId="2" applyFont="1" applyFill="1" applyAlignment="1" applyProtection="1">
      <alignment horizontal="center" vertical="center"/>
      <protection locked="0"/>
    </xf>
    <xf numFmtId="0" fontId="32" fillId="27" borderId="0" xfId="2" quotePrefix="1" applyFont="1" applyFill="1" applyAlignment="1" applyProtection="1">
      <alignment horizontal="center" vertical="center"/>
      <protection locked="0"/>
    </xf>
    <xf numFmtId="0" fontId="32" fillId="27" borderId="0" xfId="2" applyFont="1" applyFill="1" applyAlignment="1" applyProtection="1">
      <alignment horizontal="center" vertical="top"/>
      <protection locked="0"/>
    </xf>
    <xf numFmtId="0" fontId="98" fillId="0" borderId="0" xfId="2" applyFont="1" applyProtection="1">
      <alignment vertical="center"/>
      <protection locked="0"/>
    </xf>
    <xf numFmtId="0" fontId="98" fillId="0" borderId="0" xfId="2" applyFont="1" applyAlignment="1" applyProtection="1">
      <alignment horizontal="right" vertical="center"/>
      <protection locked="0"/>
    </xf>
    <xf numFmtId="0" fontId="32" fillId="27" borderId="0" xfId="2" applyFont="1" applyFill="1" applyAlignment="1" applyProtection="1">
      <alignment horizontal="left" vertical="top"/>
      <protection locked="0"/>
    </xf>
    <xf numFmtId="0" fontId="37" fillId="4" borderId="0" xfId="0" applyFont="1" applyFill="1" applyAlignment="1" applyProtection="1">
      <alignment vertical="center" wrapText="1"/>
      <protection locked="0"/>
    </xf>
    <xf numFmtId="0" fontId="32" fillId="27" borderId="0" xfId="2" applyFont="1" applyFill="1" applyAlignment="1" applyProtection="1">
      <alignment horizontal="left" vertical="top" wrapText="1"/>
      <protection locked="0"/>
    </xf>
    <xf numFmtId="0" fontId="35" fillId="27" borderId="5" xfId="2" applyFont="1" applyFill="1" applyBorder="1" applyProtection="1">
      <alignment vertical="center"/>
      <protection locked="0"/>
    </xf>
    <xf numFmtId="0" fontId="40" fillId="27" borderId="5" xfId="0" applyFont="1" applyFill="1" applyBorder="1" applyProtection="1">
      <alignment vertical="center"/>
      <protection locked="0"/>
    </xf>
    <xf numFmtId="0" fontId="38" fillId="4" borderId="5" xfId="2" applyFont="1" applyFill="1" applyBorder="1" applyProtection="1">
      <alignment vertical="center"/>
      <protection locked="0"/>
    </xf>
    <xf numFmtId="0" fontId="38" fillId="27" borderId="0" xfId="2" applyFont="1" applyFill="1" applyProtection="1">
      <alignment vertical="center"/>
      <protection locked="0"/>
    </xf>
    <xf numFmtId="0" fontId="38" fillId="4" borderId="0" xfId="2" applyFont="1" applyFill="1" applyProtection="1">
      <alignment vertical="center"/>
      <protection locked="0"/>
    </xf>
    <xf numFmtId="0" fontId="38" fillId="4" borderId="0" xfId="2" applyFont="1" applyFill="1" applyAlignment="1" applyProtection="1">
      <alignment horizontal="right" vertical="center"/>
      <protection locked="0"/>
    </xf>
    <xf numFmtId="0" fontId="40" fillId="4" borderId="0" xfId="0" applyFont="1" applyFill="1" applyProtection="1">
      <alignment vertical="center"/>
      <protection locked="0"/>
    </xf>
    <xf numFmtId="0" fontId="40" fillId="27" borderId="0" xfId="0" applyFont="1" applyFill="1" applyProtection="1">
      <alignment vertical="center"/>
      <protection locked="0"/>
    </xf>
    <xf numFmtId="0" fontId="99" fillId="0" borderId="0" xfId="2" applyFont="1" applyProtection="1">
      <alignment vertical="center"/>
      <protection locked="0"/>
    </xf>
    <xf numFmtId="0" fontId="24" fillId="27" borderId="0" xfId="2" applyFont="1" applyFill="1" applyAlignment="1" applyProtection="1">
      <alignment vertical="center" shrinkToFit="1"/>
      <protection locked="0"/>
    </xf>
    <xf numFmtId="0" fontId="24" fillId="27" borderId="0" xfId="2" applyFont="1" applyFill="1" applyAlignment="1" applyProtection="1">
      <alignment shrinkToFit="1"/>
      <protection locked="0"/>
    </xf>
    <xf numFmtId="0" fontId="20" fillId="31" borderId="0" xfId="1" applyFont="1" applyFill="1" applyAlignment="1" applyProtection="1">
      <alignment vertical="center" wrapText="1"/>
      <protection locked="0"/>
    </xf>
    <xf numFmtId="0" fontId="33" fillId="27" borderId="0" xfId="2" applyFont="1" applyFill="1" applyAlignment="1" applyProtection="1">
      <alignment horizontal="left" vertical="center" shrinkToFit="1"/>
      <protection locked="0"/>
    </xf>
    <xf numFmtId="0" fontId="53" fillId="4" borderId="0" xfId="2" quotePrefix="1" applyFont="1" applyFill="1" applyAlignment="1" applyProtection="1">
      <alignment horizontal="right" vertical="top"/>
      <protection locked="0"/>
    </xf>
    <xf numFmtId="0" fontId="100" fillId="4" borderId="0" xfId="2" applyFont="1" applyFill="1" applyProtection="1">
      <alignment vertical="center"/>
      <protection locked="0"/>
    </xf>
    <xf numFmtId="0" fontId="33" fillId="4" borderId="0" xfId="0" applyFont="1" applyFill="1" applyProtection="1">
      <alignment vertical="center"/>
      <protection locked="0"/>
    </xf>
    <xf numFmtId="0" fontId="62" fillId="4" borderId="0" xfId="2" applyFont="1" applyFill="1" applyAlignment="1" applyProtection="1">
      <alignment vertical="top" wrapText="1"/>
      <protection locked="0"/>
    </xf>
    <xf numFmtId="0" fontId="33" fillId="27" borderId="0" xfId="0" applyFont="1" applyFill="1" applyAlignment="1" applyProtection="1">
      <alignment vertical="top" wrapText="1"/>
      <protection locked="0"/>
    </xf>
    <xf numFmtId="0" fontId="32" fillId="4" borderId="0" xfId="2" quotePrefix="1" applyFont="1" applyFill="1" applyAlignment="1" applyProtection="1">
      <alignment horizontal="center" vertical="center"/>
      <protection locked="0"/>
    </xf>
    <xf numFmtId="0" fontId="34" fillId="4" borderId="0" xfId="2" applyFont="1" applyFill="1" applyProtection="1">
      <alignment vertical="center"/>
      <protection locked="0"/>
    </xf>
    <xf numFmtId="0" fontId="101" fillId="4" borderId="0" xfId="2" applyFont="1" applyFill="1" applyAlignment="1" applyProtection="1">
      <alignment vertical="top" wrapText="1"/>
      <protection locked="0"/>
    </xf>
    <xf numFmtId="0" fontId="48" fillId="27" borderId="0" xfId="0" applyFont="1" applyFill="1" applyAlignment="1" applyProtection="1">
      <alignment horizontal="left" vertical="top" wrapText="1"/>
      <protection locked="0"/>
    </xf>
    <xf numFmtId="0" fontId="28" fillId="4" borderId="0" xfId="2" quotePrefix="1" applyFont="1" applyFill="1" applyAlignment="1" applyProtection="1">
      <alignment horizontal="center" vertical="center"/>
      <protection locked="0"/>
    </xf>
    <xf numFmtId="0" fontId="102" fillId="4" borderId="0" xfId="2" applyFont="1" applyFill="1" applyProtection="1">
      <alignment vertical="center"/>
      <protection locked="0"/>
    </xf>
    <xf numFmtId="0" fontId="49" fillId="4" borderId="0" xfId="2" applyFont="1" applyFill="1" applyAlignment="1" applyProtection="1">
      <alignment vertical="top" wrapText="1"/>
      <protection locked="0"/>
    </xf>
    <xf numFmtId="0" fontId="40" fillId="27" borderId="0" xfId="0" applyFont="1" applyFill="1" applyAlignment="1" applyProtection="1">
      <alignment horizontal="left" vertical="top" wrapText="1"/>
      <protection locked="0"/>
    </xf>
    <xf numFmtId="0" fontId="35" fillId="27" borderId="0" xfId="2" applyFont="1" applyFill="1" applyProtection="1">
      <alignment vertical="center"/>
      <protection locked="0"/>
    </xf>
    <xf numFmtId="0" fontId="41" fillId="27" borderId="0" xfId="2" applyFont="1" applyFill="1" applyAlignment="1" applyProtection="1">
      <alignment horizontal="right" vertical="center"/>
      <protection locked="0"/>
    </xf>
    <xf numFmtId="176" fontId="41" fillId="27" borderId="0" xfId="2" applyNumberFormat="1" applyFont="1" applyFill="1" applyAlignment="1" applyProtection="1">
      <alignment horizontal="center" vertical="center"/>
      <protection locked="0"/>
    </xf>
    <xf numFmtId="0" fontId="31" fillId="27" borderId="44" xfId="0" applyFont="1" applyFill="1" applyBorder="1" applyAlignment="1" applyProtection="1">
      <alignment horizontal="center"/>
      <protection locked="0"/>
    </xf>
    <xf numFmtId="0" fontId="31" fillId="27" borderId="0" xfId="0" applyFont="1" applyFill="1" applyProtection="1">
      <alignment vertical="center"/>
      <protection locked="0"/>
    </xf>
    <xf numFmtId="0" fontId="36" fillId="4" borderId="151"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protection locked="0"/>
    </xf>
    <xf numFmtId="0" fontId="36" fillId="4" borderId="38" xfId="0" applyFont="1" applyFill="1" applyBorder="1" applyAlignment="1" applyProtection="1">
      <alignment horizontal="center" vertical="center"/>
      <protection locked="0"/>
    </xf>
    <xf numFmtId="0" fontId="36" fillId="4" borderId="40" xfId="0" applyFont="1" applyFill="1" applyBorder="1" applyAlignment="1" applyProtection="1">
      <alignment horizontal="center" vertical="center"/>
      <protection locked="0"/>
    </xf>
    <xf numFmtId="0" fontId="36" fillId="4" borderId="41" xfId="0" applyFont="1" applyFill="1" applyBorder="1" applyAlignment="1" applyProtection="1">
      <alignment horizontal="center" vertical="center"/>
      <protection locked="0"/>
    </xf>
    <xf numFmtId="0" fontId="36" fillId="4" borderId="37" xfId="0" applyFont="1" applyFill="1" applyBorder="1" applyAlignment="1" applyProtection="1">
      <alignment horizontal="center" vertical="center"/>
      <protection locked="0"/>
    </xf>
    <xf numFmtId="0" fontId="36" fillId="4" borderId="15" xfId="0" applyFont="1" applyFill="1" applyBorder="1" applyAlignment="1" applyProtection="1">
      <alignment horizontal="center" vertical="center"/>
      <protection locked="0"/>
    </xf>
    <xf numFmtId="0" fontId="40" fillId="27" borderId="0" xfId="0" applyFont="1" applyFill="1" applyAlignment="1" applyProtection="1">
      <alignment horizontal="right" vertical="center"/>
      <protection locked="0"/>
    </xf>
    <xf numFmtId="181" fontId="24" fillId="27" borderId="0" xfId="2" applyNumberFormat="1" applyFont="1" applyFill="1" applyAlignment="1" applyProtection="1">
      <alignment horizontal="right" vertical="center"/>
      <protection locked="0"/>
    </xf>
    <xf numFmtId="0" fontId="36" fillId="4" borderId="153" xfId="0" applyFont="1" applyFill="1" applyBorder="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24" fillId="27" borderId="0" xfId="2" quotePrefix="1" applyFont="1" applyFill="1" applyAlignment="1" applyProtection="1">
      <alignment horizontal="left" vertical="center"/>
      <protection locked="0"/>
    </xf>
    <xf numFmtId="181" fontId="24" fillId="4" borderId="0" xfId="2" applyNumberFormat="1" applyFont="1" applyFill="1" applyAlignment="1" applyProtection="1">
      <alignment horizontal="right" vertical="center"/>
      <protection locked="0"/>
    </xf>
    <xf numFmtId="0" fontId="36" fillId="4" borderId="44" xfId="0" applyFont="1" applyFill="1" applyBorder="1" applyAlignment="1" applyProtection="1">
      <alignment horizontal="center" vertical="center"/>
      <protection locked="0"/>
    </xf>
    <xf numFmtId="0" fontId="24" fillId="27" borderId="0" xfId="2" quotePrefix="1" applyFont="1" applyFill="1" applyAlignment="1" applyProtection="1">
      <alignment horizontal="center" vertical="center"/>
      <protection locked="0"/>
    </xf>
    <xf numFmtId="0" fontId="23" fillId="27" borderId="0" xfId="2" applyFont="1" applyFill="1" applyAlignment="1" applyProtection="1">
      <alignment vertical="top"/>
      <protection locked="0"/>
    </xf>
    <xf numFmtId="0" fontId="24" fillId="27" borderId="11" xfId="2" applyFont="1" applyFill="1" applyBorder="1" applyAlignment="1" applyProtection="1">
      <alignment vertical="top"/>
      <protection locked="0"/>
    </xf>
    <xf numFmtId="0" fontId="23" fillId="27" borderId="11" xfId="2" applyFont="1" applyFill="1" applyBorder="1" applyAlignment="1" applyProtection="1">
      <alignment vertical="top"/>
      <protection locked="0"/>
    </xf>
    <xf numFmtId="176" fontId="35" fillId="27" borderId="0" xfId="2" applyNumberFormat="1" applyFont="1" applyFill="1" applyAlignment="1" applyProtection="1">
      <alignment horizontal="center" vertical="center"/>
      <protection locked="0"/>
    </xf>
    <xf numFmtId="0" fontId="40" fillId="4" borderId="5" xfId="0" applyFont="1" applyFill="1" applyBorder="1" applyProtection="1">
      <alignment vertical="center"/>
      <protection locked="0"/>
    </xf>
    <xf numFmtId="0" fontId="23" fillId="27" borderId="0" xfId="2" applyFont="1" applyFill="1" applyAlignment="1" applyProtection="1">
      <alignment horizontal="right" vertical="center"/>
      <protection locked="0"/>
    </xf>
    <xf numFmtId="0" fontId="38" fillId="27" borderId="0" xfId="2" applyFont="1" applyFill="1" applyAlignment="1" applyProtection="1">
      <alignment horizontal="right" vertical="center"/>
      <protection locked="0"/>
    </xf>
    <xf numFmtId="0" fontId="20" fillId="0" borderId="6" xfId="2" applyFont="1" applyBorder="1" applyAlignment="1" applyProtection="1">
      <alignment vertical="center" wrapText="1"/>
      <protection locked="0"/>
    </xf>
    <xf numFmtId="0" fontId="21" fillId="0" borderId="0" xfId="1" applyFont="1" applyProtection="1">
      <alignment vertical="center"/>
      <protection locked="0"/>
    </xf>
    <xf numFmtId="177" fontId="28" fillId="4" borderId="21" xfId="2" applyNumberFormat="1" applyFont="1" applyFill="1" applyBorder="1" applyAlignment="1" applyProtection="1">
      <alignment horizontal="right" vertical="center"/>
      <protection locked="0"/>
    </xf>
    <xf numFmtId="3" fontId="28" fillId="4" borderId="21" xfId="2" applyNumberFormat="1" applyFont="1" applyFill="1" applyBorder="1" applyAlignment="1" applyProtection="1">
      <alignment horizontal="right" vertical="center"/>
      <protection locked="0"/>
    </xf>
    <xf numFmtId="177" fontId="28" fillId="4" borderId="20" xfId="2" applyNumberFormat="1" applyFont="1" applyFill="1" applyBorder="1" applyAlignment="1" applyProtection="1">
      <alignment horizontal="right" vertical="center"/>
      <protection locked="0"/>
    </xf>
    <xf numFmtId="0" fontId="20" fillId="0" borderId="6" xfId="2" applyFont="1" applyBorder="1" applyAlignment="1" applyProtection="1">
      <alignment horizontal="left" vertical="center" wrapText="1"/>
      <protection locked="0"/>
    </xf>
    <xf numFmtId="177" fontId="28" fillId="4" borderId="62" xfId="2" applyNumberFormat="1" applyFont="1" applyFill="1" applyBorder="1" applyAlignment="1" applyProtection="1">
      <alignment horizontal="right" vertical="center"/>
      <protection locked="0"/>
    </xf>
    <xf numFmtId="3" fontId="28" fillId="4" borderId="62" xfId="2" applyNumberFormat="1" applyFont="1" applyFill="1" applyBorder="1" applyAlignment="1" applyProtection="1">
      <alignment horizontal="right" vertical="center"/>
      <protection locked="0"/>
    </xf>
    <xf numFmtId="177" fontId="28" fillId="4" borderId="38" xfId="2" applyNumberFormat="1" applyFont="1" applyFill="1" applyBorder="1" applyAlignment="1" applyProtection="1">
      <alignment horizontal="right" vertical="center"/>
      <protection locked="0"/>
    </xf>
    <xf numFmtId="0" fontId="24" fillId="0" borderId="9" xfId="0" applyFont="1" applyBorder="1" applyProtection="1">
      <alignment vertical="center"/>
      <protection locked="0"/>
    </xf>
    <xf numFmtId="0" fontId="104" fillId="0" borderId="9" xfId="0" applyFont="1" applyBorder="1" applyAlignment="1" applyProtection="1">
      <alignment horizontal="center" vertical="center" wrapText="1"/>
      <protection locked="0"/>
    </xf>
    <xf numFmtId="177" fontId="28" fillId="4" borderId="86" xfId="2" applyNumberFormat="1" applyFont="1" applyFill="1" applyBorder="1" applyAlignment="1" applyProtection="1">
      <alignment horizontal="right" vertical="center"/>
      <protection locked="0"/>
    </xf>
    <xf numFmtId="3" fontId="28" fillId="4" borderId="86" xfId="2" applyNumberFormat="1" applyFont="1" applyFill="1" applyBorder="1" applyAlignment="1" applyProtection="1">
      <alignment horizontal="right" vertical="center"/>
      <protection locked="0"/>
    </xf>
    <xf numFmtId="177" fontId="28" fillId="4" borderId="40" xfId="2" applyNumberFormat="1" applyFont="1" applyFill="1" applyBorder="1" applyAlignment="1" applyProtection="1">
      <alignment horizontal="right" vertical="center"/>
      <protection locked="0"/>
    </xf>
    <xf numFmtId="177" fontId="28" fillId="4" borderId="107" xfId="2" applyNumberFormat="1" applyFont="1" applyFill="1" applyBorder="1" applyAlignment="1" applyProtection="1">
      <alignment horizontal="right" vertical="center"/>
      <protection locked="0"/>
    </xf>
    <xf numFmtId="3" fontId="28" fillId="4" borderId="107" xfId="2" applyNumberFormat="1" applyFont="1" applyFill="1" applyBorder="1" applyAlignment="1" applyProtection="1">
      <alignment horizontal="right" vertical="center"/>
      <protection locked="0"/>
    </xf>
    <xf numFmtId="177" fontId="28" fillId="4" borderId="44" xfId="2" applyNumberFormat="1" applyFont="1" applyFill="1" applyBorder="1" applyAlignment="1" applyProtection="1">
      <alignment horizontal="right" vertical="center"/>
      <protection locked="0"/>
    </xf>
    <xf numFmtId="177" fontId="28" fillId="4" borderId="60" xfId="2" applyNumberFormat="1" applyFont="1" applyFill="1" applyBorder="1" applyAlignment="1" applyProtection="1">
      <alignment horizontal="right" vertical="center"/>
      <protection locked="0"/>
    </xf>
    <xf numFmtId="3" fontId="28" fillId="4" borderId="60" xfId="2" applyNumberFormat="1" applyFont="1" applyFill="1" applyBorder="1" applyAlignment="1" applyProtection="1">
      <alignment horizontal="right" vertical="center"/>
      <protection locked="0"/>
    </xf>
    <xf numFmtId="177" fontId="28" fillId="4" borderId="43" xfId="2" applyNumberFormat="1" applyFont="1" applyFill="1" applyBorder="1" applyAlignment="1" applyProtection="1">
      <alignment horizontal="right" vertical="center"/>
      <protection locked="0"/>
    </xf>
    <xf numFmtId="0" fontId="54" fillId="4" borderId="0" xfId="2" applyFont="1" applyFill="1" applyAlignment="1" applyProtection="1">
      <alignment vertical="top"/>
      <protection locked="0"/>
    </xf>
    <xf numFmtId="0" fontId="35" fillId="4" borderId="0" xfId="2" applyFont="1" applyFill="1" applyProtection="1">
      <alignment vertical="center"/>
      <protection locked="0"/>
    </xf>
    <xf numFmtId="0" fontId="80" fillId="8" borderId="0" xfId="2" applyFont="1" applyFill="1" applyProtection="1">
      <alignment vertical="center"/>
      <protection locked="0"/>
    </xf>
    <xf numFmtId="0" fontId="80" fillId="8" borderId="0" xfId="2" applyFont="1" applyFill="1" applyAlignment="1" applyProtection="1">
      <alignment horizontal="right" vertical="center"/>
      <protection locked="0"/>
    </xf>
    <xf numFmtId="0" fontId="53" fillId="4" borderId="0" xfId="2" applyFont="1" applyFill="1" applyAlignment="1" applyProtection="1">
      <alignment vertical="top" wrapText="1"/>
      <protection locked="0"/>
    </xf>
    <xf numFmtId="0" fontId="32" fillId="4" borderId="107" xfId="2" applyFont="1" applyFill="1" applyBorder="1" applyAlignment="1" applyProtection="1">
      <alignment horizontal="right"/>
      <protection locked="0"/>
    </xf>
    <xf numFmtId="0" fontId="32" fillId="4" borderId="44" xfId="2" applyFont="1" applyFill="1" applyBorder="1" applyAlignment="1" applyProtection="1">
      <alignment horizontal="right"/>
      <protection locked="0"/>
    </xf>
    <xf numFmtId="0" fontId="53" fillId="4" borderId="0" xfId="2" applyFont="1" applyFill="1" applyAlignment="1" applyProtection="1">
      <alignment horizontal="right" vertical="top"/>
      <protection locked="0"/>
    </xf>
    <xf numFmtId="0" fontId="53" fillId="4" borderId="0" xfId="2" applyFont="1" applyFill="1" applyAlignment="1" applyProtection="1">
      <alignment horizontal="right" vertical="top" wrapText="1"/>
      <protection locked="0"/>
    </xf>
    <xf numFmtId="0" fontId="32" fillId="4" borderId="0" xfId="2" applyFont="1" applyFill="1" applyAlignment="1" applyProtection="1">
      <alignment horizontal="center" vertical="top" shrinkToFit="1"/>
      <protection locked="0"/>
    </xf>
    <xf numFmtId="3" fontId="32" fillId="4" borderId="0" xfId="2" quotePrefix="1" applyNumberFormat="1" applyFont="1" applyFill="1" applyAlignment="1" applyProtection="1">
      <alignment horizontal="center" vertical="top"/>
      <protection locked="0"/>
    </xf>
    <xf numFmtId="0" fontId="32" fillId="4" borderId="0" xfId="2" applyFont="1" applyFill="1" applyAlignment="1" applyProtection="1">
      <alignment vertical="top" wrapText="1" shrinkToFit="1"/>
      <protection locked="0"/>
    </xf>
    <xf numFmtId="0" fontId="38" fillId="4" borderId="5" xfId="2" applyFont="1" applyFill="1" applyBorder="1" applyAlignment="1" applyProtection="1">
      <alignment horizontal="right" vertical="center"/>
      <protection locked="0"/>
    </xf>
    <xf numFmtId="177" fontId="32" fillId="4" borderId="46" xfId="2" applyNumberFormat="1" applyFont="1" applyFill="1" applyBorder="1" applyProtection="1">
      <alignment vertical="center"/>
      <protection locked="0"/>
    </xf>
    <xf numFmtId="177" fontId="32" fillId="4" borderId="57" xfId="2" applyNumberFormat="1" applyFont="1" applyFill="1" applyBorder="1" applyProtection="1">
      <alignment vertical="center"/>
      <protection locked="0"/>
    </xf>
    <xf numFmtId="0" fontId="24" fillId="4" borderId="0" xfId="2" applyFont="1" applyFill="1" applyAlignment="1" applyProtection="1">
      <alignment horizontal="right" vertical="center"/>
      <protection locked="0"/>
    </xf>
    <xf numFmtId="177" fontId="32" fillId="4" borderId="59" xfId="2" applyNumberFormat="1" applyFont="1" applyFill="1" applyBorder="1" applyProtection="1">
      <alignment vertical="center"/>
      <protection locked="0"/>
    </xf>
    <xf numFmtId="177" fontId="32" fillId="4" borderId="38" xfId="2" applyNumberFormat="1" applyFont="1" applyFill="1" applyBorder="1" applyProtection="1">
      <alignment vertical="center"/>
      <protection locked="0"/>
    </xf>
    <xf numFmtId="177" fontId="32" fillId="4" borderId="26" xfId="2" applyNumberFormat="1" applyFont="1" applyFill="1" applyBorder="1" applyProtection="1">
      <alignment vertical="center"/>
      <protection locked="0"/>
    </xf>
    <xf numFmtId="177" fontId="32" fillId="4" borderId="41" xfId="2" applyNumberFormat="1" applyFont="1" applyFill="1" applyBorder="1" applyProtection="1">
      <alignment vertical="center"/>
      <protection locked="0"/>
    </xf>
    <xf numFmtId="177" fontId="32" fillId="5" borderId="58" xfId="2" applyNumberFormat="1" applyFont="1" applyFill="1" applyBorder="1" applyProtection="1">
      <alignment vertical="center"/>
      <protection locked="0"/>
    </xf>
    <xf numFmtId="177" fontId="32" fillId="5" borderId="42" xfId="2" applyNumberFormat="1" applyFont="1" applyFill="1" applyBorder="1" applyProtection="1">
      <alignment vertical="center"/>
      <protection locked="0"/>
    </xf>
    <xf numFmtId="177" fontId="32" fillId="4" borderId="20" xfId="2" applyNumberFormat="1" applyFont="1" applyFill="1" applyBorder="1" applyProtection="1">
      <alignment vertical="center"/>
      <protection locked="0"/>
    </xf>
    <xf numFmtId="177" fontId="32" fillId="4" borderId="37" xfId="2" applyNumberFormat="1" applyFont="1" applyFill="1" applyBorder="1" applyProtection="1">
      <alignment vertical="center"/>
      <protection locked="0"/>
    </xf>
    <xf numFmtId="178" fontId="8" fillId="4" borderId="39" xfId="3" applyNumberFormat="1" applyFont="1" applyFill="1" applyBorder="1" applyAlignment="1" applyProtection="1">
      <alignment horizontal="right" vertical="center"/>
      <protection locked="0"/>
    </xf>
    <xf numFmtId="177" fontId="10" fillId="4" borderId="59" xfId="2" applyNumberFormat="1" applyFont="1" applyFill="1" applyBorder="1" applyProtection="1">
      <alignment vertical="center"/>
      <protection locked="0"/>
    </xf>
    <xf numFmtId="0" fontId="31" fillId="4" borderId="16" xfId="0" applyFont="1" applyFill="1" applyBorder="1" applyAlignment="1" applyProtection="1">
      <alignment vertical="center" textRotation="255"/>
      <protection locked="0"/>
    </xf>
    <xf numFmtId="0" fontId="31" fillId="4" borderId="17" xfId="0" applyFont="1" applyFill="1" applyBorder="1" applyAlignment="1" applyProtection="1">
      <alignment vertical="center" textRotation="255"/>
      <protection locked="0"/>
    </xf>
    <xf numFmtId="177" fontId="32" fillId="4" borderId="58" xfId="2" applyNumberFormat="1" applyFont="1" applyFill="1" applyBorder="1" applyProtection="1">
      <alignment vertical="center"/>
      <protection locked="0"/>
    </xf>
    <xf numFmtId="177" fontId="32" fillId="4" borderId="42" xfId="2" applyNumberFormat="1" applyFont="1" applyFill="1" applyBorder="1" applyProtection="1">
      <alignment vertical="center"/>
      <protection locked="0"/>
    </xf>
    <xf numFmtId="177" fontId="32" fillId="4" borderId="17" xfId="2" applyNumberFormat="1" applyFont="1" applyFill="1" applyBorder="1" applyProtection="1">
      <alignment vertical="center"/>
      <protection locked="0"/>
    </xf>
    <xf numFmtId="177" fontId="32" fillId="4" borderId="15" xfId="2" applyNumberFormat="1" applyFont="1" applyFill="1" applyBorder="1" applyProtection="1">
      <alignment vertical="center"/>
      <protection locked="0"/>
    </xf>
    <xf numFmtId="177" fontId="32" fillId="5" borderId="20" xfId="2" applyNumberFormat="1" applyFont="1" applyFill="1" applyBorder="1" applyProtection="1">
      <alignment vertical="center"/>
      <protection locked="0"/>
    </xf>
    <xf numFmtId="177" fontId="32" fillId="5" borderId="37" xfId="2" applyNumberFormat="1" applyFont="1" applyFill="1" applyBorder="1" applyProtection="1">
      <alignment vertical="center"/>
      <protection locked="0"/>
    </xf>
    <xf numFmtId="178" fontId="25" fillId="4" borderId="56" xfId="3" applyNumberFormat="1" applyFont="1" applyFill="1" applyBorder="1" applyAlignment="1" applyProtection="1">
      <alignment horizontal="right" vertical="center"/>
      <protection locked="0"/>
    </xf>
    <xf numFmtId="177" fontId="32" fillId="5" borderId="93" xfId="2" applyNumberFormat="1" applyFont="1" applyFill="1" applyBorder="1" applyProtection="1">
      <alignment vertical="center"/>
      <protection locked="0"/>
    </xf>
    <xf numFmtId="177" fontId="32" fillId="5" borderId="92" xfId="2" applyNumberFormat="1" applyFont="1" applyFill="1" applyBorder="1" applyProtection="1">
      <alignment vertical="center"/>
      <protection locked="0"/>
    </xf>
    <xf numFmtId="0" fontId="31" fillId="4" borderId="0" xfId="2" applyFont="1" applyFill="1" applyProtection="1">
      <alignment vertical="center"/>
      <protection locked="0"/>
    </xf>
    <xf numFmtId="0" fontId="31" fillId="4" borderId="0" xfId="2" quotePrefix="1" applyFont="1" applyFill="1" applyAlignment="1" applyProtection="1">
      <alignment horizontal="center" vertical="center"/>
      <protection locked="0"/>
    </xf>
    <xf numFmtId="0" fontId="31" fillId="4" borderId="0" xfId="0" applyFont="1" applyFill="1" applyProtection="1">
      <alignment vertical="center"/>
      <protection locked="0"/>
    </xf>
    <xf numFmtId="38" fontId="31" fillId="4" borderId="0" xfId="3" applyFont="1" applyFill="1" applyAlignment="1" applyProtection="1">
      <alignment horizontal="right"/>
      <protection locked="0"/>
    </xf>
    <xf numFmtId="178" fontId="31" fillId="4" borderId="0" xfId="3" applyNumberFormat="1" applyFont="1" applyFill="1" applyAlignment="1" applyProtection="1">
      <alignment horizontal="right" vertical="center"/>
      <protection locked="0"/>
    </xf>
    <xf numFmtId="178" fontId="31" fillId="4" borderId="0" xfId="0" applyNumberFormat="1" applyFont="1" applyFill="1" applyProtection="1">
      <alignment vertical="center"/>
      <protection locked="0"/>
    </xf>
    <xf numFmtId="0" fontId="35" fillId="4" borderId="0" xfId="2" applyFont="1" applyFill="1" applyAlignment="1" applyProtection="1">
      <alignment vertical="top" wrapText="1"/>
      <protection locked="0"/>
    </xf>
    <xf numFmtId="0" fontId="19" fillId="4" borderId="0" xfId="2" applyFont="1" applyFill="1" applyAlignment="1" applyProtection="1">
      <alignment vertical="top" wrapText="1"/>
      <protection locked="0"/>
    </xf>
    <xf numFmtId="0" fontId="98" fillId="8" borderId="0" xfId="2" applyFont="1" applyFill="1" applyProtection="1">
      <alignment vertical="center"/>
      <protection locked="0"/>
    </xf>
    <xf numFmtId="0" fontId="98" fillId="8" borderId="0" xfId="2" applyFont="1" applyFill="1" applyAlignment="1" applyProtection="1">
      <alignment horizontal="right" vertical="center"/>
      <protection locked="0"/>
    </xf>
    <xf numFmtId="0" fontId="27" fillId="4" borderId="0" xfId="2" applyFont="1" applyFill="1" applyProtection="1">
      <alignment vertical="center"/>
      <protection locked="0"/>
    </xf>
    <xf numFmtId="0" fontId="28" fillId="4" borderId="0" xfId="2" applyFont="1" applyFill="1" applyAlignment="1" applyProtection="1">
      <alignment vertical="center" wrapText="1"/>
      <protection locked="0"/>
    </xf>
    <xf numFmtId="0" fontId="28" fillId="0" borderId="0" xfId="2" applyFont="1" applyProtection="1">
      <alignment vertical="center"/>
      <protection locked="0"/>
    </xf>
    <xf numFmtId="0" fontId="105" fillId="0" borderId="0" xfId="1" applyFont="1" applyAlignment="1" applyProtection="1">
      <alignment horizontal="left" vertical="center"/>
      <protection locked="0"/>
    </xf>
    <xf numFmtId="0" fontId="24" fillId="4" borderId="0" xfId="2" quotePrefix="1" applyFont="1" applyFill="1" applyAlignment="1" applyProtection="1">
      <alignment horizontal="center" vertical="center"/>
      <protection locked="0"/>
    </xf>
    <xf numFmtId="0" fontId="35" fillId="12" borderId="58" xfId="2" applyFont="1" applyFill="1" applyBorder="1" applyAlignment="1" applyProtection="1">
      <alignment horizontal="left" vertical="center" shrinkToFit="1"/>
      <protection locked="0"/>
    </xf>
    <xf numFmtId="0" fontId="35" fillId="12" borderId="147" xfId="2" applyFont="1" applyFill="1" applyBorder="1" applyAlignment="1" applyProtection="1">
      <alignment horizontal="left" vertical="center" shrinkToFit="1"/>
      <protection locked="0"/>
    </xf>
    <xf numFmtId="0" fontId="32" fillId="12" borderId="108" xfId="2" applyFont="1" applyFill="1" applyBorder="1" applyAlignment="1" applyProtection="1">
      <alignment horizontal="center" vertical="center" wrapText="1"/>
      <protection locked="0"/>
    </xf>
    <xf numFmtId="0" fontId="32" fillId="7" borderId="108" xfId="2" applyFont="1" applyFill="1" applyBorder="1" applyAlignment="1" applyProtection="1">
      <alignment horizontal="center" vertical="center" wrapText="1"/>
      <protection locked="0"/>
    </xf>
    <xf numFmtId="0" fontId="32" fillId="7" borderId="105" xfId="2" applyFont="1" applyFill="1" applyBorder="1" applyAlignment="1" applyProtection="1">
      <alignment horizontal="center" vertical="center" wrapText="1"/>
      <protection locked="0"/>
    </xf>
    <xf numFmtId="0" fontId="32" fillId="26" borderId="71" xfId="2" applyFont="1" applyFill="1" applyBorder="1" applyAlignment="1" applyProtection="1">
      <alignment horizontal="center" vertical="center" wrapText="1"/>
      <protection locked="0"/>
    </xf>
    <xf numFmtId="0" fontId="25" fillId="0" borderId="105" xfId="2" applyFont="1" applyBorder="1" applyAlignment="1" applyProtection="1">
      <alignment vertical="center" shrinkToFit="1"/>
      <protection locked="0"/>
    </xf>
    <xf numFmtId="0" fontId="108" fillId="0" borderId="0" xfId="0" applyFont="1" applyAlignment="1" applyProtection="1">
      <alignment horizontal="right" vertical="top" wrapText="1"/>
      <protection locked="0"/>
    </xf>
    <xf numFmtId="0" fontId="24" fillId="6" borderId="0" xfId="2" applyFont="1" applyFill="1" applyAlignment="1" applyProtection="1">
      <alignment horizontal="left" vertical="top" wrapText="1"/>
      <protection locked="0"/>
    </xf>
    <xf numFmtId="0" fontId="24" fillId="6" borderId="0" xfId="2" applyFont="1" applyFill="1" applyAlignment="1" applyProtection="1">
      <alignment horizontal="left" vertical="top"/>
      <protection locked="0"/>
    </xf>
    <xf numFmtId="0" fontId="38" fillId="6" borderId="0" xfId="2" applyFont="1" applyFill="1" applyAlignment="1" applyProtection="1">
      <protection locked="0"/>
    </xf>
    <xf numFmtId="0" fontId="84" fillId="6" borderId="33" xfId="2" applyFont="1" applyFill="1" applyBorder="1" applyAlignment="1" applyProtection="1">
      <alignment horizontal="right" vertical="top"/>
      <protection locked="0"/>
    </xf>
    <xf numFmtId="0" fontId="21" fillId="6" borderId="0" xfId="2" applyFont="1" applyFill="1" applyAlignment="1" applyProtection="1">
      <alignment horizontal="right" vertical="top"/>
      <protection locked="0"/>
    </xf>
    <xf numFmtId="0" fontId="38" fillId="6" borderId="0" xfId="2" applyFont="1" applyFill="1" applyAlignment="1" applyProtection="1">
      <alignment horizontal="left"/>
      <protection locked="0"/>
    </xf>
    <xf numFmtId="0" fontId="24" fillId="6" borderId="0" xfId="2" applyFont="1" applyFill="1" applyAlignment="1" applyProtection="1">
      <alignment horizontal="left"/>
      <protection locked="0"/>
    </xf>
    <xf numFmtId="0" fontId="38" fillId="6" borderId="0" xfId="2" applyFont="1" applyFill="1" applyAlignment="1" applyProtection="1">
      <alignment wrapText="1"/>
      <protection locked="0"/>
    </xf>
    <xf numFmtId="0" fontId="2" fillId="8" borderId="0" xfId="2" applyFill="1" applyAlignment="1" applyProtection="1">
      <protection locked="0"/>
    </xf>
    <xf numFmtId="0" fontId="23" fillId="0" borderId="0" xfId="2" applyFont="1" applyAlignment="1" applyProtection="1">
      <alignment horizontal="left"/>
      <protection locked="0"/>
    </xf>
    <xf numFmtId="0" fontId="80" fillId="8" borderId="0" xfId="2" applyFont="1" applyFill="1" applyAlignment="1" applyProtection="1">
      <protection locked="0"/>
    </xf>
    <xf numFmtId="0" fontId="80" fillId="8" borderId="0" xfId="2" applyFont="1" applyFill="1" applyAlignment="1" applyProtection="1">
      <alignment horizontal="right"/>
      <protection locked="0"/>
    </xf>
    <xf numFmtId="0" fontId="4" fillId="8" borderId="0" xfId="2" applyFont="1" applyFill="1" applyAlignment="1" applyProtection="1">
      <protection locked="0"/>
    </xf>
    <xf numFmtId="0" fontId="109" fillId="6" borderId="0" xfId="2" applyFont="1" applyFill="1" applyAlignment="1" applyProtection="1">
      <alignment horizontal="left" vertical="top"/>
      <protection locked="0"/>
    </xf>
    <xf numFmtId="0" fontId="110" fillId="0" borderId="0" xfId="2" applyFont="1" applyAlignment="1" applyProtection="1">
      <alignment horizontal="left" vertical="center"/>
      <protection locked="0"/>
    </xf>
    <xf numFmtId="0" fontId="110" fillId="0" borderId="0" xfId="2" applyFont="1" applyAlignment="1" applyProtection="1">
      <alignment horizontal="right" vertical="center"/>
      <protection locked="0"/>
    </xf>
    <xf numFmtId="0" fontId="105" fillId="0" borderId="0" xfId="2" applyFont="1" applyAlignment="1" applyProtection="1">
      <alignment horizontal="left" vertical="center"/>
      <protection locked="0"/>
    </xf>
    <xf numFmtId="0" fontId="111" fillId="8" borderId="0" xfId="2" applyFont="1" applyFill="1" applyProtection="1">
      <alignment vertical="center"/>
      <protection locked="0"/>
    </xf>
    <xf numFmtId="0" fontId="110" fillId="0" borderId="0" xfId="2" applyFont="1" applyAlignment="1" applyProtection="1">
      <alignment horizontal="left" vertical="top"/>
      <protection locked="0"/>
    </xf>
    <xf numFmtId="0" fontId="110" fillId="0" borderId="0" xfId="2" applyFont="1" applyAlignment="1" applyProtection="1">
      <alignment horizontal="right" vertical="top"/>
      <protection locked="0"/>
    </xf>
    <xf numFmtId="0" fontId="105" fillId="0" borderId="0" xfId="2" applyFont="1" applyAlignment="1" applyProtection="1">
      <alignment horizontal="left" vertical="top"/>
      <protection locked="0"/>
    </xf>
    <xf numFmtId="0" fontId="111" fillId="8" borderId="0" xfId="2" applyFont="1" applyFill="1" applyAlignment="1" applyProtection="1">
      <alignment vertical="top"/>
      <protection locked="0"/>
    </xf>
    <xf numFmtId="0" fontId="4" fillId="8" borderId="0" xfId="2" applyFont="1" applyFill="1" applyAlignment="1" applyProtection="1">
      <alignment vertical="center" wrapText="1"/>
      <protection locked="0"/>
    </xf>
    <xf numFmtId="0" fontId="112" fillId="0" borderId="0" xfId="1" applyFont="1" applyAlignment="1" applyProtection="1">
      <alignment horizontal="center" vertical="center"/>
      <protection locked="0"/>
    </xf>
    <xf numFmtId="0" fontId="80" fillId="0" borderId="0" xfId="2" applyFont="1" applyAlignment="1" applyProtection="1">
      <alignment horizontal="center" vertical="center"/>
      <protection locked="0"/>
    </xf>
    <xf numFmtId="0" fontId="80" fillId="0" borderId="0" xfId="0" applyFont="1" applyAlignment="1" applyProtection="1">
      <alignment horizontal="center" vertical="center" wrapText="1"/>
      <protection locked="0"/>
    </xf>
    <xf numFmtId="0" fontId="80" fillId="0" borderId="0" xfId="0" applyFont="1" applyAlignment="1" applyProtection="1">
      <protection locked="0"/>
    </xf>
    <xf numFmtId="38" fontId="113" fillId="18" borderId="50" xfId="5" applyFont="1" applyFill="1" applyBorder="1" applyAlignment="1" applyProtection="1">
      <alignment horizontal="center" vertical="center"/>
      <protection locked="0"/>
    </xf>
    <xf numFmtId="0" fontId="113" fillId="18" borderId="50" xfId="7" applyFont="1" applyFill="1" applyBorder="1" applyAlignment="1" applyProtection="1">
      <alignment horizontal="center" vertical="center"/>
      <protection locked="0"/>
    </xf>
    <xf numFmtId="0" fontId="113" fillId="0" borderId="0" xfId="7" applyFont="1" applyAlignment="1" applyProtection="1">
      <alignment horizontal="center" vertical="center"/>
      <protection locked="0"/>
    </xf>
    <xf numFmtId="0" fontId="113" fillId="0" borderId="75" xfId="7" applyFont="1" applyBorder="1" applyAlignment="1" applyProtection="1">
      <protection locked="0"/>
    </xf>
    <xf numFmtId="0" fontId="114" fillId="0" borderId="139" xfId="7" applyFont="1" applyBorder="1" applyAlignment="1" applyProtection="1">
      <alignment horizontal="right"/>
      <protection locked="0"/>
    </xf>
    <xf numFmtId="0" fontId="113" fillId="0" borderId="75" xfId="8" applyFont="1" applyBorder="1" applyProtection="1">
      <alignment vertical="center"/>
      <protection locked="0"/>
    </xf>
    <xf numFmtId="0" fontId="113" fillId="0" borderId="0" xfId="0" applyFont="1" applyProtection="1">
      <alignment vertical="center"/>
      <protection locked="0"/>
    </xf>
    <xf numFmtId="0" fontId="113" fillId="0" borderId="128" xfId="7" applyFont="1" applyBorder="1" applyAlignment="1" applyProtection="1">
      <protection locked="0"/>
    </xf>
    <xf numFmtId="0" fontId="113" fillId="0" borderId="128" xfId="8" applyFont="1" applyBorder="1" applyProtection="1">
      <alignment vertical="center"/>
      <protection locked="0"/>
    </xf>
    <xf numFmtId="0" fontId="113" fillId="13" borderId="128" xfId="7" applyFont="1" applyFill="1" applyBorder="1" applyAlignment="1" applyProtection="1">
      <protection locked="0"/>
    </xf>
    <xf numFmtId="0" fontId="114" fillId="13" borderId="139" xfId="7" applyFont="1" applyFill="1" applyBorder="1" applyAlignment="1" applyProtection="1">
      <alignment horizontal="right"/>
      <protection locked="0"/>
    </xf>
    <xf numFmtId="0" fontId="113" fillId="13" borderId="128" xfId="8" applyFont="1" applyFill="1" applyBorder="1" applyProtection="1">
      <alignment vertical="center"/>
      <protection locked="0"/>
    </xf>
    <xf numFmtId="0" fontId="113" fillId="0" borderId="67" xfId="7" applyFont="1" applyBorder="1" applyAlignment="1" applyProtection="1">
      <protection locked="0"/>
    </xf>
    <xf numFmtId="0" fontId="113" fillId="0" borderId="67" xfId="8" applyFont="1" applyBorder="1" applyProtection="1">
      <alignment vertical="center"/>
      <protection locked="0"/>
    </xf>
    <xf numFmtId="0" fontId="6" fillId="8" borderId="50" xfId="1" applyFont="1" applyFill="1" applyBorder="1" applyAlignment="1" applyProtection="1">
      <alignment horizontal="center" vertical="center"/>
      <protection locked="0"/>
    </xf>
    <xf numFmtId="0" fontId="4" fillId="8" borderId="50" xfId="1" applyFont="1" applyFill="1" applyBorder="1" applyProtection="1">
      <alignment vertical="center"/>
      <protection locked="0"/>
    </xf>
    <xf numFmtId="0" fontId="4" fillId="8" borderId="50" xfId="1" applyFont="1" applyFill="1" applyBorder="1" applyAlignment="1" applyProtection="1">
      <alignment horizontal="center" vertical="center"/>
      <protection locked="0"/>
    </xf>
    <xf numFmtId="0" fontId="80" fillId="0" borderId="56" xfId="2" applyFont="1" applyBorder="1" applyAlignment="1" applyProtection="1">
      <alignment horizontal="center" vertical="center"/>
      <protection locked="0"/>
    </xf>
    <xf numFmtId="0" fontId="118" fillId="8" borderId="50" xfId="1" applyFont="1" applyFill="1" applyBorder="1" applyAlignment="1" applyProtection="1">
      <alignment horizontal="center" vertical="center"/>
      <protection locked="0"/>
    </xf>
    <xf numFmtId="0" fontId="120" fillId="0" borderId="0" xfId="0" applyFont="1" applyProtection="1">
      <alignment vertical="center"/>
      <protection locked="0"/>
    </xf>
    <xf numFmtId="0" fontId="4" fillId="34" borderId="0" xfId="2" applyFont="1" applyFill="1" applyProtection="1">
      <alignment vertical="center"/>
      <protection locked="0"/>
    </xf>
    <xf numFmtId="0" fontId="121" fillId="14" borderId="85" xfId="2" applyFont="1" applyFill="1" applyBorder="1" applyProtection="1">
      <alignment vertical="center"/>
      <protection locked="0"/>
    </xf>
    <xf numFmtId="0" fontId="121" fillId="14" borderId="54" xfId="2" applyFont="1" applyFill="1" applyBorder="1" applyProtection="1">
      <alignment vertical="center"/>
      <protection locked="0"/>
    </xf>
    <xf numFmtId="0" fontId="121" fillId="14" borderId="44" xfId="2" applyFont="1" applyFill="1" applyBorder="1" applyProtection="1">
      <alignment vertical="center"/>
      <protection locked="0"/>
    </xf>
    <xf numFmtId="0" fontId="122" fillId="34" borderId="0" xfId="2" applyFont="1" applyFill="1" applyProtection="1">
      <alignment vertical="center"/>
      <protection locked="0"/>
    </xf>
    <xf numFmtId="0" fontId="4" fillId="2" borderId="0" xfId="2" applyFont="1" applyFill="1" applyProtection="1">
      <alignment vertical="center"/>
      <protection locked="0"/>
    </xf>
    <xf numFmtId="0" fontId="0" fillId="34" borderId="0" xfId="0" applyFill="1" applyProtection="1">
      <alignment vertical="center"/>
      <protection locked="0"/>
    </xf>
    <xf numFmtId="0" fontId="123" fillId="34" borderId="0" xfId="2" applyFont="1" applyFill="1" applyProtection="1">
      <alignment vertical="center"/>
      <protection locked="0"/>
    </xf>
    <xf numFmtId="0" fontId="7" fillId="34" borderId="0" xfId="2" applyFont="1" applyFill="1" applyProtection="1">
      <alignment vertical="center"/>
      <protection locked="0"/>
    </xf>
    <xf numFmtId="0" fontId="7" fillId="2" borderId="10" xfId="2" applyFont="1" applyFill="1" applyBorder="1" applyProtection="1">
      <alignment vertical="center"/>
      <protection locked="0"/>
    </xf>
    <xf numFmtId="0" fontId="7" fillId="2" borderId="11" xfId="2" applyFont="1" applyFill="1" applyBorder="1" applyProtection="1">
      <alignment vertical="center"/>
      <protection locked="0"/>
    </xf>
    <xf numFmtId="0" fontId="7" fillId="2" borderId="61" xfId="2" applyFont="1" applyFill="1" applyBorder="1" applyProtection="1">
      <alignment vertical="center"/>
      <protection locked="0"/>
    </xf>
    <xf numFmtId="0" fontId="126" fillId="34" borderId="0" xfId="2" applyFont="1" applyFill="1" applyAlignment="1" applyProtection="1">
      <alignment vertical="top"/>
      <protection locked="0"/>
    </xf>
    <xf numFmtId="0" fontId="54" fillId="2" borderId="0" xfId="0" applyFont="1" applyFill="1" applyAlignment="1" applyProtection="1">
      <alignment vertical="center" shrinkToFit="1"/>
      <protection locked="0"/>
    </xf>
    <xf numFmtId="0" fontId="53" fillId="2" borderId="0" xfId="2" applyFont="1" applyFill="1" applyProtection="1">
      <alignment vertical="center"/>
      <protection locked="0"/>
    </xf>
    <xf numFmtId="0" fontId="54" fillId="2" borderId="0" xfId="2" applyFont="1" applyFill="1" applyProtection="1">
      <alignment vertical="center"/>
      <protection locked="0"/>
    </xf>
    <xf numFmtId="0" fontId="53" fillId="2" borderId="0" xfId="2" applyFont="1" applyFill="1" applyAlignment="1" applyProtection="1">
      <alignment vertical="center" textRotation="255" wrapText="1"/>
      <protection locked="0"/>
    </xf>
    <xf numFmtId="0" fontId="53" fillId="2" borderId="0" xfId="2" applyFont="1" applyFill="1" applyAlignment="1" applyProtection="1">
      <alignment vertical="center" shrinkToFit="1"/>
      <protection locked="0"/>
    </xf>
    <xf numFmtId="0" fontId="53" fillId="2" borderId="0" xfId="2" applyFont="1" applyFill="1" applyAlignment="1" applyProtection="1">
      <alignment vertical="center" wrapText="1"/>
      <protection locked="0"/>
    </xf>
    <xf numFmtId="0" fontId="20" fillId="0" borderId="0" xfId="2" applyFont="1" applyAlignment="1" applyProtection="1">
      <alignment vertical="center" shrinkToFit="1"/>
      <protection locked="0"/>
    </xf>
    <xf numFmtId="0" fontId="127" fillId="0" borderId="0" xfId="2" applyFont="1" applyAlignment="1" applyProtection="1">
      <alignment vertical="center" shrinkToFit="1"/>
      <protection locked="0"/>
    </xf>
    <xf numFmtId="0" fontId="24" fillId="2" borderId="6" xfId="2" applyFont="1" applyFill="1" applyBorder="1" applyAlignment="1" applyProtection="1">
      <alignment horizontal="center" vertical="center"/>
      <protection locked="0"/>
    </xf>
    <xf numFmtId="0" fontId="24" fillId="2" borderId="0" xfId="2" applyFont="1" applyFill="1" applyProtection="1">
      <alignment vertical="center"/>
      <protection locked="0"/>
    </xf>
    <xf numFmtId="0" fontId="40" fillId="2" borderId="0" xfId="0" applyFont="1" applyFill="1" applyProtection="1">
      <alignment vertical="center"/>
      <protection locked="0"/>
    </xf>
    <xf numFmtId="0" fontId="7" fillId="2" borderId="0" xfId="2" applyFont="1" applyFill="1" applyProtection="1">
      <alignment vertical="center"/>
      <protection locked="0"/>
    </xf>
    <xf numFmtId="0" fontId="7" fillId="2" borderId="9" xfId="2" applyFont="1" applyFill="1" applyBorder="1" applyProtection="1">
      <alignment vertical="center"/>
      <protection locked="0"/>
    </xf>
    <xf numFmtId="0" fontId="54" fillId="2" borderId="0" xfId="2" applyFont="1" applyFill="1" applyAlignment="1" applyProtection="1">
      <alignment vertical="top"/>
      <protection locked="0"/>
    </xf>
    <xf numFmtId="0" fontId="53" fillId="2" borderId="0" xfId="2" quotePrefix="1" applyFont="1" applyFill="1" applyAlignment="1" applyProtection="1">
      <alignment horizontal="right" vertical="top"/>
      <protection locked="0"/>
    </xf>
    <xf numFmtId="0" fontId="127" fillId="0" borderId="0" xfId="2" applyFont="1" applyProtection="1">
      <alignment vertical="center"/>
      <protection locked="0"/>
    </xf>
    <xf numFmtId="0" fontId="33" fillId="2" borderId="0" xfId="2" applyFont="1" applyFill="1" applyProtection="1">
      <alignment vertical="center"/>
      <protection locked="0"/>
    </xf>
    <xf numFmtId="0" fontId="7" fillId="2" borderId="6" xfId="2" applyFont="1" applyFill="1" applyBorder="1" applyAlignment="1" applyProtection="1">
      <alignment vertical="top" shrinkToFit="1"/>
      <protection locked="0"/>
    </xf>
    <xf numFmtId="0" fontId="7" fillId="2" borderId="0" xfId="2" applyFont="1" applyFill="1" applyAlignment="1" applyProtection="1">
      <alignment vertical="top" shrinkToFit="1"/>
      <protection locked="0"/>
    </xf>
    <xf numFmtId="0" fontId="7" fillId="2" borderId="0" xfId="0" applyFont="1" applyFill="1" applyAlignment="1" applyProtection="1">
      <alignment vertical="center" wrapText="1" shrinkToFit="1"/>
      <protection locked="0"/>
    </xf>
    <xf numFmtId="0" fontId="127" fillId="0" borderId="0" xfId="2" applyFont="1" applyAlignment="1" applyProtection="1">
      <alignment horizontal="center" vertical="center"/>
      <protection locked="0"/>
    </xf>
    <xf numFmtId="0" fontId="9" fillId="2" borderId="6" xfId="2" applyFont="1" applyFill="1" applyBorder="1" applyAlignment="1" applyProtection="1">
      <alignment horizontal="center" vertical="center"/>
      <protection locked="0"/>
    </xf>
    <xf numFmtId="0" fontId="128" fillId="2" borderId="0" xfId="0" applyFont="1" applyFill="1" applyProtection="1">
      <alignment vertical="center"/>
      <protection locked="0"/>
    </xf>
    <xf numFmtId="0" fontId="129" fillId="2" borderId="0" xfId="0" applyFont="1" applyFill="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30" fillId="2" borderId="0" xfId="2" applyFont="1" applyFill="1" applyAlignment="1" applyProtection="1">
      <alignment horizontal="center" vertical="center"/>
      <protection locked="0"/>
    </xf>
    <xf numFmtId="0" fontId="61" fillId="2" borderId="20" xfId="2" applyFont="1" applyFill="1" applyBorder="1" applyProtection="1">
      <alignment vertical="center"/>
      <protection locked="0"/>
    </xf>
    <xf numFmtId="0" fontId="61" fillId="2" borderId="21" xfId="2" applyFont="1" applyFill="1" applyBorder="1" applyProtection="1">
      <alignment vertical="center"/>
      <protection locked="0"/>
    </xf>
    <xf numFmtId="0" fontId="127" fillId="0" borderId="0" xfId="2" applyFont="1" applyAlignment="1" applyProtection="1">
      <alignment horizontal="center" wrapText="1"/>
      <protection locked="0"/>
    </xf>
    <xf numFmtId="0" fontId="38" fillId="0" borderId="170" xfId="0" applyFont="1" applyBorder="1" applyAlignment="1" applyProtection="1">
      <alignment horizontal="center" vertical="center"/>
      <protection locked="0"/>
    </xf>
    <xf numFmtId="0" fontId="10" fillId="2" borderId="5" xfId="2" applyFont="1" applyFill="1" applyBorder="1" applyProtection="1">
      <alignment vertical="center"/>
      <protection locked="0"/>
    </xf>
    <xf numFmtId="0" fontId="128" fillId="2" borderId="5" xfId="0" applyFont="1" applyFill="1" applyBorder="1" applyProtection="1">
      <alignment vertical="center"/>
      <protection locked="0"/>
    </xf>
    <xf numFmtId="0" fontId="129" fillId="2" borderId="5" xfId="0" applyFont="1" applyFill="1" applyBorder="1" applyAlignment="1" applyProtection="1">
      <alignment vertical="center" wrapText="1"/>
      <protection locked="0"/>
    </xf>
    <xf numFmtId="0" fontId="7" fillId="2" borderId="14" xfId="2" applyFont="1" applyFill="1" applyBorder="1" applyProtection="1">
      <alignment vertical="center"/>
      <protection locked="0"/>
    </xf>
    <xf numFmtId="0" fontId="38" fillId="2" borderId="6" xfId="2" applyFont="1" applyFill="1" applyBorder="1" applyAlignment="1" applyProtection="1">
      <alignment horizontal="center" vertical="center"/>
      <protection locked="0"/>
    </xf>
    <xf numFmtId="0" fontId="130" fillId="2" borderId="0" xfId="0" applyFont="1" applyFill="1" applyAlignment="1" applyProtection="1">
      <alignment horizontal="left"/>
      <protection locked="0"/>
    </xf>
    <xf numFmtId="0" fontId="20" fillId="0" borderId="0" xfId="1" applyFont="1" applyAlignment="1" applyProtection="1">
      <alignment horizontal="left" vertical="top" wrapText="1"/>
      <protection locked="0"/>
    </xf>
    <xf numFmtId="0" fontId="131" fillId="0" borderId="0" xfId="0" applyFont="1" applyAlignment="1" applyProtection="1">
      <alignment horizontal="center"/>
      <protection locked="0"/>
    </xf>
    <xf numFmtId="0" fontId="32" fillId="2" borderId="0" xfId="2" applyFont="1" applyFill="1" applyProtection="1">
      <alignment vertical="center"/>
      <protection locked="0"/>
    </xf>
    <xf numFmtId="0" fontId="10" fillId="2" borderId="0" xfId="2" quotePrefix="1" applyFont="1" applyFill="1" applyAlignment="1" applyProtection="1">
      <alignment horizontal="right" vertical="top"/>
      <protection locked="0"/>
    </xf>
    <xf numFmtId="0" fontId="32" fillId="2" borderId="0" xfId="2" applyFont="1" applyFill="1" applyAlignment="1" applyProtection="1">
      <alignment horizontal="left" vertical="top" wrapText="1"/>
      <protection locked="0"/>
    </xf>
    <xf numFmtId="0" fontId="12" fillId="2" borderId="0" xfId="2" applyFont="1" applyFill="1" applyProtection="1">
      <alignment vertical="center"/>
      <protection locked="0"/>
    </xf>
    <xf numFmtId="0" fontId="37" fillId="2" borderId="0" xfId="0" applyFont="1" applyFill="1" applyAlignment="1" applyProtection="1">
      <alignment vertical="center" wrapText="1"/>
      <protection locked="0"/>
    </xf>
    <xf numFmtId="0" fontId="67" fillId="2" borderId="0" xfId="0" applyFont="1" applyFill="1" applyAlignment="1" applyProtection="1">
      <alignment vertical="center" wrapText="1"/>
      <protection locked="0"/>
    </xf>
    <xf numFmtId="0" fontId="37" fillId="2" borderId="53" xfId="0" applyFont="1" applyFill="1" applyBorder="1" applyAlignment="1" applyProtection="1">
      <alignment vertical="center" wrapText="1"/>
      <protection locked="0"/>
    </xf>
    <xf numFmtId="0" fontId="132" fillId="0" borderId="0" xfId="2" applyFont="1" applyAlignment="1" applyProtection="1">
      <alignment horizontal="left" vertical="center"/>
      <protection locked="0"/>
    </xf>
    <xf numFmtId="0" fontId="65" fillId="2" borderId="17" xfId="0" applyFont="1" applyFill="1" applyBorder="1" applyAlignment="1" applyProtection="1">
      <alignment horizontal="center" vertical="center"/>
      <protection locked="0"/>
    </xf>
    <xf numFmtId="0" fontId="68" fillId="2" borderId="17" xfId="0" applyFont="1" applyFill="1" applyBorder="1" applyAlignment="1" applyProtection="1">
      <alignment horizontal="center" vertical="center"/>
      <protection locked="0"/>
    </xf>
    <xf numFmtId="0" fontId="68" fillId="2" borderId="18" xfId="0" applyFont="1" applyFill="1" applyBorder="1" applyAlignment="1" applyProtection="1">
      <alignment horizontal="center" vertical="center"/>
      <protection locked="0"/>
    </xf>
    <xf numFmtId="0" fontId="6" fillId="34" borderId="0" xfId="2" applyFont="1" applyFill="1" applyProtection="1">
      <alignment vertical="center"/>
      <protection locked="0"/>
    </xf>
    <xf numFmtId="0" fontId="0" fillId="2" borderId="0" xfId="0" applyFill="1" applyProtection="1">
      <alignment vertical="center"/>
      <protection locked="0"/>
    </xf>
    <xf numFmtId="0" fontId="128" fillId="2" borderId="0" xfId="0" applyFont="1" applyFill="1" applyAlignment="1" applyProtection="1">
      <protection locked="0"/>
    </xf>
    <xf numFmtId="0" fontId="133" fillId="34" borderId="0" xfId="0" applyFont="1" applyFill="1" applyProtection="1">
      <alignment vertical="center"/>
      <protection locked="0"/>
    </xf>
    <xf numFmtId="0" fontId="7" fillId="2" borderId="0" xfId="0" applyFont="1" applyFill="1" applyProtection="1">
      <alignment vertical="center"/>
      <protection locked="0"/>
    </xf>
    <xf numFmtId="0" fontId="7" fillId="2" borderId="19" xfId="2" applyFont="1" applyFill="1" applyBorder="1" applyProtection="1">
      <alignment vertical="center"/>
      <protection locked="0"/>
    </xf>
    <xf numFmtId="0" fontId="7" fillId="2" borderId="16" xfId="2" applyFont="1" applyFill="1" applyBorder="1" applyProtection="1">
      <alignment vertical="center"/>
      <protection locked="0"/>
    </xf>
    <xf numFmtId="0" fontId="7" fillId="2" borderId="37" xfId="2" applyFont="1" applyFill="1" applyBorder="1" applyAlignment="1" applyProtection="1">
      <alignment vertical="center" shrinkToFit="1"/>
      <protection locked="0"/>
    </xf>
    <xf numFmtId="0" fontId="29" fillId="0" borderId="0" xfId="2" applyFont="1" applyProtection="1">
      <alignment vertical="center"/>
      <protection locked="0"/>
    </xf>
    <xf numFmtId="0" fontId="7" fillId="2" borderId="15" xfId="2" applyFont="1" applyFill="1" applyBorder="1" applyAlignment="1" applyProtection="1">
      <alignment vertical="center" shrinkToFit="1"/>
      <protection locked="0"/>
    </xf>
    <xf numFmtId="0" fontId="61" fillId="2" borderId="15" xfId="2" applyFont="1" applyFill="1" applyBorder="1" applyAlignment="1" applyProtection="1">
      <alignment vertical="center" shrinkToFit="1"/>
      <protection locked="0"/>
    </xf>
    <xf numFmtId="0" fontId="61" fillId="2" borderId="37" xfId="2" applyFont="1" applyFill="1" applyBorder="1" applyAlignment="1" applyProtection="1">
      <alignment vertical="center" shrinkToFit="1"/>
      <protection locked="0"/>
    </xf>
    <xf numFmtId="0" fontId="61" fillId="2" borderId="14" xfId="2" applyFont="1" applyFill="1" applyBorder="1" applyAlignment="1" applyProtection="1">
      <alignment vertical="center" shrinkToFit="1"/>
      <protection locked="0"/>
    </xf>
    <xf numFmtId="0" fontId="54" fillId="2" borderId="0" xfId="2" applyFont="1" applyFill="1" applyAlignment="1" applyProtection="1">
      <alignment horizontal="center" vertical="center"/>
      <protection locked="0"/>
    </xf>
    <xf numFmtId="0" fontId="7" fillId="2" borderId="56" xfId="2" applyFont="1" applyFill="1" applyBorder="1" applyAlignment="1" applyProtection="1">
      <alignment vertical="center" wrapText="1"/>
      <protection locked="0"/>
    </xf>
    <xf numFmtId="0" fontId="7" fillId="2" borderId="0" xfId="2" applyFont="1" applyFill="1" applyAlignment="1" applyProtection="1">
      <alignment horizontal="center" vertical="center"/>
      <protection locked="0"/>
    </xf>
    <xf numFmtId="0" fontId="10" fillId="2" borderId="0" xfId="2" applyFont="1" applyFill="1" applyAlignment="1" applyProtection="1">
      <alignment horizontal="left" vertical="top" wrapText="1"/>
      <protection locked="0"/>
    </xf>
    <xf numFmtId="177" fontId="7" fillId="2" borderId="0" xfId="2" applyNumberFormat="1" applyFont="1" applyFill="1" applyAlignment="1" applyProtection="1">
      <alignment horizontal="right" vertical="center"/>
      <protection locked="0"/>
    </xf>
    <xf numFmtId="0" fontId="7" fillId="2" borderId="0" xfId="2" applyFont="1" applyFill="1" applyAlignment="1" applyProtection="1">
      <alignment horizontal="right" vertical="center"/>
      <protection locked="0"/>
    </xf>
    <xf numFmtId="0" fontId="7" fillId="2" borderId="0" xfId="2" applyFont="1" applyFill="1" applyAlignment="1" applyProtection="1">
      <alignment horizontal="distributed" vertical="center"/>
      <protection locked="0"/>
    </xf>
    <xf numFmtId="0" fontId="13" fillId="2" borderId="0" xfId="2" applyFont="1" applyFill="1" applyProtection="1">
      <alignment vertical="center"/>
      <protection locked="0"/>
    </xf>
    <xf numFmtId="0" fontId="133" fillId="2" borderId="0" xfId="0" applyFont="1" applyFill="1" applyProtection="1">
      <alignment vertical="center"/>
      <protection locked="0"/>
    </xf>
    <xf numFmtId="0" fontId="7" fillId="2" borderId="84" xfId="2" applyFont="1" applyFill="1" applyBorder="1" applyAlignment="1" applyProtection="1">
      <alignment vertical="center" wrapText="1"/>
      <protection locked="0"/>
    </xf>
    <xf numFmtId="0" fontId="7" fillId="2" borderId="47" xfId="2" applyFont="1" applyFill="1" applyBorder="1" applyAlignment="1" applyProtection="1">
      <alignment vertical="center" textRotation="255" shrinkToFit="1"/>
      <protection locked="0"/>
    </xf>
    <xf numFmtId="177" fontId="28" fillId="5" borderId="53" xfId="2" applyNumberFormat="1" applyFont="1" applyFill="1" applyBorder="1" applyAlignment="1" applyProtection="1">
      <alignment horizontal="right" vertical="center"/>
      <protection locked="0"/>
    </xf>
    <xf numFmtId="0" fontId="7" fillId="0" borderId="0" xfId="2" applyFont="1" applyAlignment="1" applyProtection="1">
      <alignment vertical="top"/>
      <protection locked="0"/>
    </xf>
    <xf numFmtId="0" fontId="7" fillId="0" borderId="9" xfId="2" applyFont="1" applyBorder="1" applyAlignment="1" applyProtection="1">
      <alignment vertical="top"/>
      <protection locked="0"/>
    </xf>
    <xf numFmtId="177" fontId="28" fillId="5" borderId="49" xfId="2" applyNumberFormat="1" applyFont="1" applyFill="1" applyBorder="1" applyAlignment="1" applyProtection="1">
      <alignment horizontal="right" vertical="center"/>
      <protection locked="0"/>
    </xf>
    <xf numFmtId="177" fontId="28" fillId="5" borderId="22" xfId="2" applyNumberFormat="1" applyFont="1" applyFill="1" applyBorder="1" applyAlignment="1" applyProtection="1">
      <alignment horizontal="right" vertical="center"/>
      <protection locked="0"/>
    </xf>
    <xf numFmtId="0" fontId="7" fillId="0" borderId="5" xfId="2" applyFont="1" applyBorder="1" applyAlignment="1" applyProtection="1">
      <alignment vertical="top"/>
      <protection locked="0"/>
    </xf>
    <xf numFmtId="0" fontId="7" fillId="0" borderId="14" xfId="2" applyFont="1" applyBorder="1" applyAlignment="1" applyProtection="1">
      <alignment vertical="top"/>
      <protection locked="0"/>
    </xf>
    <xf numFmtId="0" fontId="53" fillId="2" borderId="0" xfId="2" applyFont="1" applyFill="1" applyAlignment="1" applyProtection="1">
      <alignment vertical="top"/>
      <protection locked="0"/>
    </xf>
    <xf numFmtId="176" fontId="53" fillId="2" borderId="0" xfId="2" applyNumberFormat="1" applyFont="1" applyFill="1" applyAlignment="1" applyProtection="1">
      <alignment vertical="top" wrapText="1"/>
      <protection locked="0"/>
    </xf>
    <xf numFmtId="0" fontId="137" fillId="2" borderId="0" xfId="2" applyFont="1" applyFill="1" applyProtection="1">
      <alignment vertical="center"/>
      <protection locked="0"/>
    </xf>
    <xf numFmtId="176" fontId="10" fillId="2" borderId="0" xfId="2" applyNumberFormat="1" applyFont="1" applyFill="1" applyAlignment="1" applyProtection="1">
      <alignment vertical="top" wrapText="1"/>
      <protection locked="0"/>
    </xf>
    <xf numFmtId="0" fontId="4" fillId="34" borderId="0" xfId="2" applyFont="1" applyFill="1" applyAlignment="1" applyProtection="1">
      <alignment horizontal="right" vertical="center"/>
      <protection locked="0"/>
    </xf>
    <xf numFmtId="0" fontId="38" fillId="2" borderId="0" xfId="2" applyFont="1" applyFill="1" applyAlignment="1" applyProtection="1">
      <alignment horizontal="right" vertical="center"/>
      <protection locked="0"/>
    </xf>
    <xf numFmtId="177" fontId="28" fillId="2" borderId="21" xfId="2" applyNumberFormat="1" applyFont="1" applyFill="1" applyBorder="1" applyAlignment="1" applyProtection="1">
      <alignment horizontal="left" vertical="center"/>
      <protection locked="0"/>
    </xf>
    <xf numFmtId="0" fontId="20" fillId="0" borderId="6" xfId="2" applyFont="1" applyBorder="1" applyAlignment="1" applyProtection="1">
      <alignment vertical="top"/>
      <protection locked="0"/>
    </xf>
    <xf numFmtId="177" fontId="28" fillId="2" borderId="62" xfId="2" applyNumberFormat="1" applyFont="1" applyFill="1" applyBorder="1" applyAlignment="1" applyProtection="1">
      <alignment horizontal="left" vertical="center"/>
      <protection locked="0"/>
    </xf>
    <xf numFmtId="177" fontId="28" fillId="2" borderId="53" xfId="2" applyNumberFormat="1" applyFont="1" applyFill="1" applyBorder="1" applyAlignment="1" applyProtection="1">
      <alignment horizontal="left" vertical="center"/>
      <protection locked="0"/>
    </xf>
    <xf numFmtId="0" fontId="20" fillId="0" borderId="6" xfId="2" applyFont="1" applyBorder="1" applyAlignment="1" applyProtection="1">
      <alignment vertical="top" wrapText="1"/>
      <protection locked="0"/>
    </xf>
    <xf numFmtId="177" fontId="28" fillId="2" borderId="86" xfId="2" applyNumberFormat="1" applyFont="1" applyFill="1" applyBorder="1" applyAlignment="1" applyProtection="1">
      <alignment horizontal="left" vertical="center"/>
      <protection locked="0"/>
    </xf>
    <xf numFmtId="177" fontId="28" fillId="2" borderId="107" xfId="2" applyNumberFormat="1" applyFont="1" applyFill="1" applyBorder="1" applyAlignment="1" applyProtection="1">
      <alignment horizontal="left" vertical="center"/>
      <protection locked="0"/>
    </xf>
    <xf numFmtId="177" fontId="28" fillId="2" borderId="44" xfId="2" applyNumberFormat="1" applyFont="1" applyFill="1" applyBorder="1" applyAlignment="1" applyProtection="1">
      <alignment horizontal="left" vertical="center"/>
      <protection locked="0"/>
    </xf>
    <xf numFmtId="177" fontId="28" fillId="2" borderId="60" xfId="2" applyNumberFormat="1" applyFont="1" applyFill="1" applyBorder="1" applyAlignment="1" applyProtection="1">
      <alignment horizontal="left" vertical="center"/>
      <protection locked="0"/>
    </xf>
    <xf numFmtId="177" fontId="28" fillId="2" borderId="101" xfId="2" applyNumberFormat="1" applyFont="1" applyFill="1" applyBorder="1" applyAlignment="1" applyProtection="1">
      <alignment horizontal="left" vertical="center"/>
      <protection locked="0"/>
    </xf>
    <xf numFmtId="177" fontId="28" fillId="2" borderId="63" xfId="2" applyNumberFormat="1" applyFont="1" applyFill="1" applyBorder="1" applyAlignment="1" applyProtection="1">
      <alignment horizontal="left" vertical="center"/>
      <protection locked="0"/>
    </xf>
    <xf numFmtId="0" fontId="36" fillId="2" borderId="0" xfId="2" applyFont="1" applyFill="1" applyAlignment="1" applyProtection="1">
      <alignment horizontal="left" vertical="center" shrinkToFit="1"/>
      <protection locked="0"/>
    </xf>
    <xf numFmtId="0" fontId="20" fillId="0" borderId="0" xfId="2" applyFont="1" applyAlignment="1" applyProtection="1">
      <alignment vertical="top"/>
      <protection locked="0"/>
    </xf>
    <xf numFmtId="0" fontId="22" fillId="0" borderId="0" xfId="2" applyFont="1" applyProtection="1">
      <alignment vertical="center"/>
      <protection locked="0"/>
    </xf>
    <xf numFmtId="0" fontId="84" fillId="2" borderId="0" xfId="0" applyFont="1" applyFill="1" applyProtection="1">
      <alignment vertical="center"/>
      <protection locked="0"/>
    </xf>
    <xf numFmtId="0" fontId="24" fillId="2" borderId="0" xfId="2" applyFont="1" applyFill="1" applyAlignment="1" applyProtection="1">
      <alignment horizontal="left" vertical="center" shrinkToFit="1"/>
      <protection locked="0"/>
    </xf>
    <xf numFmtId="0" fontId="32" fillId="2" borderId="0" xfId="2" quotePrefix="1" applyFont="1" applyFill="1" applyAlignment="1" applyProtection="1">
      <alignment horizontal="center" vertical="center"/>
      <protection locked="0"/>
    </xf>
    <xf numFmtId="0" fontId="48" fillId="2" borderId="0" xfId="0" applyFont="1" applyFill="1" applyProtection="1">
      <alignment vertical="center"/>
      <protection locked="0"/>
    </xf>
    <xf numFmtId="0" fontId="35" fillId="2" borderId="0" xfId="2" applyFont="1" applyFill="1" applyAlignment="1" applyProtection="1">
      <alignment horizontal="left" vertical="center"/>
      <protection locked="0"/>
    </xf>
    <xf numFmtId="0" fontId="23" fillId="2" borderId="0" xfId="2" applyFont="1" applyFill="1" applyProtection="1">
      <alignment vertical="center"/>
      <protection locked="0"/>
    </xf>
    <xf numFmtId="0" fontId="35" fillId="2" borderId="0" xfId="2" applyFont="1" applyFill="1" applyProtection="1">
      <alignment vertical="center"/>
      <protection locked="0"/>
    </xf>
    <xf numFmtId="0" fontId="32" fillId="2" borderId="0" xfId="2" applyFont="1" applyFill="1" applyAlignment="1" applyProtection="1">
      <alignment vertical="center" wrapText="1"/>
      <protection locked="0"/>
    </xf>
    <xf numFmtId="0" fontId="32" fillId="2" borderId="66" xfId="2" applyFont="1" applyFill="1" applyBorder="1" applyAlignment="1" applyProtection="1">
      <alignment horizontal="right"/>
      <protection locked="0"/>
    </xf>
    <xf numFmtId="0" fontId="23" fillId="2" borderId="33" xfId="2" applyFont="1" applyFill="1" applyBorder="1" applyProtection="1">
      <alignment vertical="center"/>
      <protection locked="0"/>
    </xf>
    <xf numFmtId="0" fontId="23" fillId="2" borderId="72" xfId="2" applyFont="1" applyFill="1" applyBorder="1" applyProtection="1">
      <alignment vertical="center"/>
      <protection locked="0"/>
    </xf>
    <xf numFmtId="0" fontId="64" fillId="2" borderId="62" xfId="2" applyFont="1" applyFill="1" applyBorder="1" applyAlignment="1" applyProtection="1">
      <alignment horizontal="right"/>
      <protection locked="0"/>
    </xf>
    <xf numFmtId="0" fontId="23" fillId="2" borderId="71" xfId="2" applyFont="1" applyFill="1" applyBorder="1" applyProtection="1">
      <alignment vertical="center"/>
      <protection locked="0"/>
    </xf>
    <xf numFmtId="0" fontId="23" fillId="2" borderId="156" xfId="2" applyFont="1" applyFill="1" applyBorder="1" applyProtection="1">
      <alignment vertical="center"/>
      <protection locked="0"/>
    </xf>
    <xf numFmtId="0" fontId="64" fillId="2" borderId="18" xfId="2" applyFont="1" applyFill="1" applyBorder="1" applyAlignment="1" applyProtection="1">
      <alignment horizontal="right"/>
      <protection locked="0"/>
    </xf>
    <xf numFmtId="3" fontId="24" fillId="2" borderId="0" xfId="2" quotePrefix="1" applyNumberFormat="1" applyFont="1" applyFill="1" applyAlignment="1" applyProtection="1">
      <alignment horizontal="center" vertical="top" wrapText="1"/>
      <protection locked="0"/>
    </xf>
    <xf numFmtId="3" fontId="32" fillId="2" borderId="0" xfId="2" applyNumberFormat="1" applyFont="1" applyFill="1" applyAlignment="1" applyProtection="1">
      <alignment horizontal="left" vertical="top" wrapText="1" shrinkToFit="1"/>
      <protection locked="0"/>
    </xf>
    <xf numFmtId="0" fontId="24" fillId="2" borderId="33" xfId="2" applyFont="1" applyFill="1" applyBorder="1" applyAlignment="1" applyProtection="1">
      <alignment vertical="center" shrinkToFit="1"/>
      <protection locked="0"/>
    </xf>
    <xf numFmtId="0" fontId="24" fillId="2" borderId="0" xfId="2" applyFont="1" applyFill="1" applyAlignment="1" applyProtection="1">
      <alignment vertical="center" shrinkToFit="1"/>
      <protection locked="0"/>
    </xf>
    <xf numFmtId="0" fontId="24" fillId="2" borderId="80" xfId="2" applyFont="1" applyFill="1" applyBorder="1" applyAlignment="1" applyProtection="1">
      <alignment horizontal="center" vertical="center" shrinkToFit="1"/>
      <protection locked="0"/>
    </xf>
    <xf numFmtId="0" fontId="24" fillId="2" borderId="62" xfId="2" applyFont="1" applyFill="1" applyBorder="1" applyAlignment="1" applyProtection="1">
      <alignment horizontal="center" vertical="center" shrinkToFit="1"/>
      <protection locked="0"/>
    </xf>
    <xf numFmtId="0" fontId="24" fillId="2" borderId="22" xfId="2" applyFont="1" applyFill="1" applyBorder="1" applyAlignment="1" applyProtection="1">
      <alignment horizontal="center" vertical="center" shrinkToFit="1"/>
      <protection locked="0"/>
    </xf>
    <xf numFmtId="0" fontId="24" fillId="2" borderId="0" xfId="2" applyFont="1" applyFill="1" applyAlignment="1" applyProtection="1">
      <alignment vertical="top" wrapText="1" shrinkToFit="1"/>
      <protection locked="0"/>
    </xf>
    <xf numFmtId="0" fontId="24" fillId="2" borderId="61" xfId="2" applyFont="1" applyFill="1" applyBorder="1" applyAlignment="1" applyProtection="1">
      <alignment horizontal="center" vertical="center" shrinkToFit="1"/>
      <protection locked="0"/>
    </xf>
    <xf numFmtId="0" fontId="24" fillId="2" borderId="38" xfId="2" applyFont="1" applyFill="1" applyBorder="1" applyAlignment="1" applyProtection="1">
      <alignment horizontal="center" vertical="center" shrinkToFit="1"/>
      <protection locked="0"/>
    </xf>
    <xf numFmtId="0" fontId="24" fillId="2" borderId="14" xfId="2" applyFont="1" applyFill="1" applyBorder="1" applyAlignment="1" applyProtection="1">
      <alignment horizontal="center" vertical="center" shrinkToFit="1"/>
      <protection locked="0"/>
    </xf>
    <xf numFmtId="0" fontId="139" fillId="0" borderId="0" xfId="2" applyFont="1" applyAlignment="1" applyProtection="1">
      <alignment horizontal="center" vertical="center"/>
      <protection locked="0"/>
    </xf>
    <xf numFmtId="0" fontId="7" fillId="4" borderId="30" xfId="0" applyFont="1" applyFill="1" applyBorder="1" applyAlignment="1" applyProtection="1">
      <alignment vertical="center" wrapText="1"/>
      <protection locked="0"/>
    </xf>
    <xf numFmtId="0" fontId="7" fillId="0" borderId="75" xfId="0" applyFont="1" applyBorder="1" applyAlignment="1" applyProtection="1">
      <alignment vertical="center" wrapText="1"/>
      <protection locked="0"/>
    </xf>
    <xf numFmtId="0" fontId="0" fillId="0" borderId="50" xfId="0" applyBorder="1" applyAlignment="1" applyProtection="1">
      <protection locked="0"/>
    </xf>
    <xf numFmtId="0" fontId="7" fillId="0" borderId="0" xfId="2" applyFont="1" applyAlignment="1" applyProtection="1">
      <alignment horizontal="center" vertical="center"/>
      <protection locked="0"/>
    </xf>
    <xf numFmtId="0" fontId="140" fillId="0" borderId="0" xfId="2" applyFont="1" applyProtection="1">
      <alignment vertical="center"/>
      <protection locked="0"/>
    </xf>
    <xf numFmtId="0" fontId="0" fillId="21" borderId="50" xfId="0" applyFill="1" applyBorder="1" applyAlignment="1" applyProtection="1">
      <protection locked="0"/>
    </xf>
    <xf numFmtId="0" fontId="0" fillId="0" borderId="49" xfId="0" applyBorder="1" applyAlignment="1" applyProtection="1">
      <protection locked="0"/>
    </xf>
    <xf numFmtId="0" fontId="2" fillId="0" borderId="0" xfId="0" applyFont="1" applyAlignment="1" applyProtection="1">
      <protection locked="0"/>
    </xf>
    <xf numFmtId="0" fontId="47" fillId="0" borderId="49" xfId="0" applyFont="1" applyBorder="1" applyAlignment="1" applyProtection="1">
      <alignment horizontal="left" vertical="center"/>
      <protection locked="0"/>
    </xf>
    <xf numFmtId="0" fontId="47" fillId="0" borderId="50" xfId="0" applyFont="1" applyBorder="1" applyAlignment="1" applyProtection="1">
      <alignment horizontal="left" vertical="center" shrinkToFit="1"/>
      <protection locked="0"/>
    </xf>
    <xf numFmtId="0" fontId="47" fillId="0" borderId="50" xfId="0" applyFont="1" applyBorder="1" applyAlignment="1" applyProtection="1">
      <alignment horizontal="left" vertical="center"/>
      <protection locked="0"/>
    </xf>
    <xf numFmtId="0" fontId="4" fillId="12" borderId="0" xfId="2" applyFont="1" applyFill="1" applyProtection="1">
      <alignment vertical="center"/>
      <protection locked="0"/>
    </xf>
    <xf numFmtId="0" fontId="2" fillId="0" borderId="50" xfId="0" applyFont="1" applyBorder="1" applyAlignment="1" applyProtection="1">
      <alignment horizontal="right"/>
      <protection locked="0"/>
    </xf>
    <xf numFmtId="0" fontId="2" fillId="0" borderId="50" xfId="0" applyFont="1" applyBorder="1" applyAlignment="1" applyProtection="1">
      <protection locked="0"/>
    </xf>
    <xf numFmtId="0" fontId="9" fillId="0" borderId="0" xfId="2" applyFont="1" applyProtection="1">
      <alignment vertical="center"/>
      <protection locked="0"/>
    </xf>
    <xf numFmtId="0" fontId="9" fillId="0" borderId="0" xfId="2" applyFont="1" applyAlignment="1" applyProtection="1">
      <alignment horizontal="right" vertical="center"/>
      <protection locked="0"/>
    </xf>
    <xf numFmtId="0" fontId="0" fillId="0" borderId="0" xfId="0" applyAlignment="1" applyProtection="1">
      <alignment horizontal="right" vertical="center"/>
      <protection locked="0"/>
    </xf>
    <xf numFmtId="0" fontId="7" fillId="0" borderId="0" xfId="2" applyFont="1" applyAlignment="1" applyProtection="1">
      <alignment horizontal="distributed" vertical="center"/>
      <protection locked="0"/>
    </xf>
    <xf numFmtId="177" fontId="7" fillId="0" borderId="0" xfId="2" applyNumberFormat="1" applyFont="1" applyAlignment="1" applyProtection="1">
      <alignment horizontal="right" vertical="center"/>
      <protection locked="0"/>
    </xf>
    <xf numFmtId="0" fontId="7" fillId="0" borderId="0" xfId="2" applyFont="1" applyAlignment="1" applyProtection="1">
      <alignment horizontal="right" vertical="center"/>
      <protection locked="0"/>
    </xf>
    <xf numFmtId="0" fontId="4" fillId="0" borderId="0" xfId="2" applyFont="1" applyAlignment="1" applyProtection="1">
      <alignment horizontal="distributed" vertical="center"/>
      <protection locked="0"/>
    </xf>
    <xf numFmtId="0" fontId="9" fillId="0" borderId="0" xfId="2" applyFont="1" applyAlignment="1" applyProtection="1">
      <alignment horizontal="distributed" vertical="center"/>
      <protection locked="0"/>
    </xf>
    <xf numFmtId="184" fontId="7" fillId="0" borderId="0" xfId="2" applyNumberFormat="1" applyFont="1" applyAlignment="1" applyProtection="1">
      <alignment horizontal="right" vertical="center"/>
      <protection locked="0"/>
    </xf>
    <xf numFmtId="0" fontId="11" fillId="0" borderId="0" xfId="2" applyFont="1" applyAlignment="1" applyProtection="1">
      <alignment horizontal="center" vertical="center"/>
      <protection locked="0"/>
    </xf>
    <xf numFmtId="0" fontId="11" fillId="0" borderId="0" xfId="2" quotePrefix="1" applyFont="1" applyAlignment="1" applyProtection="1">
      <alignment horizontal="center" vertical="center"/>
      <protection locked="0"/>
    </xf>
    <xf numFmtId="0" fontId="6" fillId="4" borderId="5" xfId="2" applyFont="1" applyFill="1" applyBorder="1" applyProtection="1">
      <alignment vertical="center"/>
      <protection locked="0"/>
    </xf>
    <xf numFmtId="0" fontId="6" fillId="27" borderId="5" xfId="2" applyFont="1" applyFill="1" applyBorder="1" applyProtection="1">
      <alignment vertical="center"/>
      <protection locked="0"/>
    </xf>
    <xf numFmtId="0" fontId="6" fillId="4" borderId="0" xfId="2" applyFont="1" applyFill="1" applyProtection="1">
      <alignment vertical="center"/>
      <protection locked="0"/>
    </xf>
    <xf numFmtId="0" fontId="6" fillId="9" borderId="0" xfId="2" applyFont="1" applyFill="1" applyProtection="1">
      <alignment vertical="center"/>
      <protection locked="0"/>
    </xf>
    <xf numFmtId="0" fontId="6" fillId="9" borderId="5" xfId="2" applyFont="1" applyFill="1" applyBorder="1" applyProtection="1">
      <alignment vertical="center"/>
      <protection locked="0"/>
    </xf>
    <xf numFmtId="0" fontId="18" fillId="15" borderId="30" xfId="0" applyFont="1" applyFill="1" applyBorder="1" applyAlignment="1" applyProtection="1">
      <alignment vertical="center" textRotation="255" wrapText="1" shrinkToFit="1"/>
      <protection locked="0"/>
    </xf>
    <xf numFmtId="0" fontId="18" fillId="15" borderId="20" xfId="0" applyFont="1" applyFill="1" applyBorder="1" applyAlignment="1" applyProtection="1">
      <alignment vertical="center" textRotation="255" wrapText="1" shrinkToFit="1"/>
      <protection locked="0"/>
    </xf>
    <xf numFmtId="0" fontId="18" fillId="15" borderId="17" xfId="0" applyFont="1" applyFill="1" applyBorder="1" applyAlignment="1" applyProtection="1">
      <alignment vertical="center" textRotation="255" wrapText="1" shrinkToFit="1"/>
      <protection locked="0"/>
    </xf>
    <xf numFmtId="0" fontId="18" fillId="15" borderId="71" xfId="0" applyFont="1" applyFill="1" applyBorder="1" applyAlignment="1" applyProtection="1">
      <alignment vertical="center" textRotation="255" wrapText="1" shrinkToFit="1"/>
      <protection locked="0"/>
    </xf>
    <xf numFmtId="0" fontId="17" fillId="16" borderId="71" xfId="0" applyFont="1" applyFill="1" applyBorder="1" applyAlignment="1" applyProtection="1">
      <alignment vertical="center" textRotation="255" shrinkToFit="1"/>
      <protection locked="0"/>
    </xf>
    <xf numFmtId="0" fontId="17" fillId="16" borderId="17" xfId="0" applyFont="1" applyFill="1" applyBorder="1" applyAlignment="1" applyProtection="1">
      <alignment vertical="center" textRotation="255" shrinkToFit="1"/>
      <protection locked="0"/>
    </xf>
    <xf numFmtId="0" fontId="20" fillId="0" borderId="0" xfId="1" applyFont="1" applyAlignment="1" applyProtection="1">
      <alignment horizontal="left" vertical="center"/>
      <protection locked="0"/>
    </xf>
    <xf numFmtId="0" fontId="7" fillId="9" borderId="10" xfId="2" applyFont="1" applyFill="1" applyBorder="1" applyAlignment="1" applyProtection="1">
      <alignment horizontal="left" vertical="center"/>
      <protection locked="0"/>
    </xf>
    <xf numFmtId="0" fontId="7" fillId="9" borderId="11" xfId="2" applyFont="1" applyFill="1" applyBorder="1" applyAlignment="1" applyProtection="1">
      <alignment horizontal="left" vertical="center"/>
      <protection locked="0"/>
    </xf>
    <xf numFmtId="0" fontId="7" fillId="9" borderId="61" xfId="2" applyFont="1" applyFill="1" applyBorder="1" applyAlignment="1" applyProtection="1">
      <alignment horizontal="left" vertical="center"/>
      <protection locked="0"/>
    </xf>
    <xf numFmtId="0" fontId="7" fillId="9" borderId="6" xfId="2" applyFont="1" applyFill="1" applyBorder="1" applyAlignment="1" applyProtection="1">
      <alignment horizontal="left" vertical="center"/>
      <protection locked="0"/>
    </xf>
    <xf numFmtId="0" fontId="7" fillId="9" borderId="0" xfId="2" applyFont="1" applyFill="1" applyAlignment="1" applyProtection="1">
      <alignment horizontal="left" vertical="center"/>
      <protection locked="0"/>
    </xf>
    <xf numFmtId="0" fontId="7" fillId="9" borderId="9" xfId="2" applyFont="1" applyFill="1" applyBorder="1" applyAlignment="1" applyProtection="1">
      <alignment horizontal="left" vertical="center"/>
      <protection locked="0"/>
    </xf>
    <xf numFmtId="0" fontId="41" fillId="3" borderId="6" xfId="2" applyFont="1" applyFill="1" applyBorder="1" applyAlignment="1" applyProtection="1">
      <alignment horizontal="left" vertical="center" wrapText="1"/>
      <protection locked="0"/>
    </xf>
    <xf numFmtId="0" fontId="41" fillId="3" borderId="0" xfId="2" applyFont="1" applyFill="1" applyAlignment="1" applyProtection="1">
      <alignment horizontal="left" vertical="center" wrapText="1"/>
      <protection locked="0"/>
    </xf>
    <xf numFmtId="0" fontId="41" fillId="3" borderId="9" xfId="2" applyFont="1" applyFill="1" applyBorder="1" applyAlignment="1" applyProtection="1">
      <alignment horizontal="left" vertical="center" wrapText="1"/>
      <protection locked="0"/>
    </xf>
    <xf numFmtId="0" fontId="41" fillId="3" borderId="35" xfId="2" applyFont="1" applyFill="1" applyBorder="1" applyAlignment="1" applyProtection="1">
      <alignment horizontal="left" vertical="center" wrapText="1"/>
      <protection locked="0"/>
    </xf>
    <xf numFmtId="0" fontId="41" fillId="3" borderId="5" xfId="2" applyFont="1" applyFill="1" applyBorder="1" applyAlignment="1" applyProtection="1">
      <alignment horizontal="left" vertical="center" wrapText="1"/>
      <protection locked="0"/>
    </xf>
    <xf numFmtId="0" fontId="41" fillId="3" borderId="14" xfId="2" applyFont="1" applyFill="1" applyBorder="1" applyAlignment="1" applyProtection="1">
      <alignment horizontal="left" vertical="center" wrapText="1"/>
      <protection locked="0"/>
    </xf>
    <xf numFmtId="0" fontId="23" fillId="0" borderId="85" xfId="0" applyFont="1" applyBorder="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5" borderId="85" xfId="0" applyFont="1" applyFill="1" applyBorder="1" applyAlignment="1" applyProtection="1">
      <alignment horizontal="center" vertical="center" shrinkToFit="1"/>
      <protection locked="0"/>
    </xf>
    <xf numFmtId="0" fontId="53" fillId="0" borderId="11" xfId="0" applyFont="1" applyBorder="1" applyAlignment="1" applyProtection="1">
      <alignment horizontal="right" vertical="top" wrapText="1" shrinkToFit="1"/>
      <protection locked="0"/>
    </xf>
    <xf numFmtId="0" fontId="53" fillId="0" borderId="0" xfId="0" applyFont="1" applyAlignment="1" applyProtection="1">
      <alignment horizontal="left" vertical="top" wrapText="1" shrinkToFit="1"/>
      <protection locked="0"/>
    </xf>
    <xf numFmtId="0" fontId="7" fillId="8" borderId="85" xfId="2" applyFont="1" applyFill="1" applyBorder="1" applyAlignment="1" applyProtection="1">
      <alignment horizontal="center" vertical="center"/>
      <protection locked="0"/>
    </xf>
    <xf numFmtId="0" fontId="7" fillId="8" borderId="44" xfId="2" applyFont="1" applyFill="1" applyBorder="1" applyAlignment="1" applyProtection="1">
      <alignment horizontal="center" vertical="center"/>
      <protection locked="0"/>
    </xf>
    <xf numFmtId="0" fontId="7" fillId="9" borderId="34" xfId="2" applyFont="1" applyFill="1" applyBorder="1" applyAlignment="1" applyProtection="1">
      <alignment horizontal="center" vertical="center"/>
      <protection locked="0"/>
    </xf>
    <xf numFmtId="0" fontId="7" fillId="9" borderId="58" xfId="2" applyFont="1" applyFill="1" applyBorder="1" applyAlignment="1" applyProtection="1">
      <alignment horizontal="center" vertical="center"/>
      <protection locked="0"/>
    </xf>
    <xf numFmtId="0" fontId="7" fillId="9" borderId="49" xfId="2" applyFont="1" applyFill="1" applyBorder="1" applyAlignment="1" applyProtection="1">
      <alignment horizontal="center" vertical="center"/>
      <protection locked="0"/>
    </xf>
    <xf numFmtId="49" fontId="53" fillId="0" borderId="0" xfId="2" applyNumberFormat="1" applyFont="1" applyAlignment="1" applyProtection="1">
      <alignment horizontal="right" vertical="top" wrapText="1"/>
      <protection locked="0"/>
    </xf>
    <xf numFmtId="0" fontId="53" fillId="0" borderId="0" xfId="0" applyFont="1" applyAlignment="1" applyProtection="1">
      <alignment horizontal="left" vertical="top" wrapText="1"/>
      <protection locked="0"/>
    </xf>
    <xf numFmtId="0" fontId="33" fillId="0" borderId="0" xfId="0" applyFont="1" applyAlignment="1" applyProtection="1">
      <alignment horizontal="left" vertical="top" wrapText="1" shrinkToFit="1"/>
      <protection locked="0"/>
    </xf>
    <xf numFmtId="0" fontId="4" fillId="0" borderId="20" xfId="2" applyFont="1" applyBorder="1" applyAlignment="1" applyProtection="1">
      <alignment horizontal="center" vertical="center" wrapText="1"/>
      <protection locked="0"/>
    </xf>
    <xf numFmtId="0" fontId="4" fillId="0" borderId="21"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22" xfId="2" applyFont="1" applyBorder="1" applyAlignment="1" applyProtection="1">
      <alignment horizontal="center" vertical="center" wrapText="1"/>
      <protection locked="0"/>
    </xf>
    <xf numFmtId="0" fontId="4" fillId="0" borderId="91" xfId="2" applyFont="1" applyBorder="1" applyAlignment="1" applyProtection="1">
      <alignment horizontal="center" vertical="center" wrapText="1"/>
      <protection locked="0"/>
    </xf>
    <xf numFmtId="0" fontId="4" fillId="0" borderId="93" xfId="2" applyFont="1" applyBorder="1" applyAlignment="1" applyProtection="1">
      <alignment horizontal="center" vertical="center" wrapText="1"/>
      <protection locked="0"/>
    </xf>
    <xf numFmtId="0" fontId="4" fillId="0" borderId="96" xfId="2" applyFont="1" applyBorder="1" applyAlignment="1" applyProtection="1">
      <alignment horizontal="center" vertical="center" wrapText="1"/>
      <protection locked="0"/>
    </xf>
    <xf numFmtId="0" fontId="53" fillId="0" borderId="0" xfId="2" applyFont="1" applyAlignment="1" applyProtection="1">
      <alignment horizontal="left" vertical="top" wrapTex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91" xfId="0" applyFont="1" applyBorder="1" applyAlignment="1" applyProtection="1">
      <alignment horizontal="center" vertical="center" shrinkToFit="1"/>
      <protection locked="0"/>
    </xf>
    <xf numFmtId="0" fontId="23" fillId="0" borderId="93" xfId="0" applyFont="1" applyBorder="1" applyAlignment="1" applyProtection="1">
      <alignment horizontal="center" vertical="center" shrinkToFit="1"/>
      <protection locked="0"/>
    </xf>
    <xf numFmtId="0" fontId="23" fillId="0" borderId="96" xfId="0" applyFont="1" applyBorder="1" applyAlignment="1" applyProtection="1">
      <alignment horizontal="center" vertical="center" shrinkToFit="1"/>
      <protection locked="0"/>
    </xf>
    <xf numFmtId="0" fontId="23" fillId="0" borderId="91" xfId="0" applyFont="1" applyBorder="1" applyAlignment="1" applyProtection="1">
      <alignment horizontal="center" vertical="center" wrapText="1" shrinkToFit="1"/>
      <protection locked="0"/>
    </xf>
    <xf numFmtId="0" fontId="23" fillId="0" borderId="93" xfId="0" applyFont="1" applyBorder="1" applyAlignment="1" applyProtection="1">
      <alignment horizontal="center" vertical="center" wrapText="1" shrinkToFit="1"/>
      <protection locked="0"/>
    </xf>
    <xf numFmtId="0" fontId="23" fillId="0" borderId="96" xfId="0" applyFont="1" applyBorder="1" applyAlignment="1" applyProtection="1">
      <alignment horizontal="center" vertical="center" wrapText="1" shrinkToFit="1"/>
      <protection locked="0"/>
    </xf>
    <xf numFmtId="0" fontId="4" fillId="0" borderId="0" xfId="2" applyFont="1" applyAlignment="1" applyProtection="1">
      <alignment horizontal="center" vertical="center" wrapText="1"/>
      <protection locked="0"/>
    </xf>
    <xf numFmtId="0" fontId="53" fillId="0" borderId="11" xfId="2" applyFont="1" applyBorder="1" applyAlignment="1" applyProtection="1">
      <alignment horizontal="right" vertical="top" wrapText="1"/>
      <protection locked="0"/>
    </xf>
    <xf numFmtId="38" fontId="25" fillId="6" borderId="85" xfId="3" applyFont="1" applyFill="1" applyBorder="1" applyAlignment="1" applyProtection="1">
      <alignment horizontal="center" vertical="center" shrinkToFit="1"/>
      <protection locked="0"/>
    </xf>
    <xf numFmtId="38" fontId="25" fillId="6" borderId="107" xfId="3" applyFont="1" applyFill="1" applyBorder="1" applyAlignment="1" applyProtection="1">
      <alignment horizontal="center" vertical="center" shrinkToFit="1"/>
      <protection locked="0"/>
    </xf>
    <xf numFmtId="0" fontId="25" fillId="6" borderId="97" xfId="2" applyFont="1" applyFill="1" applyBorder="1" applyAlignment="1" applyProtection="1">
      <alignment horizontal="center" vertical="center" shrinkToFit="1"/>
      <protection locked="0"/>
    </xf>
    <xf numFmtId="0" fontId="25" fillId="6" borderId="99" xfId="2" applyFont="1" applyFill="1" applyBorder="1" applyAlignment="1" applyProtection="1">
      <alignment horizontal="center" vertical="center" shrinkToFit="1"/>
      <protection locked="0"/>
    </xf>
    <xf numFmtId="0" fontId="53" fillId="0" borderId="0" xfId="2" applyFont="1" applyAlignment="1" applyProtection="1">
      <alignment horizontal="right" vertical="top" wrapText="1"/>
      <protection locked="0"/>
    </xf>
    <xf numFmtId="177" fontId="33" fillId="6" borderId="0" xfId="2" applyNumberFormat="1" applyFont="1" applyFill="1" applyAlignment="1" applyProtection="1">
      <alignment horizontal="left" vertical="top" shrinkToFit="1"/>
      <protection locked="0"/>
    </xf>
    <xf numFmtId="0" fontId="35" fillId="8" borderId="30" xfId="2" applyFont="1" applyFill="1" applyBorder="1" applyAlignment="1" applyProtection="1">
      <alignment horizontal="center" vertical="center" wrapText="1"/>
      <protection locked="0"/>
    </xf>
    <xf numFmtId="0" fontId="35" fillId="8" borderId="20" xfId="2" applyFont="1" applyFill="1" applyBorder="1" applyAlignment="1" applyProtection="1">
      <alignment horizontal="center" vertical="center" wrapText="1"/>
      <protection locked="0"/>
    </xf>
    <xf numFmtId="0" fontId="35" fillId="8" borderId="33" xfId="2" applyFont="1" applyFill="1" applyBorder="1" applyAlignment="1" applyProtection="1">
      <alignment horizontal="center" vertical="center" wrapText="1"/>
      <protection locked="0"/>
    </xf>
    <xf numFmtId="0" fontId="35" fillId="8" borderId="0" xfId="2" applyFont="1" applyFill="1" applyAlignment="1" applyProtection="1">
      <alignment horizontal="center" vertical="center" wrapText="1"/>
      <protection locked="0"/>
    </xf>
    <xf numFmtId="0" fontId="36" fillId="8" borderId="33" xfId="2" applyFont="1" applyFill="1" applyBorder="1" applyAlignment="1" applyProtection="1">
      <alignment horizontal="right" vertical="center" wrapText="1"/>
      <protection locked="0"/>
    </xf>
    <xf numFmtId="0" fontId="36" fillId="8" borderId="0" xfId="2" applyFont="1" applyFill="1" applyAlignment="1" applyProtection="1">
      <alignment horizontal="right" vertical="center" wrapText="1"/>
      <protection locked="0"/>
    </xf>
    <xf numFmtId="0" fontId="33" fillId="8" borderId="0" xfId="2" applyFont="1" applyFill="1" applyAlignment="1" applyProtection="1">
      <alignment horizontal="left" vertical="top" wrapText="1"/>
      <protection locked="0"/>
    </xf>
    <xf numFmtId="0" fontId="24" fillId="0" borderId="0" xfId="2" applyFont="1" applyAlignment="1" applyProtection="1">
      <alignment horizontal="center" vertical="center" wrapText="1"/>
      <protection locked="0"/>
    </xf>
    <xf numFmtId="0" fontId="24" fillId="8" borderId="102" xfId="2" applyFont="1" applyFill="1" applyBorder="1" applyAlignment="1" applyProtection="1">
      <alignment horizontal="center" vertical="center" wrapText="1"/>
      <protection locked="0"/>
    </xf>
    <xf numFmtId="0" fontId="24" fillId="8" borderId="103" xfId="2" applyFont="1" applyFill="1" applyBorder="1" applyAlignment="1" applyProtection="1">
      <alignment horizontal="center" vertical="center" wrapText="1"/>
      <protection locked="0"/>
    </xf>
    <xf numFmtId="0" fontId="24" fillId="8" borderId="104" xfId="2" applyFont="1" applyFill="1" applyBorder="1" applyAlignment="1" applyProtection="1">
      <alignment horizontal="center" vertical="center" wrapText="1"/>
      <protection locked="0"/>
    </xf>
    <xf numFmtId="38" fontId="41" fillId="0" borderId="10" xfId="3" applyFont="1" applyFill="1" applyBorder="1" applyAlignment="1" applyProtection="1">
      <alignment horizontal="center" vertical="center" wrapText="1"/>
      <protection locked="0"/>
    </xf>
    <xf numFmtId="38" fontId="41" fillId="0" borderId="11" xfId="3" applyFont="1" applyFill="1" applyBorder="1" applyAlignment="1" applyProtection="1">
      <alignment horizontal="center" vertical="center" wrapText="1"/>
      <protection locked="0"/>
    </xf>
    <xf numFmtId="38" fontId="41" fillId="0" borderId="61" xfId="3" applyFont="1" applyFill="1" applyBorder="1" applyAlignment="1" applyProtection="1">
      <alignment horizontal="center" vertical="center" wrapText="1"/>
      <protection locked="0"/>
    </xf>
    <xf numFmtId="38" fontId="41" fillId="0" borderId="35" xfId="3" applyFont="1" applyFill="1" applyBorder="1" applyAlignment="1" applyProtection="1">
      <alignment horizontal="center" vertical="center" wrapText="1"/>
      <protection locked="0"/>
    </xf>
    <xf numFmtId="38" fontId="41" fillId="0" borderId="5" xfId="3" applyFont="1" applyFill="1" applyBorder="1" applyAlignment="1" applyProtection="1">
      <alignment horizontal="center" vertical="center" wrapText="1"/>
      <protection locked="0"/>
    </xf>
    <xf numFmtId="38" fontId="41" fillId="0" borderId="14" xfId="3" applyFont="1" applyFill="1" applyBorder="1" applyAlignment="1" applyProtection="1">
      <alignment horizontal="center" vertical="center" wrapText="1"/>
      <protection locked="0"/>
    </xf>
    <xf numFmtId="38" fontId="23" fillId="0" borderId="110" xfId="3" applyFont="1" applyFill="1" applyBorder="1" applyAlignment="1" applyProtection="1">
      <alignment horizontal="center" vertical="center" wrapText="1"/>
      <protection locked="0"/>
    </xf>
    <xf numFmtId="38" fontId="25" fillId="0" borderId="114" xfId="3" applyFont="1" applyFill="1" applyBorder="1" applyAlignment="1" applyProtection="1">
      <alignment horizontal="center" vertical="center" wrapText="1"/>
      <protection locked="0"/>
    </xf>
    <xf numFmtId="38" fontId="25" fillId="0" borderId="115" xfId="3" applyFont="1" applyFill="1" applyBorder="1" applyAlignment="1" applyProtection="1">
      <alignment horizontal="center" vertical="center" wrapText="1"/>
      <protection locked="0"/>
    </xf>
    <xf numFmtId="38" fontId="25" fillId="0" borderId="116" xfId="3" applyFont="1" applyFill="1" applyBorder="1" applyAlignment="1" applyProtection="1">
      <alignment horizontal="center" vertical="center" wrapText="1"/>
      <protection locked="0"/>
    </xf>
    <xf numFmtId="0" fontId="38" fillId="7" borderId="0" xfId="1" applyFont="1" applyFill="1" applyAlignment="1" applyProtection="1">
      <alignment horizontal="right" vertical="center"/>
      <protection locked="0"/>
    </xf>
    <xf numFmtId="0" fontId="51" fillId="8" borderId="0" xfId="2" applyFont="1" applyFill="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24" fillId="9" borderId="27" xfId="2" applyFont="1" applyFill="1" applyBorder="1" applyAlignment="1" applyProtection="1">
      <alignment horizontal="center" vertical="center" shrinkToFit="1"/>
      <protection locked="0"/>
    </xf>
    <xf numFmtId="0" fontId="24" fillId="9" borderId="59" xfId="2" applyFont="1" applyFill="1" applyBorder="1" applyAlignment="1" applyProtection="1">
      <alignment horizontal="center" vertical="center" shrinkToFit="1"/>
      <protection locked="0"/>
    </xf>
    <xf numFmtId="0" fontId="24" fillId="9" borderId="127" xfId="2" applyFont="1" applyFill="1" applyBorder="1" applyAlignment="1" applyProtection="1">
      <alignment horizontal="center" vertical="center" shrinkToFit="1"/>
      <protection locked="0"/>
    </xf>
    <xf numFmtId="0" fontId="24" fillId="0" borderId="77" xfId="2"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78" xfId="0" applyFont="1" applyBorder="1" applyAlignment="1" applyProtection="1">
      <alignment horizontal="center" vertical="center"/>
      <protection locked="0"/>
    </xf>
    <xf numFmtId="0" fontId="24" fillId="0" borderId="77" xfId="2"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40" fillId="0" borderId="61" xfId="0" applyFont="1" applyBorder="1" applyAlignment="1" applyProtection="1">
      <alignment horizontal="center" vertical="center" shrinkToFit="1"/>
      <protection locked="0"/>
    </xf>
    <xf numFmtId="0" fontId="25" fillId="0" borderId="77" xfId="2"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78"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72" xfId="0" applyFont="1" applyBorder="1" applyAlignment="1" applyProtection="1">
      <alignment horizontal="center" vertical="center" shrinkToFit="1"/>
      <protection locked="0"/>
    </xf>
    <xf numFmtId="0" fontId="26" fillId="0" borderId="79" xfId="0" applyFont="1" applyBorder="1" applyAlignment="1" applyProtection="1">
      <alignment horizontal="center" vertical="center" shrinkToFit="1"/>
      <protection locked="0"/>
    </xf>
    <xf numFmtId="0" fontId="26" fillId="0" borderId="64" xfId="0" applyFont="1" applyBorder="1" applyAlignment="1" applyProtection="1">
      <alignment horizontal="center" vertical="center" shrinkToFit="1"/>
      <protection locked="0"/>
    </xf>
    <xf numFmtId="0" fontId="26" fillId="0" borderId="65" xfId="0" applyFont="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43" xfId="0" applyFont="1" applyBorder="1" applyAlignment="1" applyProtection="1">
      <alignment horizontal="center" vertical="center" shrinkToFit="1"/>
      <protection locked="0"/>
    </xf>
    <xf numFmtId="0" fontId="25" fillId="5" borderId="56" xfId="2" applyFont="1" applyFill="1" applyBorder="1" applyAlignment="1" applyProtection="1">
      <alignment horizontal="center" vertical="center" shrinkToFit="1"/>
      <protection locked="0"/>
    </xf>
    <xf numFmtId="0" fontId="25" fillId="0" borderId="85" xfId="2" applyFont="1" applyBorder="1" applyAlignment="1" applyProtection="1">
      <alignment horizontal="center" vertical="center" shrinkToFit="1"/>
      <protection locked="0"/>
    </xf>
    <xf numFmtId="0" fontId="25" fillId="0" borderId="44" xfId="2" applyFont="1" applyBorder="1" applyAlignment="1" applyProtection="1">
      <alignment horizontal="center" vertical="center" shrinkToFit="1"/>
      <protection locked="0"/>
    </xf>
    <xf numFmtId="0" fontId="42" fillId="26" borderId="0" xfId="2" applyFont="1" applyFill="1" applyAlignment="1" applyProtection="1">
      <alignment horizontal="center" vertical="center"/>
      <protection locked="0"/>
    </xf>
    <xf numFmtId="0" fontId="77" fillId="9" borderId="17" xfId="0" applyFont="1" applyFill="1" applyBorder="1" applyAlignment="1" applyProtection="1">
      <alignment horizontal="center" vertical="center" wrapText="1"/>
      <protection locked="0"/>
    </xf>
    <xf numFmtId="0" fontId="64" fillId="9" borderId="50" xfId="2" applyFont="1" applyFill="1" applyBorder="1" applyAlignment="1" applyProtection="1">
      <alignment horizontal="center" vertical="center" wrapText="1"/>
      <protection locked="0"/>
    </xf>
    <xf numFmtId="0" fontId="64" fillId="9" borderId="56" xfId="2" applyFont="1" applyFill="1" applyBorder="1" applyAlignment="1" applyProtection="1">
      <alignment horizontal="center" vertical="center" wrapText="1"/>
      <protection locked="0"/>
    </xf>
    <xf numFmtId="0" fontId="64" fillId="9" borderId="75" xfId="2" applyFont="1" applyFill="1" applyBorder="1" applyAlignment="1" applyProtection="1">
      <alignment horizontal="center" vertical="center" wrapText="1"/>
      <protection locked="0"/>
    </xf>
    <xf numFmtId="0" fontId="64" fillId="9" borderId="30" xfId="2" applyFont="1" applyFill="1" applyBorder="1" applyAlignment="1" applyProtection="1">
      <alignment horizontal="center" vertical="center" wrapText="1"/>
      <protection locked="0"/>
    </xf>
    <xf numFmtId="0" fontId="64" fillId="9" borderId="136" xfId="2" applyFont="1" applyFill="1" applyBorder="1" applyAlignment="1" applyProtection="1">
      <alignment horizontal="center" vertical="center" wrapText="1"/>
      <protection locked="0"/>
    </xf>
    <xf numFmtId="0" fontId="64" fillId="9" borderId="137" xfId="2" applyFont="1" applyFill="1" applyBorder="1" applyAlignment="1" applyProtection="1">
      <alignment horizontal="center" vertical="center" wrapText="1"/>
      <protection locked="0"/>
    </xf>
    <xf numFmtId="0" fontId="64" fillId="9" borderId="138" xfId="2" applyFont="1" applyFill="1" applyBorder="1" applyAlignment="1" applyProtection="1">
      <alignment horizontal="center" vertical="center" wrapText="1"/>
      <protection locked="0"/>
    </xf>
    <xf numFmtId="0" fontId="61" fillId="9" borderId="86" xfId="2" applyFont="1" applyFill="1" applyBorder="1" applyAlignment="1" applyProtection="1">
      <alignment horizontal="center" vertical="center"/>
      <protection locked="0"/>
    </xf>
    <xf numFmtId="0" fontId="61" fillId="9" borderId="137" xfId="2" applyFont="1" applyFill="1" applyBorder="1" applyAlignment="1" applyProtection="1">
      <alignment horizontal="center" vertical="center"/>
      <protection locked="0"/>
    </xf>
    <xf numFmtId="0" fontId="67" fillId="5" borderId="87" xfId="0" applyFont="1" applyFill="1" applyBorder="1" applyAlignment="1" applyProtection="1">
      <alignment horizontal="center" vertical="center" wrapText="1"/>
      <protection locked="0"/>
    </xf>
    <xf numFmtId="0" fontId="67" fillId="5" borderId="135" xfId="0" applyFont="1" applyFill="1" applyBorder="1" applyAlignment="1" applyProtection="1">
      <alignment horizontal="center" vertical="center" wrapText="1"/>
      <protection locked="0"/>
    </xf>
    <xf numFmtId="0" fontId="67" fillId="5" borderId="90" xfId="0" applyFont="1" applyFill="1" applyBorder="1" applyAlignment="1" applyProtection="1">
      <alignment horizontal="center" vertical="center" wrapText="1"/>
      <protection locked="0"/>
    </xf>
    <xf numFmtId="0" fontId="67" fillId="5" borderId="124" xfId="0" applyFont="1" applyFill="1" applyBorder="1" applyAlignment="1" applyProtection="1">
      <alignment horizontal="center" vertical="center" wrapText="1"/>
      <protection locked="0"/>
    </xf>
    <xf numFmtId="0" fontId="67" fillId="0" borderId="87" xfId="0" applyFont="1" applyBorder="1" applyAlignment="1" applyProtection="1">
      <alignment horizontal="center" vertical="center" wrapText="1"/>
      <protection locked="0"/>
    </xf>
    <xf numFmtId="0" fontId="67" fillId="0" borderId="135" xfId="0" applyFont="1" applyBorder="1" applyAlignment="1" applyProtection="1">
      <alignment horizontal="center" vertical="center" wrapText="1"/>
      <protection locked="0"/>
    </xf>
    <xf numFmtId="0" fontId="67" fillId="0" borderId="90" xfId="0" applyFont="1" applyBorder="1" applyAlignment="1" applyProtection="1">
      <alignment horizontal="center" vertical="center" wrapText="1"/>
      <protection locked="0"/>
    </xf>
    <xf numFmtId="0" fontId="67" fillId="0" borderId="124" xfId="0" applyFont="1" applyBorder="1" applyAlignment="1" applyProtection="1">
      <alignment horizontal="center" vertical="center" wrapText="1"/>
      <protection locked="0"/>
    </xf>
    <xf numFmtId="0" fontId="24" fillId="9" borderId="10" xfId="2" applyFont="1" applyFill="1" applyBorder="1" applyAlignment="1" applyProtection="1">
      <alignment horizontal="center" vertical="center"/>
      <protection locked="0"/>
    </xf>
    <xf numFmtId="0" fontId="24" fillId="9" borderId="11" xfId="2" applyFont="1" applyFill="1" applyBorder="1" applyAlignment="1" applyProtection="1">
      <alignment horizontal="center" vertical="center"/>
      <protection locked="0"/>
    </xf>
    <xf numFmtId="0" fontId="24" fillId="9" borderId="80" xfId="2" applyFont="1" applyFill="1" applyBorder="1" applyAlignment="1" applyProtection="1">
      <alignment horizontal="center" vertical="center"/>
      <protection locked="0"/>
    </xf>
    <xf numFmtId="0" fontId="24" fillId="9" borderId="6" xfId="2" applyFont="1" applyFill="1" applyBorder="1" applyAlignment="1" applyProtection="1">
      <alignment horizontal="center" vertical="center"/>
      <protection locked="0"/>
    </xf>
    <xf numFmtId="0" fontId="24" fillId="9" borderId="0" xfId="2" applyFont="1" applyFill="1" applyAlignment="1" applyProtection="1">
      <alignment horizontal="center" vertical="center"/>
      <protection locked="0"/>
    </xf>
    <xf numFmtId="0" fontId="24" fillId="9" borderId="53" xfId="2" applyFont="1" applyFill="1" applyBorder="1" applyAlignment="1" applyProtection="1">
      <alignment horizontal="center" vertical="center"/>
      <protection locked="0"/>
    </xf>
    <xf numFmtId="0" fontId="24" fillId="9" borderId="16" xfId="2" applyFont="1" applyFill="1" applyBorder="1" applyAlignment="1" applyProtection="1">
      <alignment horizontal="center" vertical="center"/>
      <protection locked="0"/>
    </xf>
    <xf numFmtId="0" fontId="24" fillId="9" borderId="17" xfId="2" applyFont="1" applyFill="1" applyBorder="1" applyAlignment="1" applyProtection="1">
      <alignment horizontal="center" vertical="center"/>
      <protection locked="0"/>
    </xf>
    <xf numFmtId="0" fontId="24" fillId="9" borderId="18" xfId="2" applyFont="1" applyFill="1" applyBorder="1" applyAlignment="1" applyProtection="1">
      <alignment horizontal="center" vertical="center"/>
      <protection locked="0"/>
    </xf>
    <xf numFmtId="0" fontId="24" fillId="9" borderId="84" xfId="2" applyFont="1" applyFill="1" applyBorder="1" applyAlignment="1" applyProtection="1">
      <alignment horizontal="center" vertical="center"/>
      <protection locked="0"/>
    </xf>
    <xf numFmtId="0" fontId="24" fillId="9" borderId="83" xfId="2" applyFont="1" applyFill="1" applyBorder="1" applyAlignment="1" applyProtection="1">
      <alignment horizontal="center" vertical="center"/>
      <protection locked="0"/>
    </xf>
    <xf numFmtId="0" fontId="24" fillId="9" borderId="84" xfId="2" applyFont="1" applyFill="1" applyBorder="1" applyAlignment="1" applyProtection="1">
      <alignment horizontal="center" vertical="center" shrinkToFit="1"/>
      <protection locked="0"/>
    </xf>
    <xf numFmtId="0" fontId="24" fillId="9" borderId="83" xfId="2" applyFont="1" applyFill="1" applyBorder="1" applyAlignment="1" applyProtection="1">
      <alignment horizontal="center" vertical="center" shrinkToFit="1"/>
      <protection locked="0"/>
    </xf>
    <xf numFmtId="0" fontId="24" fillId="9" borderId="48" xfId="2" applyFont="1" applyFill="1" applyBorder="1" applyAlignment="1" applyProtection="1">
      <alignment horizontal="center" vertical="center" shrinkToFit="1"/>
      <protection locked="0"/>
    </xf>
    <xf numFmtId="0" fontId="23" fillId="9" borderId="89" xfId="1" applyFont="1" applyFill="1" applyBorder="1" applyAlignment="1" applyProtection="1">
      <alignment horizontal="center" vertical="center"/>
      <protection locked="0"/>
    </xf>
    <xf numFmtId="0" fontId="23" fillId="9" borderId="46" xfId="1" applyFont="1" applyFill="1" applyBorder="1" applyAlignment="1" applyProtection="1">
      <alignment horizontal="center" vertical="center"/>
      <protection locked="0"/>
    </xf>
    <xf numFmtId="0" fontId="23" fillId="9" borderId="57" xfId="1" applyFont="1" applyFill="1" applyBorder="1" applyAlignment="1" applyProtection="1">
      <alignment horizontal="center" vertical="center"/>
      <protection locked="0"/>
    </xf>
    <xf numFmtId="0" fontId="39" fillId="9" borderId="6" xfId="2" applyFont="1" applyFill="1" applyBorder="1" applyAlignment="1" applyProtection="1">
      <alignment horizontal="center" vertical="center" shrinkToFit="1"/>
      <protection locked="0"/>
    </xf>
    <xf numFmtId="0" fontId="39" fillId="9" borderId="0" xfId="2" applyFont="1" applyFill="1" applyAlignment="1" applyProtection="1">
      <alignment horizontal="center" vertical="center" shrinkToFit="1"/>
      <protection locked="0"/>
    </xf>
    <xf numFmtId="0" fontId="35" fillId="0" borderId="35" xfId="2" applyFont="1" applyBorder="1" applyAlignment="1" applyProtection="1">
      <alignment horizontal="center" vertical="center"/>
      <protection locked="0"/>
    </xf>
    <xf numFmtId="0" fontId="35" fillId="0" borderId="5" xfId="2" applyFont="1" applyBorder="1" applyAlignment="1" applyProtection="1">
      <alignment horizontal="center" vertical="center"/>
      <protection locked="0"/>
    </xf>
    <xf numFmtId="0" fontId="35" fillId="0" borderId="14" xfId="2" applyFont="1" applyBorder="1" applyAlignment="1" applyProtection="1">
      <alignment horizontal="center" vertical="center"/>
      <protection locked="0"/>
    </xf>
    <xf numFmtId="0" fontId="39" fillId="9" borderId="0" xfId="2" applyFont="1" applyFill="1" applyAlignment="1" applyProtection="1">
      <alignment horizontal="center" vertical="center"/>
      <protection locked="0"/>
    </xf>
    <xf numFmtId="0" fontId="41" fillId="14" borderId="11" xfId="3" applyNumberFormat="1" applyFont="1" applyFill="1" applyBorder="1" applyAlignment="1" applyProtection="1">
      <alignment horizontal="center" vertical="center" shrinkToFit="1"/>
      <protection locked="0"/>
    </xf>
    <xf numFmtId="0" fontId="41" fillId="14" borderId="61" xfId="3" applyNumberFormat="1" applyFont="1" applyFill="1" applyBorder="1" applyAlignment="1" applyProtection="1">
      <alignment horizontal="center" vertical="center" shrinkToFit="1"/>
      <protection locked="0"/>
    </xf>
    <xf numFmtId="0" fontId="41" fillId="14" borderId="10" xfId="2" applyFont="1" applyFill="1" applyBorder="1" applyAlignment="1" applyProtection="1">
      <alignment horizontal="center" vertical="center"/>
      <protection locked="0"/>
    </xf>
    <xf numFmtId="0" fontId="43" fillId="9" borderId="0" xfId="2" applyFont="1" applyFill="1" applyAlignment="1" applyProtection="1">
      <alignment horizontal="left" vertical="center"/>
      <protection locked="0"/>
    </xf>
    <xf numFmtId="0" fontId="28" fillId="10" borderId="0" xfId="1" applyFont="1" applyFill="1" applyAlignment="1" applyProtection="1">
      <alignment horizontal="left" vertical="top" wrapText="1" shrinkToFit="1"/>
      <protection locked="0"/>
    </xf>
    <xf numFmtId="0" fontId="42" fillId="9" borderId="0" xfId="2" applyFont="1" applyFill="1" applyAlignment="1" applyProtection="1">
      <alignment horizontal="center" vertical="center"/>
      <protection locked="0"/>
    </xf>
    <xf numFmtId="0" fontId="69" fillId="9" borderId="85" xfId="2" applyFont="1" applyFill="1" applyBorder="1" applyAlignment="1" applyProtection="1">
      <alignment horizontal="center" vertical="center" wrapText="1"/>
      <protection locked="0"/>
    </xf>
    <xf numFmtId="0" fontId="69" fillId="9" borderId="44" xfId="2" applyFont="1" applyFill="1" applyBorder="1" applyAlignment="1" applyProtection="1">
      <alignment horizontal="center" vertical="center" wrapText="1"/>
      <protection locked="0"/>
    </xf>
    <xf numFmtId="0" fontId="48" fillId="9" borderId="10" xfId="2" applyFont="1" applyFill="1" applyBorder="1" applyAlignment="1" applyProtection="1">
      <alignment horizontal="left" vertical="center" wrapText="1"/>
      <protection locked="0"/>
    </xf>
    <xf numFmtId="0" fontId="48" fillId="9" borderId="11" xfId="2" applyFont="1" applyFill="1" applyBorder="1" applyAlignment="1" applyProtection="1">
      <alignment horizontal="left" vertical="center" wrapText="1"/>
      <protection locked="0"/>
    </xf>
    <xf numFmtId="0" fontId="48" fillId="9" borderId="61" xfId="2" applyFont="1" applyFill="1" applyBorder="1" applyAlignment="1" applyProtection="1">
      <alignment horizontal="left" vertical="center" wrapText="1"/>
      <protection locked="0"/>
    </xf>
    <xf numFmtId="0" fontId="48" fillId="9" borderId="35" xfId="2" applyFont="1" applyFill="1" applyBorder="1" applyAlignment="1" applyProtection="1">
      <alignment horizontal="left" vertical="center" wrapText="1"/>
      <protection locked="0"/>
    </xf>
    <xf numFmtId="0" fontId="48" fillId="9" borderId="5" xfId="2" applyFont="1" applyFill="1" applyBorder="1" applyAlignment="1" applyProtection="1">
      <alignment horizontal="left" vertical="center" wrapText="1"/>
      <protection locked="0"/>
    </xf>
    <xf numFmtId="0" fontId="48" fillId="9" borderId="14" xfId="2" applyFont="1" applyFill="1" applyBorder="1" applyAlignment="1" applyProtection="1">
      <alignment horizontal="left" vertical="center" wrapText="1"/>
      <protection locked="0"/>
    </xf>
    <xf numFmtId="0" fontId="7" fillId="0" borderId="45" xfId="2" applyFont="1" applyBorder="1" applyAlignment="1" applyProtection="1">
      <alignment horizontal="center" vertical="center"/>
      <protection locked="0"/>
    </xf>
    <xf numFmtId="0" fontId="7" fillId="0" borderId="40"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24" fillId="9" borderId="77" xfId="2" applyFont="1" applyFill="1" applyBorder="1" applyAlignment="1" applyProtection="1">
      <alignment horizontal="center" vertical="center" shrinkToFit="1"/>
      <protection locked="0"/>
    </xf>
    <xf numFmtId="0" fontId="24" fillId="9" borderId="11" xfId="2" applyFont="1" applyFill="1" applyBorder="1" applyAlignment="1" applyProtection="1">
      <alignment horizontal="center" vertical="center" shrinkToFit="1"/>
      <protection locked="0"/>
    </xf>
    <xf numFmtId="0" fontId="24" fillId="9" borderId="78" xfId="2" applyFont="1" applyFill="1" applyBorder="1" applyAlignment="1" applyProtection="1">
      <alignment horizontal="center" vertical="center" shrinkToFit="1"/>
      <protection locked="0"/>
    </xf>
    <xf numFmtId="0" fontId="24" fillId="0" borderId="11" xfId="2" applyFont="1" applyBorder="1" applyAlignment="1" applyProtection="1">
      <alignment horizontal="center" vertical="center" shrinkToFit="1"/>
      <protection locked="0"/>
    </xf>
    <xf numFmtId="0" fontId="24" fillId="0" borderId="78" xfId="2" applyFont="1" applyBorder="1" applyAlignment="1" applyProtection="1">
      <alignment horizontal="center" vertical="center" shrinkToFit="1"/>
      <protection locked="0"/>
    </xf>
    <xf numFmtId="0" fontId="25" fillId="0" borderId="11" xfId="2" applyFont="1" applyBorder="1" applyAlignment="1" applyProtection="1">
      <alignment horizontal="center" vertical="center" shrinkToFit="1"/>
      <protection locked="0"/>
    </xf>
    <xf numFmtId="0" fontId="25" fillId="0" borderId="78" xfId="2" applyFont="1" applyBorder="1" applyAlignment="1" applyProtection="1">
      <alignment horizontal="center" vertical="center" shrinkToFit="1"/>
      <protection locked="0"/>
    </xf>
    <xf numFmtId="0" fontId="25" fillId="0" borderId="79" xfId="2" applyFont="1" applyBorder="1" applyAlignment="1" applyProtection="1">
      <alignment horizontal="center" vertical="center" shrinkToFit="1"/>
      <protection locked="0"/>
    </xf>
    <xf numFmtId="0" fontId="25" fillId="0" borderId="64" xfId="2" applyFont="1" applyBorder="1" applyAlignment="1" applyProtection="1">
      <alignment horizontal="center" vertical="center" shrinkToFit="1"/>
      <protection locked="0"/>
    </xf>
    <xf numFmtId="0" fontId="25" fillId="0" borderId="65" xfId="2"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72" xfId="0" applyFont="1" applyBorder="1" applyAlignment="1" applyProtection="1">
      <alignment horizontal="center" vertical="center" shrinkToFit="1"/>
      <protection locked="0"/>
    </xf>
    <xf numFmtId="0" fontId="24" fillId="0" borderId="11" xfId="2" applyFont="1" applyBorder="1" applyAlignment="1" applyProtection="1">
      <alignment horizontal="center" vertical="center"/>
      <protection locked="0"/>
    </xf>
    <xf numFmtId="0" fontId="24" fillId="0" borderId="61" xfId="2" applyFont="1" applyBorder="1" applyAlignment="1" applyProtection="1">
      <alignment horizontal="center" vertical="center"/>
      <protection locked="0"/>
    </xf>
    <xf numFmtId="0" fontId="25" fillId="0" borderId="77" xfId="2" applyFont="1" applyBorder="1" applyAlignment="1" applyProtection="1">
      <alignment horizontal="center" vertical="center"/>
      <protection locked="0"/>
    </xf>
    <xf numFmtId="0" fontId="25" fillId="0" borderId="11" xfId="2" applyFont="1" applyBorder="1" applyAlignment="1" applyProtection="1">
      <alignment horizontal="center" vertical="center"/>
      <protection locked="0"/>
    </xf>
    <xf numFmtId="0" fontId="25" fillId="0" borderId="61" xfId="2" applyFont="1" applyBorder="1" applyAlignment="1" applyProtection="1">
      <alignment horizontal="center" vertical="center"/>
      <protection locked="0"/>
    </xf>
    <xf numFmtId="0" fontId="25" fillId="0" borderId="7"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9" xfId="2" applyFont="1" applyBorder="1" applyAlignment="1" applyProtection="1">
      <alignment horizontal="center" vertical="center"/>
      <protection locked="0"/>
    </xf>
    <xf numFmtId="0" fontId="24" fillId="9" borderId="77" xfId="2" applyFont="1" applyFill="1" applyBorder="1" applyAlignment="1" applyProtection="1">
      <alignment horizontal="center" vertical="center"/>
      <protection locked="0"/>
    </xf>
    <xf numFmtId="0" fontId="24" fillId="9" borderId="78" xfId="2" applyFont="1" applyFill="1" applyBorder="1" applyAlignment="1" applyProtection="1">
      <alignment horizontal="center" vertical="center"/>
      <protection locked="0"/>
    </xf>
    <xf numFmtId="0" fontId="24" fillId="9" borderId="7" xfId="2" applyFont="1" applyFill="1" applyBorder="1" applyAlignment="1" applyProtection="1">
      <alignment horizontal="center" vertical="center"/>
      <protection locked="0"/>
    </xf>
    <xf numFmtId="0" fontId="24" fillId="9" borderId="72" xfId="2" applyFont="1" applyFill="1" applyBorder="1" applyAlignment="1" applyProtection="1">
      <alignment horizontal="center" vertical="center"/>
      <protection locked="0"/>
    </xf>
    <xf numFmtId="0" fontId="24" fillId="9" borderId="157" xfId="2" applyFont="1" applyFill="1" applyBorder="1" applyAlignment="1" applyProtection="1">
      <alignment horizontal="distributed" vertical="center" shrinkToFit="1"/>
      <protection locked="0"/>
    </xf>
    <xf numFmtId="0" fontId="24" fillId="9" borderId="17" xfId="2" applyFont="1" applyFill="1" applyBorder="1" applyAlignment="1" applyProtection="1">
      <alignment horizontal="distributed" vertical="center" shrinkToFit="1"/>
      <protection locked="0"/>
    </xf>
    <xf numFmtId="0" fontId="25" fillId="0" borderId="17" xfId="0" applyFont="1" applyBorder="1" applyAlignment="1" applyProtection="1">
      <alignment horizontal="center" vertical="center" shrinkToFit="1"/>
      <protection locked="0"/>
    </xf>
    <xf numFmtId="0" fontId="25" fillId="0" borderId="156" xfId="0" applyFont="1" applyBorder="1" applyAlignment="1" applyProtection="1">
      <alignment horizontal="center" vertical="center" shrinkToFit="1"/>
      <protection locked="0"/>
    </xf>
    <xf numFmtId="0" fontId="31" fillId="0" borderId="85" xfId="2" applyFont="1" applyBorder="1" applyAlignment="1" applyProtection="1">
      <alignment horizontal="center" vertical="center" wrapText="1"/>
      <protection locked="0"/>
    </xf>
    <xf numFmtId="0" fontId="31" fillId="0" borderId="44" xfId="2" applyFont="1" applyBorder="1" applyAlignment="1" applyProtection="1">
      <alignment horizontal="center" vertical="center" wrapText="1"/>
      <protection locked="0"/>
    </xf>
    <xf numFmtId="0" fontId="24" fillId="9" borderId="10" xfId="2" applyFont="1" applyFill="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154" xfId="0" applyFont="1" applyBorder="1" applyAlignment="1" applyProtection="1">
      <alignment horizontal="center" vertical="center" shrinkToFit="1"/>
      <protection locked="0"/>
    </xf>
    <xf numFmtId="0" fontId="53" fillId="9" borderId="150" xfId="2" applyFont="1" applyFill="1" applyBorder="1" applyAlignment="1" applyProtection="1">
      <alignment horizontal="center" vertical="center"/>
      <protection locked="0"/>
    </xf>
    <xf numFmtId="0" fontId="53" fillId="9" borderId="2" xfId="2" applyFont="1" applyFill="1" applyBorder="1" applyAlignment="1" applyProtection="1">
      <alignment horizontal="center" vertical="center"/>
      <protection locked="0"/>
    </xf>
    <xf numFmtId="0" fontId="53" fillId="9" borderId="151" xfId="2" applyFont="1" applyFill="1" applyBorder="1" applyAlignment="1" applyProtection="1">
      <alignment horizontal="center" vertical="center"/>
      <protection locked="0"/>
    </xf>
    <xf numFmtId="0" fontId="25" fillId="0" borderId="59" xfId="0" applyFont="1" applyBorder="1" applyAlignment="1" applyProtection="1">
      <alignment horizontal="center" vertical="center" shrinkToFit="1"/>
      <protection locked="0"/>
    </xf>
    <xf numFmtId="0" fontId="25" fillId="0" borderId="127" xfId="0" applyFont="1" applyBorder="1" applyAlignment="1" applyProtection="1">
      <alignment horizontal="center" vertical="center" shrinkToFit="1"/>
      <protection locked="0"/>
    </xf>
    <xf numFmtId="0" fontId="7" fillId="9" borderId="8" xfId="2" applyFont="1" applyFill="1" applyBorder="1" applyAlignment="1" applyProtection="1">
      <alignment horizontal="center" vertical="center" wrapText="1"/>
      <protection locked="0"/>
    </xf>
    <xf numFmtId="0" fontId="7" fillId="9" borderId="45" xfId="2" applyFont="1" applyFill="1" applyBorder="1" applyAlignment="1" applyProtection="1">
      <alignment horizontal="center" vertical="center"/>
      <protection locked="0"/>
    </xf>
    <xf numFmtId="0" fontId="7" fillId="9" borderId="29" xfId="2" applyFont="1" applyFill="1" applyBorder="1" applyAlignment="1" applyProtection="1">
      <alignment horizontal="center" vertical="center"/>
      <protection locked="0"/>
    </xf>
    <xf numFmtId="0" fontId="7" fillId="9" borderId="157" xfId="2" applyFont="1" applyFill="1" applyBorder="1" applyAlignment="1" applyProtection="1">
      <alignment horizontal="center" vertical="center"/>
      <protection locked="0"/>
    </xf>
    <xf numFmtId="0" fontId="7" fillId="9" borderId="17" xfId="2" applyFont="1" applyFill="1" applyBorder="1" applyAlignment="1" applyProtection="1">
      <alignment horizontal="center" vertical="center"/>
      <protection locked="0"/>
    </xf>
    <xf numFmtId="0" fontId="7" fillId="9" borderId="156" xfId="2" applyFont="1" applyFill="1" applyBorder="1" applyAlignment="1" applyProtection="1">
      <alignment horizontal="center" vertical="center"/>
      <protection locked="0"/>
    </xf>
    <xf numFmtId="0" fontId="28" fillId="9" borderId="6" xfId="2" applyFont="1" applyFill="1" applyBorder="1" applyAlignment="1" applyProtection="1">
      <alignment horizontal="center" vertical="center"/>
      <protection locked="0"/>
    </xf>
    <xf numFmtId="0" fontId="28" fillId="9" borderId="0" xfId="2" applyFont="1" applyFill="1" applyAlignment="1" applyProtection="1">
      <alignment horizontal="center" vertical="center"/>
      <protection locked="0"/>
    </xf>
    <xf numFmtId="0" fontId="28" fillId="9" borderId="72" xfId="2" applyFont="1" applyFill="1" applyBorder="1" applyAlignment="1" applyProtection="1">
      <alignment horizontal="center" vertical="center"/>
      <protection locked="0"/>
    </xf>
    <xf numFmtId="0" fontId="65" fillId="9" borderId="19" xfId="0" applyFont="1" applyFill="1" applyBorder="1" applyAlignment="1" applyProtection="1">
      <alignment horizontal="center" vertical="center" shrinkToFit="1"/>
      <protection locked="0"/>
    </xf>
    <xf numFmtId="0" fontId="65" fillId="9" borderId="20" xfId="0" applyFont="1" applyFill="1" applyBorder="1" applyAlignment="1" applyProtection="1">
      <alignment horizontal="center" vertical="center" shrinkToFit="1"/>
      <protection locked="0"/>
    </xf>
    <xf numFmtId="0" fontId="65" fillId="9" borderId="154" xfId="0" applyFont="1" applyFill="1" applyBorder="1" applyAlignment="1" applyProtection="1">
      <alignment horizontal="center" vertical="center" shrinkToFit="1"/>
      <protection locked="0"/>
    </xf>
    <xf numFmtId="0" fontId="65" fillId="9" borderId="6" xfId="0" applyFont="1" applyFill="1" applyBorder="1" applyAlignment="1" applyProtection="1">
      <alignment horizontal="center" vertical="center" shrinkToFit="1"/>
      <protection locked="0"/>
    </xf>
    <xf numFmtId="0" fontId="65" fillId="9" borderId="0" xfId="0" applyFont="1" applyFill="1" applyAlignment="1" applyProtection="1">
      <alignment horizontal="center" vertical="center" shrinkToFit="1"/>
      <protection locked="0"/>
    </xf>
    <xf numFmtId="0" fontId="65" fillId="9" borderId="72" xfId="0" applyFont="1" applyFill="1" applyBorder="1" applyAlignment="1" applyProtection="1">
      <alignment horizontal="center" vertical="center" shrinkToFit="1"/>
      <protection locked="0"/>
    </xf>
    <xf numFmtId="0" fontId="65" fillId="9" borderId="16" xfId="0" applyFont="1" applyFill="1" applyBorder="1" applyAlignment="1" applyProtection="1">
      <alignment horizontal="center" vertical="center" shrinkToFit="1"/>
      <protection locked="0"/>
    </xf>
    <xf numFmtId="0" fontId="65" fillId="9" borderId="17" xfId="0" applyFont="1" applyFill="1" applyBorder="1" applyAlignment="1" applyProtection="1">
      <alignment horizontal="center" vertical="center" shrinkToFit="1"/>
      <protection locked="0"/>
    </xf>
    <xf numFmtId="0" fontId="65" fillId="9" borderId="156" xfId="0" applyFont="1" applyFill="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177" fontId="7" fillId="0" borderId="0" xfId="2" applyNumberFormat="1" applyFont="1" applyAlignment="1" applyProtection="1">
      <alignment horizontal="right" vertical="center" shrinkToFit="1"/>
      <protection locked="0"/>
    </xf>
    <xf numFmtId="0" fontId="24" fillId="9" borderId="79" xfId="2" applyFont="1" applyFill="1" applyBorder="1" applyAlignment="1" applyProtection="1">
      <alignment horizontal="center" vertical="center" shrinkToFit="1"/>
      <protection locked="0"/>
    </xf>
    <xf numFmtId="0" fontId="24" fillId="9" borderId="64" xfId="2" applyFont="1" applyFill="1" applyBorder="1" applyAlignment="1" applyProtection="1">
      <alignment horizontal="center" vertical="center" shrinkToFit="1"/>
      <protection locked="0"/>
    </xf>
    <xf numFmtId="0" fontId="24" fillId="9" borderId="65" xfId="2" applyFont="1" applyFill="1" applyBorder="1" applyAlignment="1" applyProtection="1">
      <alignment horizontal="center" vertical="center" shrinkToFit="1"/>
      <protection locked="0"/>
    </xf>
    <xf numFmtId="0" fontId="25" fillId="0" borderId="7" xfId="2"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72" xfId="0" applyFont="1" applyBorder="1" applyAlignment="1" applyProtection="1">
      <alignment horizontal="left" vertical="center" shrinkToFit="1"/>
      <protection locked="0"/>
    </xf>
    <xf numFmtId="0" fontId="26" fillId="0" borderId="51"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26" fillId="0" borderId="81" xfId="0" applyFont="1" applyBorder="1" applyAlignment="1" applyProtection="1">
      <alignment horizontal="left" vertical="center" shrinkToFit="1"/>
      <protection locked="0"/>
    </xf>
    <xf numFmtId="0" fontId="24" fillId="9" borderId="0" xfId="2" applyFont="1" applyFill="1" applyAlignment="1" applyProtection="1">
      <alignment horizontal="distributed" vertical="center"/>
      <protection locked="0"/>
    </xf>
    <xf numFmtId="0" fontId="24" fillId="9" borderId="5" xfId="2" applyFont="1" applyFill="1" applyBorder="1" applyAlignment="1" applyProtection="1">
      <alignment horizontal="distributed" vertical="center"/>
      <protection locked="0"/>
    </xf>
    <xf numFmtId="49" fontId="25" fillId="0" borderId="8" xfId="2" applyNumberFormat="1" applyFont="1" applyBorder="1" applyAlignment="1" applyProtection="1">
      <alignment horizontal="center" vertical="center" shrinkToFit="1"/>
      <protection locked="0"/>
    </xf>
    <xf numFmtId="49" fontId="26" fillId="0" borderId="45" xfId="0" applyNumberFormat="1" applyFont="1" applyBorder="1" applyAlignment="1" applyProtection="1">
      <alignment horizontal="center" vertical="center" shrinkToFit="1"/>
      <protection locked="0"/>
    </xf>
    <xf numFmtId="49" fontId="26" fillId="0" borderId="40" xfId="0" applyNumberFormat="1" applyFont="1" applyBorder="1" applyAlignment="1" applyProtection="1">
      <alignment horizontal="center" vertical="center" shrinkToFit="1"/>
      <protection locked="0"/>
    </xf>
    <xf numFmtId="49" fontId="26" fillId="0" borderId="51" xfId="0" applyNumberFormat="1" applyFont="1" applyBorder="1" applyAlignment="1" applyProtection="1">
      <alignment horizontal="center" vertical="center" shrinkToFit="1"/>
      <protection locked="0"/>
    </xf>
    <xf numFmtId="49" fontId="26" fillId="0" borderId="5" xfId="0" applyNumberFormat="1" applyFont="1" applyBorder="1" applyAlignment="1" applyProtection="1">
      <alignment horizontal="center" vertical="center" shrinkToFit="1"/>
      <protection locked="0"/>
    </xf>
    <xf numFmtId="49" fontId="26" fillId="0" borderId="14" xfId="0" applyNumberFormat="1" applyFont="1" applyBorder="1" applyAlignment="1" applyProtection="1">
      <alignment horizontal="center" vertical="center" shrinkToFit="1"/>
      <protection locked="0"/>
    </xf>
    <xf numFmtId="0" fontId="24" fillId="9" borderId="155" xfId="2" applyFont="1" applyFill="1" applyBorder="1" applyAlignment="1" applyProtection="1">
      <alignment horizontal="distributed" vertical="center"/>
      <protection locked="0"/>
    </xf>
    <xf numFmtId="0" fontId="24" fillId="9" borderId="20" xfId="2" applyFont="1" applyFill="1" applyBorder="1" applyAlignment="1" applyProtection="1">
      <alignment horizontal="distributed" vertical="center"/>
      <protection locked="0"/>
    </xf>
    <xf numFmtId="0" fontId="24" fillId="8" borderId="56" xfId="0" applyFont="1" applyFill="1" applyBorder="1" applyAlignment="1" applyProtection="1">
      <alignment horizontal="center" vertical="center"/>
      <protection locked="0"/>
    </xf>
    <xf numFmtId="0" fontId="24" fillId="8" borderId="58" xfId="0" applyFont="1" applyFill="1" applyBorder="1" applyAlignment="1" applyProtection="1">
      <alignment horizontal="center" vertical="center"/>
      <protection locked="0"/>
    </xf>
    <xf numFmtId="0" fontId="54" fillId="9" borderId="0" xfId="2" applyFont="1" applyFill="1" applyAlignment="1" applyProtection="1">
      <alignment horizontal="left" wrapText="1"/>
      <protection locked="0"/>
    </xf>
    <xf numFmtId="0" fontId="54" fillId="9" borderId="0" xfId="2" applyFont="1" applyFill="1" applyAlignment="1" applyProtection="1">
      <alignment horizontal="left"/>
      <protection locked="0"/>
    </xf>
    <xf numFmtId="0" fontId="38" fillId="9" borderId="56" xfId="0" applyFont="1" applyFill="1" applyBorder="1" applyAlignment="1" applyProtection="1">
      <alignment horizontal="center" vertical="center"/>
      <protection locked="0"/>
    </xf>
    <xf numFmtId="0" fontId="38" fillId="9" borderId="58" xfId="0" applyFont="1" applyFill="1" applyBorder="1" applyAlignment="1" applyProtection="1">
      <alignment horizontal="center" vertical="center"/>
      <protection locked="0"/>
    </xf>
    <xf numFmtId="0" fontId="38" fillId="9" borderId="49" xfId="0" applyFont="1" applyFill="1" applyBorder="1" applyAlignment="1" applyProtection="1">
      <alignment horizontal="center" vertical="center"/>
      <protection locked="0"/>
    </xf>
    <xf numFmtId="0" fontId="24" fillId="8" borderId="49" xfId="0" applyFont="1" applyFill="1" applyBorder="1" applyAlignment="1" applyProtection="1">
      <alignment horizontal="center" vertical="center"/>
      <protection locked="0"/>
    </xf>
    <xf numFmtId="0" fontId="24" fillId="9" borderId="24" xfId="2" applyFont="1" applyFill="1" applyBorder="1" applyAlignment="1" applyProtection="1">
      <alignment horizontal="center" vertical="center" shrinkToFit="1"/>
      <protection locked="0"/>
    </xf>
    <xf numFmtId="0" fontId="24" fillId="9" borderId="25" xfId="2" applyFont="1" applyFill="1" applyBorder="1" applyAlignment="1" applyProtection="1">
      <alignment horizontal="center" vertical="center" shrinkToFit="1"/>
      <protection locked="0"/>
    </xf>
    <xf numFmtId="0" fontId="24" fillId="9" borderId="70" xfId="2" applyFont="1" applyFill="1" applyBorder="1" applyAlignment="1" applyProtection="1">
      <alignment horizontal="center" vertical="center" shrinkToFit="1"/>
      <protection locked="0"/>
    </xf>
    <xf numFmtId="0" fontId="24" fillId="9" borderId="24" xfId="0" applyFont="1" applyFill="1" applyBorder="1" applyAlignment="1" applyProtection="1">
      <alignment horizontal="center" vertical="center" shrinkToFit="1"/>
      <protection locked="0"/>
    </xf>
    <xf numFmtId="0" fontId="24" fillId="9" borderId="25" xfId="0" applyFont="1" applyFill="1" applyBorder="1" applyAlignment="1" applyProtection="1">
      <alignment horizontal="center" vertical="center" shrinkToFit="1"/>
      <protection locked="0"/>
    </xf>
    <xf numFmtId="0" fontId="24" fillId="9" borderId="70" xfId="0" applyFont="1" applyFill="1" applyBorder="1" applyAlignment="1" applyProtection="1">
      <alignment horizontal="center" vertical="center" shrinkToFit="1"/>
      <protection locked="0"/>
    </xf>
    <xf numFmtId="177" fontId="24" fillId="0" borderId="24" xfId="2" applyNumberFormat="1" applyFont="1" applyBorder="1" applyAlignment="1" applyProtection="1">
      <alignment horizontal="center" vertical="center"/>
      <protection locked="0"/>
    </xf>
    <xf numFmtId="177" fontId="24" fillId="9" borderId="75" xfId="2" applyNumberFormat="1" applyFont="1" applyFill="1" applyBorder="1" applyAlignment="1" applyProtection="1">
      <alignment horizontal="center" vertical="center" wrapText="1"/>
      <protection locked="0"/>
    </xf>
    <xf numFmtId="177" fontId="24" fillId="9" borderId="75" xfId="2" applyNumberFormat="1" applyFont="1" applyFill="1" applyBorder="1" applyAlignment="1" applyProtection="1">
      <alignment horizontal="center" vertical="center"/>
      <protection locked="0"/>
    </xf>
    <xf numFmtId="177" fontId="24" fillId="9" borderId="129" xfId="2" applyNumberFormat="1" applyFont="1" applyFill="1" applyBorder="1" applyAlignment="1" applyProtection="1">
      <alignment horizontal="center" vertical="center"/>
      <protection locked="0"/>
    </xf>
    <xf numFmtId="177" fontId="24" fillId="0" borderId="50" xfId="2" applyNumberFormat="1" applyFont="1" applyBorder="1" applyAlignment="1" applyProtection="1">
      <alignment horizontal="center" vertical="center"/>
      <protection locked="0"/>
    </xf>
    <xf numFmtId="177" fontId="24" fillId="5" borderId="129" xfId="2" applyNumberFormat="1" applyFont="1" applyFill="1" applyBorder="1" applyAlignment="1" applyProtection="1">
      <alignment horizontal="center" vertical="center"/>
      <protection locked="0"/>
    </xf>
    <xf numFmtId="177" fontId="24" fillId="5" borderId="13" xfId="2" applyNumberFormat="1" applyFont="1" applyFill="1" applyBorder="1" applyAlignment="1" applyProtection="1">
      <alignment horizontal="center" vertical="center"/>
      <protection locked="0"/>
    </xf>
    <xf numFmtId="177" fontId="24" fillId="5" borderId="23" xfId="2" applyNumberFormat="1" applyFont="1" applyFill="1" applyBorder="1" applyAlignment="1" applyProtection="1">
      <alignment horizontal="center" vertical="center"/>
      <protection locked="0"/>
    </xf>
    <xf numFmtId="177" fontId="24" fillId="5" borderId="55" xfId="2" applyNumberFormat="1" applyFont="1" applyFill="1" applyBorder="1" applyAlignment="1" applyProtection="1">
      <alignment horizontal="center" vertical="center"/>
      <protection locked="0"/>
    </xf>
    <xf numFmtId="0" fontId="28" fillId="9" borderId="50" xfId="2" applyFont="1" applyFill="1" applyBorder="1" applyAlignment="1" applyProtection="1">
      <alignment horizontal="center" vertical="center" wrapText="1"/>
      <protection locked="0"/>
    </xf>
    <xf numFmtId="177" fontId="24" fillId="5" borderId="53" xfId="2" applyNumberFormat="1" applyFont="1" applyFill="1" applyBorder="1" applyAlignment="1" applyProtection="1">
      <alignment horizontal="center" vertical="center"/>
      <protection locked="0"/>
    </xf>
    <xf numFmtId="177" fontId="24" fillId="5" borderId="143" xfId="2" applyNumberFormat="1" applyFont="1" applyFill="1" applyBorder="1" applyAlignment="1" applyProtection="1">
      <alignment horizontal="center" vertical="center"/>
      <protection locked="0"/>
    </xf>
    <xf numFmtId="177" fontId="24" fillId="0" borderId="23" xfId="2" applyNumberFormat="1" applyFont="1" applyBorder="1" applyAlignment="1" applyProtection="1">
      <alignment horizontal="center" vertical="center"/>
      <protection locked="0"/>
    </xf>
    <xf numFmtId="177" fontId="24" fillId="5" borderId="41" xfId="2" applyNumberFormat="1" applyFont="1" applyFill="1" applyBorder="1" applyAlignment="1" applyProtection="1">
      <alignment horizontal="center" vertical="center"/>
      <protection locked="0"/>
    </xf>
    <xf numFmtId="177" fontId="24" fillId="0" borderId="129" xfId="2" applyNumberFormat="1" applyFont="1" applyBorder="1" applyAlignment="1" applyProtection="1">
      <alignment horizontal="center" vertical="center"/>
      <protection locked="0"/>
    </xf>
    <xf numFmtId="177" fontId="24" fillId="0" borderId="13" xfId="2" applyNumberFormat="1" applyFont="1" applyBorder="1" applyAlignment="1" applyProtection="1">
      <alignment horizontal="center" vertical="center"/>
      <protection locked="0"/>
    </xf>
    <xf numFmtId="0" fontId="32" fillId="9" borderId="19" xfId="2" applyFont="1" applyFill="1" applyBorder="1" applyAlignment="1" applyProtection="1">
      <alignment horizontal="distributed" vertical="center" wrapText="1"/>
      <protection locked="0"/>
    </xf>
    <xf numFmtId="0" fontId="37" fillId="9" borderId="20" xfId="2" applyFont="1" applyFill="1" applyBorder="1" applyProtection="1">
      <alignment vertical="center"/>
      <protection locked="0"/>
    </xf>
    <xf numFmtId="0" fontId="37" fillId="9" borderId="21" xfId="2" applyFont="1" applyFill="1" applyBorder="1" applyProtection="1">
      <alignment vertical="center"/>
      <protection locked="0"/>
    </xf>
    <xf numFmtId="0" fontId="37" fillId="9" borderId="16" xfId="2" applyFont="1" applyFill="1" applyBorder="1" applyProtection="1">
      <alignment vertical="center"/>
      <protection locked="0"/>
    </xf>
    <xf numFmtId="0" fontId="37" fillId="9" borderId="17" xfId="2" applyFont="1" applyFill="1" applyBorder="1" applyProtection="1">
      <alignment vertical="center"/>
      <protection locked="0"/>
    </xf>
    <xf numFmtId="0" fontId="37" fillId="9" borderId="18" xfId="2" applyFont="1" applyFill="1" applyBorder="1" applyProtection="1">
      <alignment vertical="center"/>
      <protection locked="0"/>
    </xf>
    <xf numFmtId="177" fontId="24" fillId="0" borderId="75" xfId="2" applyNumberFormat="1" applyFont="1" applyBorder="1" applyAlignment="1" applyProtection="1">
      <alignment horizontal="center" vertical="center"/>
      <protection locked="0"/>
    </xf>
    <xf numFmtId="177" fontId="24" fillId="0" borderId="30" xfId="2" applyNumberFormat="1" applyFont="1" applyBorder="1" applyAlignment="1" applyProtection="1">
      <alignment horizontal="center" vertical="center"/>
      <protection locked="0"/>
    </xf>
    <xf numFmtId="0" fontId="53" fillId="9" borderId="0" xfId="2" applyFont="1" applyFill="1" applyAlignment="1" applyProtection="1">
      <alignment horizontal="right" vertical="top"/>
      <protection locked="0"/>
    </xf>
    <xf numFmtId="0" fontId="33" fillId="9" borderId="0" xfId="2" applyFont="1" applyFill="1" applyAlignment="1" applyProtection="1">
      <alignment horizontal="left" vertical="top" wrapText="1"/>
      <protection locked="0"/>
    </xf>
    <xf numFmtId="0" fontId="24" fillId="9" borderId="74" xfId="2" applyFont="1" applyFill="1" applyBorder="1" applyAlignment="1" applyProtection="1">
      <alignment horizontal="center" vertical="center" textRotation="255" shrinkToFit="1"/>
      <protection locked="0"/>
    </xf>
    <xf numFmtId="0" fontId="24" fillId="9" borderId="76" xfId="2" applyFont="1" applyFill="1" applyBorder="1" applyAlignment="1" applyProtection="1">
      <alignment horizontal="center" vertical="center" textRotation="255" shrinkToFit="1"/>
      <protection locked="0"/>
    </xf>
    <xf numFmtId="0" fontId="24" fillId="9" borderId="100" xfId="2" applyFont="1" applyFill="1" applyBorder="1" applyAlignment="1" applyProtection="1">
      <alignment horizontal="center" vertical="center" textRotation="255" shrinkToFit="1"/>
      <protection locked="0"/>
    </xf>
    <xf numFmtId="0" fontId="32" fillId="0" borderId="1" xfId="2" applyFont="1" applyBorder="1" applyAlignment="1" applyProtection="1">
      <alignment horizontal="center" vertical="center" shrinkToFit="1"/>
      <protection locked="0"/>
    </xf>
    <xf numFmtId="0" fontId="32" fillId="0" borderId="66" xfId="2" applyFont="1" applyBorder="1" applyAlignment="1" applyProtection="1">
      <alignment horizontal="center" vertical="center" shrinkToFit="1"/>
      <protection locked="0"/>
    </xf>
    <xf numFmtId="177" fontId="24" fillId="0" borderId="144" xfId="2" applyNumberFormat="1" applyFont="1" applyBorder="1" applyAlignment="1" applyProtection="1">
      <alignment horizontal="center" vertical="center"/>
      <protection locked="0"/>
    </xf>
    <xf numFmtId="177" fontId="24" fillId="0" borderId="3" xfId="2" applyNumberFormat="1" applyFont="1" applyBorder="1" applyAlignment="1" applyProtection="1">
      <alignment horizontal="center" vertical="center"/>
      <protection locked="0"/>
    </xf>
    <xf numFmtId="177" fontId="24" fillId="5" borderId="150" xfId="2" applyNumberFormat="1" applyFont="1" applyFill="1" applyBorder="1" applyAlignment="1" applyProtection="1">
      <alignment horizontal="center" vertical="center"/>
      <protection locked="0"/>
    </xf>
    <xf numFmtId="177" fontId="24" fillId="5" borderId="151" xfId="2" applyNumberFormat="1" applyFont="1" applyFill="1" applyBorder="1" applyAlignment="1" applyProtection="1">
      <alignment horizontal="center" vertical="center"/>
      <protection locked="0"/>
    </xf>
    <xf numFmtId="0" fontId="32" fillId="9" borderId="6" xfId="2" applyFont="1" applyFill="1" applyBorder="1" applyAlignment="1" applyProtection="1">
      <alignment horizontal="distributed" vertical="center" wrapText="1"/>
      <protection locked="0"/>
    </xf>
    <xf numFmtId="0" fontId="37" fillId="9" borderId="0" xfId="2" applyFont="1" applyFill="1" applyProtection="1">
      <alignment vertical="center"/>
      <protection locked="0"/>
    </xf>
    <xf numFmtId="0" fontId="37" fillId="9" borderId="53" xfId="2" applyFont="1" applyFill="1" applyBorder="1" applyProtection="1">
      <alignment vertical="center"/>
      <protection locked="0"/>
    </xf>
    <xf numFmtId="0" fontId="37" fillId="9" borderId="6" xfId="2" applyFont="1" applyFill="1" applyBorder="1" applyProtection="1">
      <alignment vertical="center"/>
      <protection locked="0"/>
    </xf>
    <xf numFmtId="177" fontId="24" fillId="0" borderId="68" xfId="2" applyNumberFormat="1" applyFont="1" applyBorder="1" applyAlignment="1" applyProtection="1">
      <alignment horizontal="center" vertical="center"/>
      <protection locked="0"/>
    </xf>
    <xf numFmtId="177" fontId="24" fillId="9" borderId="144" xfId="2" applyNumberFormat="1" applyFont="1" applyFill="1" applyBorder="1" applyAlignment="1" applyProtection="1">
      <alignment horizontal="center" vertical="center"/>
      <protection locked="0"/>
    </xf>
    <xf numFmtId="177" fontId="24" fillId="5" borderId="21" xfId="2" applyNumberFormat="1" applyFont="1" applyFill="1" applyBorder="1" applyAlignment="1" applyProtection="1">
      <alignment horizontal="center" vertical="center"/>
      <protection locked="0"/>
    </xf>
    <xf numFmtId="177" fontId="24" fillId="5" borderId="50" xfId="2" applyNumberFormat="1" applyFont="1" applyFill="1" applyBorder="1" applyAlignment="1" applyProtection="1">
      <alignment horizontal="right" vertical="center"/>
      <protection locked="0"/>
    </xf>
    <xf numFmtId="176" fontId="24" fillId="9" borderId="69" xfId="2" applyNumberFormat="1" applyFont="1" applyFill="1" applyBorder="1" applyAlignment="1" applyProtection="1">
      <alignment horizontal="center" vertical="center"/>
      <protection locked="0"/>
    </xf>
    <xf numFmtId="0" fontId="47" fillId="9" borderId="11" xfId="2" applyFont="1" applyFill="1" applyBorder="1" applyAlignment="1" applyProtection="1">
      <alignment horizontal="center" vertical="center"/>
      <protection locked="0"/>
    </xf>
    <xf numFmtId="0" fontId="47" fillId="9" borderId="80" xfId="2" applyFont="1" applyFill="1" applyBorder="1" applyAlignment="1" applyProtection="1">
      <alignment horizontal="center" vertical="center"/>
      <protection locked="0"/>
    </xf>
    <xf numFmtId="0" fontId="47" fillId="9" borderId="71" xfId="2" applyFont="1" applyFill="1" applyBorder="1" applyAlignment="1" applyProtection="1">
      <alignment horizontal="center" vertical="center"/>
      <protection locked="0"/>
    </xf>
    <xf numFmtId="0" fontId="47" fillId="9" borderId="17" xfId="2" applyFont="1" applyFill="1" applyBorder="1" applyAlignment="1" applyProtection="1">
      <alignment horizontal="center" vertical="center"/>
      <protection locked="0"/>
    </xf>
    <xf numFmtId="0" fontId="47" fillId="9" borderId="18" xfId="2" applyFont="1" applyFill="1" applyBorder="1" applyAlignment="1" applyProtection="1">
      <alignment horizontal="center" vertical="center"/>
      <protection locked="0"/>
    </xf>
    <xf numFmtId="0" fontId="24" fillId="9" borderId="69" xfId="2" applyFont="1" applyFill="1" applyBorder="1" applyAlignment="1" applyProtection="1">
      <alignment horizontal="center" vertical="center"/>
      <protection locked="0"/>
    </xf>
    <xf numFmtId="0" fontId="24" fillId="9" borderId="71" xfId="2" applyFont="1" applyFill="1" applyBorder="1" applyAlignment="1" applyProtection="1">
      <alignment horizontal="center" vertical="center"/>
      <protection locked="0"/>
    </xf>
    <xf numFmtId="0" fontId="24" fillId="9" borderId="69" xfId="2" applyFont="1" applyFill="1" applyBorder="1" applyAlignment="1" applyProtection="1">
      <alignment horizontal="center" vertical="center" wrapText="1"/>
      <protection locked="0"/>
    </xf>
    <xf numFmtId="0" fontId="24" fillId="9" borderId="88" xfId="2" applyFont="1" applyFill="1" applyBorder="1" applyAlignment="1" applyProtection="1">
      <alignment horizontal="center" vertical="center" shrinkToFit="1"/>
      <protection locked="0"/>
    </xf>
    <xf numFmtId="0" fontId="24" fillId="9" borderId="46" xfId="2" applyFont="1" applyFill="1" applyBorder="1" applyAlignment="1" applyProtection="1">
      <alignment horizontal="center" vertical="center" shrinkToFit="1"/>
      <protection locked="0"/>
    </xf>
    <xf numFmtId="0" fontId="24" fillId="9" borderId="101" xfId="2" applyFont="1" applyFill="1" applyBorder="1" applyAlignment="1" applyProtection="1">
      <alignment horizontal="center" vertical="center" shrinkToFit="1"/>
      <protection locked="0"/>
    </xf>
    <xf numFmtId="0" fontId="24" fillId="9" borderId="61" xfId="2" applyFont="1" applyFill="1" applyBorder="1" applyAlignment="1" applyProtection="1">
      <alignment horizontal="center" vertical="center"/>
      <protection locked="0"/>
    </xf>
    <xf numFmtId="0" fontId="24" fillId="9" borderId="15" xfId="2" applyFont="1" applyFill="1" applyBorder="1" applyAlignment="1" applyProtection="1">
      <alignment horizontal="center" vertical="center"/>
      <protection locked="0"/>
    </xf>
    <xf numFmtId="0" fontId="24" fillId="0" borderId="13" xfId="2" applyFont="1" applyBorder="1" applyAlignment="1" applyProtection="1">
      <alignment horizontal="center" vertical="center" shrinkToFit="1"/>
      <protection locked="0"/>
    </xf>
    <xf numFmtId="0" fontId="24" fillId="0" borderId="26" xfId="2" applyFont="1" applyBorder="1" applyAlignment="1" applyProtection="1">
      <alignment horizontal="center" vertical="center" shrinkToFit="1"/>
      <protection locked="0"/>
    </xf>
    <xf numFmtId="0" fontId="40" fillId="0" borderId="30" xfId="0" applyFont="1" applyBorder="1" applyAlignment="1" applyProtection="1">
      <alignment horizontal="center" vertical="top" wrapText="1"/>
      <protection locked="0"/>
    </xf>
    <xf numFmtId="0" fontId="40" fillId="0" borderId="20" xfId="0" applyFont="1" applyBorder="1" applyAlignment="1" applyProtection="1">
      <alignment horizontal="center" vertical="top" wrapText="1"/>
      <protection locked="0"/>
    </xf>
    <xf numFmtId="0" fontId="40" fillId="0" borderId="37" xfId="0" applyFont="1" applyBorder="1" applyAlignment="1" applyProtection="1">
      <alignment horizontal="center" vertical="top" wrapText="1"/>
      <protection locked="0"/>
    </xf>
    <xf numFmtId="0" fontId="40" fillId="0" borderId="33" xfId="0" applyFont="1" applyBorder="1" applyAlignment="1" applyProtection="1">
      <alignment horizontal="center" vertical="top" wrapText="1"/>
      <protection locked="0"/>
    </xf>
    <xf numFmtId="0" fontId="40" fillId="0" borderId="0" xfId="0" applyFont="1" applyAlignment="1" applyProtection="1">
      <alignment horizontal="center" vertical="top" wrapText="1"/>
      <protection locked="0"/>
    </xf>
    <xf numFmtId="0" fontId="40" fillId="0" borderId="9" xfId="0" applyFont="1" applyBorder="1" applyAlignment="1" applyProtection="1">
      <alignment horizontal="center" vertical="top" wrapText="1"/>
      <protection locked="0"/>
    </xf>
    <xf numFmtId="0" fontId="40" fillId="0" borderId="36" xfId="0" applyFont="1" applyBorder="1" applyAlignment="1" applyProtection="1">
      <alignment horizontal="center" vertical="top" wrapText="1"/>
      <protection locked="0"/>
    </xf>
    <xf numFmtId="0" fontId="40" fillId="0" borderId="5" xfId="0" applyFont="1" applyBorder="1" applyAlignment="1" applyProtection="1">
      <alignment horizontal="center" vertical="top" wrapText="1"/>
      <protection locked="0"/>
    </xf>
    <xf numFmtId="0" fontId="40" fillId="0" borderId="14" xfId="0" applyFont="1" applyBorder="1" applyAlignment="1" applyProtection="1">
      <alignment horizontal="center" vertical="top" wrapText="1"/>
      <protection locked="0"/>
    </xf>
    <xf numFmtId="177" fontId="24" fillId="0" borderId="50" xfId="2" applyNumberFormat="1" applyFont="1" applyBorder="1" applyAlignment="1" applyProtection="1">
      <alignment horizontal="right" vertical="center"/>
      <protection locked="0"/>
    </xf>
    <xf numFmtId="177" fontId="24" fillId="0" borderId="68" xfId="2" applyNumberFormat="1" applyFont="1" applyBorder="1" applyAlignment="1" applyProtection="1">
      <alignment horizontal="right" vertical="center"/>
      <protection locked="0"/>
    </xf>
    <xf numFmtId="0" fontId="32" fillId="9" borderId="90" xfId="2" applyFont="1" applyFill="1" applyBorder="1" applyAlignment="1" applyProtection="1">
      <alignment horizontal="center" vertical="center"/>
      <protection locked="0"/>
    </xf>
    <xf numFmtId="0" fontId="32" fillId="9" borderId="68" xfId="2" applyFont="1" applyFill="1" applyBorder="1" applyAlignment="1" applyProtection="1">
      <alignment horizontal="center" vertical="center"/>
      <protection locked="0"/>
    </xf>
    <xf numFmtId="0" fontId="32" fillId="9" borderId="73" xfId="2" applyFont="1" applyFill="1" applyBorder="1" applyAlignment="1" applyProtection="1">
      <alignment horizontal="center" vertical="center"/>
      <protection locked="0"/>
    </xf>
    <xf numFmtId="0" fontId="32" fillId="9" borderId="50" xfId="2" applyFont="1" applyFill="1" applyBorder="1" applyAlignment="1" applyProtection="1">
      <alignment horizontal="center" vertical="center"/>
      <protection locked="0"/>
    </xf>
    <xf numFmtId="0" fontId="24" fillId="9" borderId="73" xfId="2" applyFont="1" applyFill="1" applyBorder="1" applyAlignment="1" applyProtection="1">
      <alignment horizontal="center" vertical="center"/>
      <protection locked="0"/>
    </xf>
    <xf numFmtId="0" fontId="24" fillId="9" borderId="50" xfId="2" applyFont="1" applyFill="1" applyBorder="1" applyAlignment="1" applyProtection="1">
      <alignment horizontal="center" vertical="center"/>
      <protection locked="0"/>
    </xf>
    <xf numFmtId="177" fontId="24" fillId="5" borderId="68" xfId="2" applyNumberFormat="1" applyFont="1" applyFill="1" applyBorder="1" applyAlignment="1" applyProtection="1">
      <alignment horizontal="right" vertical="center"/>
      <protection locked="0"/>
    </xf>
    <xf numFmtId="0" fontId="24" fillId="9" borderId="69" xfId="2" applyFont="1" applyFill="1" applyBorder="1" applyAlignment="1" applyProtection="1">
      <alignment horizontal="center" vertical="center" shrinkToFit="1"/>
      <protection locked="0"/>
    </xf>
    <xf numFmtId="0" fontId="24" fillId="9" borderId="80" xfId="2" applyFont="1" applyFill="1" applyBorder="1" applyAlignment="1" applyProtection="1">
      <alignment horizontal="center" vertical="center" shrinkToFit="1"/>
      <protection locked="0"/>
    </xf>
    <xf numFmtId="0" fontId="24" fillId="9" borderId="73" xfId="2" applyFont="1" applyFill="1" applyBorder="1" applyAlignment="1" applyProtection="1">
      <alignment horizontal="center" vertical="center" textRotation="255" shrinkToFit="1"/>
      <protection locked="0"/>
    </xf>
    <xf numFmtId="0" fontId="24" fillId="9" borderId="50" xfId="2" applyFont="1" applyFill="1" applyBorder="1" applyAlignment="1" applyProtection="1">
      <alignment horizontal="center" vertical="center" textRotation="255" shrinkToFit="1"/>
      <protection locked="0"/>
    </xf>
    <xf numFmtId="0" fontId="24" fillId="9" borderId="30" xfId="2" applyFont="1" applyFill="1" applyBorder="1" applyAlignment="1" applyProtection="1">
      <alignment horizontal="center" vertical="center" textRotation="255" shrinkToFit="1"/>
      <protection locked="0"/>
    </xf>
    <xf numFmtId="3" fontId="24" fillId="0" borderId="137" xfId="2" applyNumberFormat="1" applyFont="1" applyBorder="1" applyAlignment="1" applyProtection="1">
      <alignment horizontal="right" vertical="center" shrinkToFit="1"/>
      <protection locked="0"/>
    </xf>
    <xf numFmtId="3" fontId="24" fillId="0" borderId="31" xfId="2" applyNumberFormat="1" applyFont="1" applyBorder="1" applyAlignment="1" applyProtection="1">
      <alignment horizontal="right" vertical="center" shrinkToFit="1"/>
      <protection locked="0"/>
    </xf>
    <xf numFmtId="0" fontId="32" fillId="9" borderId="97" xfId="2" applyFont="1" applyFill="1" applyBorder="1" applyAlignment="1" applyProtection="1">
      <alignment horizontal="distributed" vertical="center"/>
      <protection locked="0"/>
    </xf>
    <xf numFmtId="0" fontId="32" fillId="9" borderId="98" xfId="2" applyFont="1" applyFill="1" applyBorder="1" applyAlignment="1" applyProtection="1">
      <alignment horizontal="distributed" vertical="center"/>
      <protection locked="0"/>
    </xf>
    <xf numFmtId="3" fontId="24" fillId="5" borderId="98" xfId="2" applyNumberFormat="1" applyFont="1" applyFill="1" applyBorder="1" applyAlignment="1" applyProtection="1">
      <alignment horizontal="right" vertical="center" shrinkToFit="1"/>
      <protection locked="0"/>
    </xf>
    <xf numFmtId="3" fontId="24" fillId="5" borderId="106" xfId="2" applyNumberFormat="1" applyFont="1" applyFill="1" applyBorder="1" applyAlignment="1" applyProtection="1">
      <alignment horizontal="right" vertical="center" shrinkToFit="1"/>
      <protection locked="0"/>
    </xf>
    <xf numFmtId="0" fontId="32" fillId="9" borderId="128" xfId="2" applyFont="1" applyFill="1" applyBorder="1" applyAlignment="1" applyProtection="1">
      <alignment horizontal="distributed" vertical="center"/>
      <protection locked="0"/>
    </xf>
    <xf numFmtId="3" fontId="24" fillId="0" borderId="128" xfId="2" applyNumberFormat="1" applyFont="1" applyBorder="1" applyAlignment="1" applyProtection="1">
      <alignment horizontal="right" vertical="center" shrinkToFit="1"/>
      <protection locked="0"/>
    </xf>
    <xf numFmtId="3" fontId="24" fillId="0" borderId="12" xfId="2" applyNumberFormat="1" applyFont="1" applyBorder="1" applyAlignment="1" applyProtection="1">
      <alignment horizontal="right" vertical="center" shrinkToFit="1"/>
      <protection locked="0"/>
    </xf>
    <xf numFmtId="0" fontId="38" fillId="9" borderId="11" xfId="2" applyFont="1" applyFill="1" applyBorder="1" applyAlignment="1" applyProtection="1">
      <alignment horizontal="center" vertical="center"/>
      <protection locked="0"/>
    </xf>
    <xf numFmtId="0" fontId="38" fillId="9" borderId="80" xfId="2" applyFont="1" applyFill="1" applyBorder="1" applyAlignment="1" applyProtection="1">
      <alignment horizontal="center" vertical="center"/>
      <protection locked="0"/>
    </xf>
    <xf numFmtId="0" fontId="32" fillId="9" borderId="75" xfId="2" applyFont="1" applyFill="1" applyBorder="1" applyAlignment="1" applyProtection="1">
      <alignment horizontal="distributed" vertical="center"/>
      <protection locked="0"/>
    </xf>
    <xf numFmtId="3" fontId="24" fillId="0" borderId="75" xfId="2" applyNumberFormat="1" applyFont="1" applyBorder="1" applyAlignment="1" applyProtection="1">
      <alignment horizontal="right" vertical="center" shrinkToFit="1"/>
      <protection locked="0"/>
    </xf>
    <xf numFmtId="3" fontId="24" fillId="0" borderId="30" xfId="2" applyNumberFormat="1" applyFont="1" applyBorder="1" applyAlignment="1" applyProtection="1">
      <alignment horizontal="right" vertical="center" shrinkToFit="1"/>
      <protection locked="0"/>
    </xf>
    <xf numFmtId="0" fontId="24" fillId="9" borderId="82" xfId="2" applyFont="1" applyFill="1" applyBorder="1" applyAlignment="1" applyProtection="1">
      <alignment horizontal="center" vertical="center"/>
      <protection locked="0"/>
    </xf>
    <xf numFmtId="0" fontId="24" fillId="9" borderId="48" xfId="2" applyFont="1" applyFill="1" applyBorder="1" applyAlignment="1" applyProtection="1">
      <alignment horizontal="center" vertical="center"/>
      <protection locked="0"/>
    </xf>
    <xf numFmtId="0" fontId="34" fillId="0" borderId="20" xfId="2" applyFont="1" applyBorder="1" applyAlignment="1" applyProtection="1">
      <alignment horizontal="center" vertical="center" wrapText="1"/>
      <protection locked="0"/>
    </xf>
    <xf numFmtId="0" fontId="34" fillId="0" borderId="37" xfId="2" applyFont="1" applyBorder="1" applyAlignment="1" applyProtection="1">
      <alignment horizontal="center" vertical="center" wrapText="1"/>
      <protection locked="0"/>
    </xf>
    <xf numFmtId="0" fontId="34" fillId="0" borderId="0" xfId="2" applyFont="1" applyAlignment="1" applyProtection="1">
      <alignment horizontal="center" vertical="center" wrapText="1"/>
      <protection locked="0"/>
    </xf>
    <xf numFmtId="0" fontId="34" fillId="0" borderId="9" xfId="2" applyFont="1" applyBorder="1" applyAlignment="1" applyProtection="1">
      <alignment horizontal="center" vertical="center" wrapText="1"/>
      <protection locked="0"/>
    </xf>
    <xf numFmtId="0" fontId="34" fillId="0" borderId="5" xfId="2" applyFont="1" applyBorder="1" applyAlignment="1" applyProtection="1">
      <alignment horizontal="center" vertical="center" wrapText="1"/>
      <protection locked="0"/>
    </xf>
    <xf numFmtId="0" fontId="34" fillId="0" borderId="14" xfId="2" applyFont="1" applyBorder="1" applyAlignment="1" applyProtection="1">
      <alignment horizontal="center" vertical="center" wrapText="1"/>
      <protection locked="0"/>
    </xf>
    <xf numFmtId="3" fontId="24" fillId="0" borderId="139" xfId="2" applyNumberFormat="1" applyFont="1" applyBorder="1" applyAlignment="1" applyProtection="1">
      <alignment horizontal="right" vertical="center" shrinkToFit="1"/>
      <protection locked="0"/>
    </xf>
    <xf numFmtId="3" fontId="24" fillId="0" borderId="145" xfId="2" applyNumberFormat="1" applyFont="1" applyBorder="1" applyAlignment="1" applyProtection="1">
      <alignment horizontal="right" vertical="center" shrinkToFit="1"/>
      <protection locked="0"/>
    </xf>
    <xf numFmtId="3" fontId="24" fillId="0" borderId="88" xfId="2" applyNumberFormat="1" applyFont="1" applyBorder="1" applyAlignment="1" applyProtection="1">
      <alignment horizontal="right" vertical="center" shrinkToFit="1"/>
      <protection locked="0"/>
    </xf>
    <xf numFmtId="0" fontId="23" fillId="16" borderId="30" xfId="0" applyFont="1" applyFill="1" applyBorder="1" applyAlignment="1" applyProtection="1">
      <alignment horizontal="center" vertical="center" textRotation="255"/>
      <protection locked="0"/>
    </xf>
    <xf numFmtId="0" fontId="23" fillId="16" borderId="20" xfId="0" applyFont="1" applyFill="1" applyBorder="1" applyAlignment="1" applyProtection="1">
      <alignment horizontal="center" vertical="center" textRotation="255"/>
      <protection locked="0"/>
    </xf>
    <xf numFmtId="0" fontId="23" fillId="16" borderId="33" xfId="0" applyFont="1" applyFill="1" applyBorder="1" applyAlignment="1" applyProtection="1">
      <alignment horizontal="center" vertical="center" textRotation="255"/>
      <protection locked="0"/>
    </xf>
    <xf numFmtId="0" fontId="23" fillId="16" borderId="0" xfId="0" applyFont="1" applyFill="1" applyAlignment="1" applyProtection="1">
      <alignment horizontal="center" vertical="center" textRotation="255"/>
      <protection locked="0"/>
    </xf>
    <xf numFmtId="0" fontId="23" fillId="16" borderId="71" xfId="0" applyFont="1" applyFill="1" applyBorder="1" applyAlignment="1" applyProtection="1">
      <alignment horizontal="center" vertical="center" textRotation="255"/>
      <protection locked="0"/>
    </xf>
    <xf numFmtId="0" fontId="23" fillId="16" borderId="17" xfId="0" applyFont="1" applyFill="1" applyBorder="1" applyAlignment="1" applyProtection="1">
      <alignment horizontal="center" vertical="center" textRotation="255"/>
      <protection locked="0"/>
    </xf>
    <xf numFmtId="0" fontId="31" fillId="9" borderId="1" xfId="0" applyFont="1" applyFill="1" applyBorder="1" applyAlignment="1" applyProtection="1">
      <alignment horizontal="left" vertical="center" shrinkToFit="1"/>
      <protection locked="0"/>
    </xf>
    <xf numFmtId="0" fontId="31" fillId="17" borderId="2" xfId="0" applyFont="1" applyFill="1" applyBorder="1" applyAlignment="1" applyProtection="1">
      <alignment horizontal="left" vertical="center" shrinkToFit="1"/>
      <protection locked="0"/>
    </xf>
    <xf numFmtId="0" fontId="31" fillId="17" borderId="66" xfId="0" applyFont="1" applyFill="1" applyBorder="1" applyAlignment="1" applyProtection="1">
      <alignment horizontal="left" vertical="center" shrinkToFit="1"/>
      <protection locked="0"/>
    </xf>
    <xf numFmtId="178" fontId="25" fillId="3" borderId="1" xfId="3" applyNumberFormat="1" applyFont="1" applyFill="1" applyBorder="1" applyAlignment="1" applyProtection="1">
      <alignment horizontal="right" vertical="center"/>
      <protection locked="0"/>
    </xf>
    <xf numFmtId="178" fontId="25" fillId="3" borderId="2" xfId="3" applyNumberFormat="1" applyFont="1" applyFill="1" applyBorder="1" applyAlignment="1" applyProtection="1">
      <alignment horizontal="right" vertical="center"/>
      <protection locked="0"/>
    </xf>
    <xf numFmtId="0" fontId="31" fillId="9" borderId="12" xfId="0" applyFont="1" applyFill="1" applyBorder="1" applyAlignment="1" applyProtection="1">
      <alignment horizontal="left" vertical="center" shrinkToFit="1"/>
      <protection locked="0"/>
    </xf>
    <xf numFmtId="0" fontId="31" fillId="17" borderId="59" xfId="0" applyFont="1" applyFill="1" applyBorder="1" applyAlignment="1" applyProtection="1">
      <alignment horizontal="left" vertical="center" shrinkToFit="1"/>
      <protection locked="0"/>
    </xf>
    <xf numFmtId="0" fontId="31" fillId="17" borderId="62" xfId="0" applyFont="1" applyFill="1" applyBorder="1" applyAlignment="1" applyProtection="1">
      <alignment horizontal="left" vertical="center" shrinkToFit="1"/>
      <protection locked="0"/>
    </xf>
    <xf numFmtId="178" fontId="25" fillId="3" borderId="12" xfId="3" applyNumberFormat="1" applyFont="1" applyFill="1" applyBorder="1" applyAlignment="1" applyProtection="1">
      <alignment horizontal="right" vertical="center"/>
      <protection locked="0"/>
    </xf>
    <xf numFmtId="178" fontId="25" fillId="3" borderId="59" xfId="3" applyNumberFormat="1" applyFont="1" applyFill="1" applyBorder="1" applyAlignment="1" applyProtection="1">
      <alignment horizontal="right" vertical="center"/>
      <protection locked="0"/>
    </xf>
    <xf numFmtId="0" fontId="35" fillId="9" borderId="56" xfId="2" applyFont="1" applyFill="1" applyBorder="1" applyAlignment="1" applyProtection="1">
      <alignment horizontal="center" vertical="center"/>
      <protection locked="0"/>
    </xf>
    <xf numFmtId="0" fontId="35" fillId="9" borderId="58" xfId="2" applyFont="1" applyFill="1" applyBorder="1" applyAlignment="1" applyProtection="1">
      <alignment horizontal="center" vertical="center"/>
      <protection locked="0"/>
    </xf>
    <xf numFmtId="0" fontId="35" fillId="9" borderId="20" xfId="2" applyFont="1" applyFill="1" applyBorder="1" applyAlignment="1" applyProtection="1">
      <alignment horizontal="center" vertical="center"/>
      <protection locked="0"/>
    </xf>
    <xf numFmtId="0" fontId="35" fillId="9" borderId="21" xfId="2" applyFont="1" applyFill="1" applyBorder="1" applyAlignment="1" applyProtection="1">
      <alignment horizontal="center" vertical="center"/>
      <protection locked="0"/>
    </xf>
    <xf numFmtId="0" fontId="24" fillId="9" borderId="91" xfId="2" applyFont="1" applyFill="1" applyBorder="1" applyAlignment="1" applyProtection="1">
      <alignment horizontal="center" vertical="center" wrapText="1"/>
      <protection locked="0"/>
    </xf>
    <xf numFmtId="0" fontId="24" fillId="9" borderId="93" xfId="2" applyFont="1" applyFill="1" applyBorder="1" applyAlignment="1" applyProtection="1">
      <alignment horizontal="center" vertical="center" wrapText="1"/>
      <protection locked="0"/>
    </xf>
    <xf numFmtId="0" fontId="24" fillId="9" borderId="96" xfId="2" applyFont="1" applyFill="1" applyBorder="1" applyAlignment="1" applyProtection="1">
      <alignment horizontal="center" vertical="center" wrapText="1"/>
      <protection locked="0"/>
    </xf>
    <xf numFmtId="0" fontId="24" fillId="9" borderId="93" xfId="2" applyFont="1" applyFill="1" applyBorder="1" applyAlignment="1" applyProtection="1">
      <alignment horizontal="center" vertical="center"/>
      <protection locked="0"/>
    </xf>
    <xf numFmtId="0" fontId="24" fillId="9" borderId="96" xfId="2" applyFont="1" applyFill="1" applyBorder="1" applyAlignment="1" applyProtection="1">
      <alignment horizontal="center" vertical="center"/>
      <protection locked="0"/>
    </xf>
    <xf numFmtId="0" fontId="46" fillId="0" borderId="85" xfId="2" applyFont="1" applyBorder="1" applyAlignment="1" applyProtection="1">
      <alignment horizontal="right" vertical="center"/>
      <protection locked="0"/>
    </xf>
    <xf numFmtId="0" fontId="46" fillId="0" borderId="54" xfId="2" applyFont="1" applyBorder="1" applyAlignment="1" applyProtection="1">
      <alignment horizontal="right" vertical="center"/>
      <protection locked="0"/>
    </xf>
    <xf numFmtId="0" fontId="46" fillId="0" borderId="106" xfId="2" applyFont="1" applyBorder="1" applyAlignment="1" applyProtection="1">
      <alignment horizontal="right" vertical="center"/>
      <protection locked="0"/>
    </xf>
    <xf numFmtId="0" fontId="31" fillId="9" borderId="13" xfId="0" applyFont="1" applyFill="1" applyBorder="1" applyAlignment="1" applyProtection="1">
      <alignment horizontal="left" vertical="center" shrinkToFit="1"/>
      <protection locked="0"/>
    </xf>
    <xf numFmtId="0" fontId="31" fillId="17" borderId="26" xfId="0" applyFont="1" applyFill="1" applyBorder="1" applyAlignment="1" applyProtection="1">
      <alignment horizontal="left" vertical="center" shrinkToFit="1"/>
      <protection locked="0"/>
    </xf>
    <xf numFmtId="0" fontId="31" fillId="17" borderId="95" xfId="0" applyFont="1" applyFill="1" applyBorder="1" applyAlignment="1" applyProtection="1">
      <alignment horizontal="left" vertical="center" shrinkToFit="1"/>
      <protection locked="0"/>
    </xf>
    <xf numFmtId="0" fontId="24" fillId="9" borderId="146" xfId="2" applyFont="1" applyFill="1" applyBorder="1" applyAlignment="1" applyProtection="1">
      <alignment horizontal="center" vertical="center" wrapText="1" shrinkToFit="1"/>
      <protection locked="0"/>
    </xf>
    <xf numFmtId="0" fontId="24" fillId="9" borderId="128" xfId="2" applyFont="1" applyFill="1" applyBorder="1" applyAlignment="1" applyProtection="1">
      <alignment horizontal="center" vertical="center" wrapText="1" shrinkToFit="1"/>
      <protection locked="0"/>
    </xf>
    <xf numFmtId="178" fontId="8" fillId="3" borderId="59" xfId="3" applyNumberFormat="1" applyFont="1" applyFill="1" applyBorder="1" applyAlignment="1" applyProtection="1">
      <alignment horizontal="right" vertical="center"/>
      <protection locked="0"/>
    </xf>
    <xf numFmtId="0" fontId="55" fillId="9" borderId="12" xfId="0" applyFont="1" applyFill="1" applyBorder="1" applyAlignment="1" applyProtection="1">
      <alignment horizontal="left" vertical="center" shrinkToFit="1"/>
      <protection locked="0"/>
    </xf>
    <xf numFmtId="0" fontId="55" fillId="9" borderId="59" xfId="0" applyFont="1" applyFill="1" applyBorder="1" applyAlignment="1" applyProtection="1">
      <alignment horizontal="left" vertical="center" shrinkToFit="1"/>
      <protection locked="0"/>
    </xf>
    <xf numFmtId="0" fontId="55" fillId="9" borderId="62" xfId="0" applyFont="1" applyFill="1" applyBorder="1" applyAlignment="1" applyProtection="1">
      <alignment horizontal="left" vertical="center" shrinkToFit="1"/>
      <protection locked="0"/>
    </xf>
    <xf numFmtId="178" fontId="25" fillId="3" borderId="33" xfId="3" applyNumberFormat="1" applyFont="1" applyFill="1" applyBorder="1" applyAlignment="1" applyProtection="1">
      <alignment horizontal="right" vertical="center"/>
      <protection locked="0"/>
    </xf>
    <xf numFmtId="178" fontId="25" fillId="3" borderId="0" xfId="3" applyNumberFormat="1" applyFont="1" applyFill="1" applyBorder="1" applyAlignment="1" applyProtection="1">
      <alignment horizontal="right" vertical="center"/>
      <protection locked="0"/>
    </xf>
    <xf numFmtId="0" fontId="31" fillId="16" borderId="58" xfId="0" applyFont="1" applyFill="1" applyBorder="1" applyAlignment="1" applyProtection="1">
      <alignment horizontal="left" vertical="center" shrinkToFit="1"/>
      <protection locked="0"/>
    </xf>
    <xf numFmtId="0" fontId="31" fillId="16" borderId="49" xfId="0" applyFont="1" applyFill="1" applyBorder="1" applyAlignment="1" applyProtection="1">
      <alignment horizontal="left" vertical="center" shrinkToFit="1"/>
      <protection locked="0"/>
    </xf>
    <xf numFmtId="178" fontId="25" fillId="3" borderId="30" xfId="3" applyNumberFormat="1" applyFont="1" applyFill="1" applyBorder="1" applyAlignment="1" applyProtection="1">
      <alignment horizontal="right" vertical="center"/>
      <protection locked="0"/>
    </xf>
    <xf numFmtId="178" fontId="25" fillId="3" borderId="20" xfId="3" applyNumberFormat="1" applyFont="1" applyFill="1" applyBorder="1" applyAlignment="1" applyProtection="1">
      <alignment horizontal="right" vertical="center"/>
      <protection locked="0"/>
    </xf>
    <xf numFmtId="0" fontId="31" fillId="9" borderId="10" xfId="0" applyFont="1" applyFill="1" applyBorder="1" applyAlignment="1" applyProtection="1">
      <alignment horizontal="center" vertical="center" textRotation="255"/>
      <protection locked="0"/>
    </xf>
    <xf numFmtId="0" fontId="31" fillId="17" borderId="80" xfId="0" applyFont="1" applyFill="1" applyBorder="1" applyAlignment="1" applyProtection="1">
      <alignment horizontal="center" vertical="center" textRotation="255"/>
      <protection locked="0"/>
    </xf>
    <xf numFmtId="0" fontId="31" fillId="17" borderId="6" xfId="0" applyFont="1" applyFill="1" applyBorder="1" applyAlignment="1" applyProtection="1">
      <alignment horizontal="center" vertical="center" textRotation="255"/>
      <protection locked="0"/>
    </xf>
    <xf numFmtId="0" fontId="31" fillId="17" borderId="53" xfId="0" applyFont="1" applyFill="1" applyBorder="1" applyAlignment="1" applyProtection="1">
      <alignment horizontal="center" vertical="center" textRotation="255"/>
      <protection locked="0"/>
    </xf>
    <xf numFmtId="0" fontId="23" fillId="15" borderId="69" xfId="0" applyFont="1" applyFill="1" applyBorder="1" applyAlignment="1" applyProtection="1">
      <alignment horizontal="center" vertical="center" textRotation="255"/>
      <protection locked="0"/>
    </xf>
    <xf numFmtId="0" fontId="23" fillId="15" borderId="11" xfId="0" applyFont="1" applyFill="1" applyBorder="1" applyAlignment="1" applyProtection="1">
      <alignment horizontal="center" vertical="center" textRotation="255"/>
      <protection locked="0"/>
    </xf>
    <xf numFmtId="0" fontId="23" fillId="15" borderId="33" xfId="0" applyFont="1" applyFill="1" applyBorder="1" applyAlignment="1" applyProtection="1">
      <alignment horizontal="center" vertical="center" textRotation="255"/>
      <protection locked="0"/>
    </xf>
    <xf numFmtId="0" fontId="23" fillId="15" borderId="0" xfId="0" applyFont="1" applyFill="1" applyAlignment="1" applyProtection="1">
      <alignment horizontal="center" vertical="center" textRotation="255"/>
      <protection locked="0"/>
    </xf>
    <xf numFmtId="0" fontId="23" fillId="15" borderId="71" xfId="0" applyFont="1" applyFill="1" applyBorder="1" applyAlignment="1" applyProtection="1">
      <alignment horizontal="center" vertical="center" textRotation="255"/>
      <protection locked="0"/>
    </xf>
    <xf numFmtId="0" fontId="23" fillId="15" borderId="17" xfId="0" applyFont="1" applyFill="1" applyBorder="1" applyAlignment="1" applyProtection="1">
      <alignment horizontal="center" vertical="center" textRotation="255"/>
      <protection locked="0"/>
    </xf>
    <xf numFmtId="0" fontId="31" fillId="9" borderId="88" xfId="0" applyFont="1" applyFill="1" applyBorder="1" applyAlignment="1" applyProtection="1">
      <alignment horizontal="left" vertical="center" shrinkToFit="1"/>
      <protection locked="0"/>
    </xf>
    <xf numFmtId="0" fontId="31" fillId="17" borderId="46" xfId="0" applyFont="1" applyFill="1" applyBorder="1" applyAlignment="1" applyProtection="1">
      <alignment horizontal="left" vertical="center" shrinkToFit="1"/>
      <protection locked="0"/>
    </xf>
    <xf numFmtId="0" fontId="31" fillId="17" borderId="101" xfId="0" applyFont="1" applyFill="1" applyBorder="1" applyAlignment="1" applyProtection="1">
      <alignment horizontal="left" vertical="center" shrinkToFit="1"/>
      <protection locked="0"/>
    </xf>
    <xf numFmtId="178" fontId="25" fillId="3" borderId="88" xfId="3" applyNumberFormat="1" applyFont="1" applyFill="1" applyBorder="1" applyAlignment="1" applyProtection="1">
      <alignment horizontal="right" vertical="center"/>
      <protection locked="0"/>
    </xf>
    <xf numFmtId="178" fontId="25" fillId="3" borderId="46" xfId="3" applyNumberFormat="1" applyFont="1" applyFill="1" applyBorder="1" applyAlignment="1" applyProtection="1">
      <alignment horizontal="right" vertical="center"/>
      <protection locked="0"/>
    </xf>
    <xf numFmtId="178" fontId="25" fillId="3" borderId="39" xfId="3" applyNumberFormat="1" applyFont="1" applyFill="1" applyBorder="1" applyAlignment="1" applyProtection="1">
      <alignment horizontal="right" vertical="center"/>
      <protection locked="0"/>
    </xf>
    <xf numFmtId="178" fontId="25" fillId="3" borderId="64" xfId="3" applyNumberFormat="1" applyFont="1" applyFill="1" applyBorder="1" applyAlignment="1" applyProtection="1">
      <alignment horizontal="right" vertical="center"/>
      <protection locked="0"/>
    </xf>
    <xf numFmtId="0" fontId="31" fillId="15" borderId="58" xfId="0" applyFont="1" applyFill="1" applyBorder="1" applyAlignment="1" applyProtection="1">
      <alignment horizontal="left" vertical="center" shrinkToFit="1"/>
      <protection locked="0"/>
    </xf>
    <xf numFmtId="0" fontId="31" fillId="15" borderId="49" xfId="0" applyFont="1" applyFill="1" applyBorder="1" applyAlignment="1" applyProtection="1">
      <alignment horizontal="left" vertical="center" shrinkToFit="1"/>
      <protection locked="0"/>
    </xf>
    <xf numFmtId="0" fontId="49" fillId="9" borderId="6" xfId="2" applyFont="1" applyFill="1" applyBorder="1" applyAlignment="1" applyProtection="1">
      <alignment horizontal="left" wrapText="1"/>
      <protection locked="0"/>
    </xf>
    <xf numFmtId="0" fontId="49" fillId="17" borderId="0" xfId="2" applyFont="1" applyFill="1" applyAlignment="1" applyProtection="1">
      <alignment horizontal="left" wrapText="1"/>
      <protection locked="0"/>
    </xf>
    <xf numFmtId="0" fontId="49" fillId="17" borderId="6" xfId="2" applyFont="1" applyFill="1" applyBorder="1" applyAlignment="1" applyProtection="1">
      <alignment horizontal="left" wrapText="1"/>
      <protection locked="0"/>
    </xf>
    <xf numFmtId="0" fontId="55" fillId="16" borderId="58" xfId="0" applyFont="1" applyFill="1" applyBorder="1" applyAlignment="1" applyProtection="1">
      <alignment horizontal="left" vertical="center" shrinkToFit="1"/>
      <protection locked="0"/>
    </xf>
    <xf numFmtId="0" fontId="55" fillId="16" borderId="49" xfId="0" applyFont="1" applyFill="1" applyBorder="1" applyAlignment="1" applyProtection="1">
      <alignment horizontal="left" vertical="center" shrinkToFit="1"/>
      <protection locked="0"/>
    </xf>
    <xf numFmtId="0" fontId="31" fillId="9" borderId="58" xfId="0" applyFont="1" applyFill="1" applyBorder="1" applyAlignment="1" applyProtection="1">
      <alignment horizontal="left" vertical="center"/>
      <protection locked="0"/>
    </xf>
    <xf numFmtId="0" fontId="31" fillId="17" borderId="58" xfId="0" applyFont="1" applyFill="1" applyBorder="1" applyAlignment="1" applyProtection="1">
      <alignment horizontal="left" vertical="center"/>
      <protection locked="0"/>
    </xf>
    <xf numFmtId="0" fontId="31" fillId="17" borderId="49" xfId="0" applyFont="1" applyFill="1" applyBorder="1" applyAlignment="1" applyProtection="1">
      <alignment horizontal="left" vertical="center"/>
      <protection locked="0"/>
    </xf>
    <xf numFmtId="0" fontId="31" fillId="9" borderId="34" xfId="0" applyFont="1" applyFill="1" applyBorder="1" applyAlignment="1" applyProtection="1">
      <alignment horizontal="left" vertical="center" shrinkToFit="1"/>
      <protection locked="0"/>
    </xf>
    <xf numFmtId="0" fontId="31" fillId="17" borderId="58" xfId="0" applyFont="1" applyFill="1" applyBorder="1" applyAlignment="1" applyProtection="1">
      <alignment horizontal="left" vertical="center" shrinkToFit="1"/>
      <protection locked="0"/>
    </xf>
    <xf numFmtId="0" fontId="31" fillId="17" borderId="49" xfId="0" applyFont="1" applyFill="1" applyBorder="1" applyAlignment="1" applyProtection="1">
      <alignment horizontal="left" vertical="center" shrinkToFit="1"/>
      <protection locked="0"/>
    </xf>
    <xf numFmtId="178" fontId="25" fillId="3" borderId="56" xfId="3" applyNumberFormat="1" applyFont="1" applyFill="1" applyBorder="1" applyAlignment="1" applyProtection="1">
      <alignment horizontal="right" vertical="center"/>
      <protection locked="0"/>
    </xf>
    <xf numFmtId="178" fontId="25" fillId="3" borderId="58" xfId="3" applyNumberFormat="1" applyFont="1" applyFill="1" applyBorder="1" applyAlignment="1" applyProtection="1">
      <alignment horizontal="right" vertical="center"/>
      <protection locked="0"/>
    </xf>
    <xf numFmtId="0" fontId="31" fillId="9" borderId="19" xfId="0" applyFont="1" applyFill="1" applyBorder="1" applyAlignment="1" applyProtection="1">
      <alignment horizontal="center" vertical="center" textRotation="255" shrinkToFit="1"/>
      <protection locked="0"/>
    </xf>
    <xf numFmtId="0" fontId="31" fillId="17" borderId="20" xfId="0" applyFont="1" applyFill="1" applyBorder="1" applyAlignment="1" applyProtection="1">
      <alignment horizontal="center" vertical="center" textRotation="255" shrinkToFit="1"/>
      <protection locked="0"/>
    </xf>
    <xf numFmtId="0" fontId="31" fillId="17" borderId="6" xfId="0" applyFont="1" applyFill="1" applyBorder="1" applyAlignment="1" applyProtection="1">
      <alignment horizontal="center" vertical="center" textRotation="255" shrinkToFit="1"/>
      <protection locked="0"/>
    </xf>
    <xf numFmtId="0" fontId="31" fillId="17" borderId="0" xfId="0" applyFont="1" applyFill="1" applyAlignment="1" applyProtection="1">
      <alignment horizontal="center" vertical="center" textRotation="255" shrinkToFit="1"/>
      <protection locked="0"/>
    </xf>
    <xf numFmtId="0" fontId="31" fillId="17" borderId="16" xfId="0" applyFont="1" applyFill="1" applyBorder="1" applyAlignment="1" applyProtection="1">
      <alignment horizontal="center" vertical="center" textRotation="255" shrinkToFit="1"/>
      <protection locked="0"/>
    </xf>
    <xf numFmtId="0" fontId="31" fillId="17" borderId="17" xfId="0" applyFont="1" applyFill="1" applyBorder="1" applyAlignment="1" applyProtection="1">
      <alignment horizontal="center" vertical="center" textRotation="255" shrinkToFit="1"/>
      <protection locked="0"/>
    </xf>
    <xf numFmtId="0" fontId="55" fillId="15" borderId="58" xfId="0" applyFont="1" applyFill="1" applyBorder="1" applyAlignment="1" applyProtection="1">
      <alignment horizontal="left" vertical="center" shrinkToFit="1"/>
      <protection locked="0"/>
    </xf>
    <xf numFmtId="0" fontId="55" fillId="15" borderId="49" xfId="0" applyFont="1" applyFill="1" applyBorder="1" applyAlignment="1" applyProtection="1">
      <alignment horizontal="left" vertical="center" shrinkToFit="1"/>
      <protection locked="0"/>
    </xf>
    <xf numFmtId="0" fontId="55" fillId="9" borderId="56" xfId="0" applyFont="1" applyFill="1" applyBorder="1" applyAlignment="1" applyProtection="1">
      <alignment horizontal="left" vertical="center" shrinkToFit="1"/>
      <protection locked="0"/>
    </xf>
    <xf numFmtId="0" fontId="55" fillId="17" borderId="58" xfId="0" applyFont="1" applyFill="1" applyBorder="1" applyAlignment="1" applyProtection="1">
      <alignment horizontal="left" vertical="center" shrinkToFit="1"/>
      <protection locked="0"/>
    </xf>
    <xf numFmtId="0" fontId="55" fillId="17" borderId="49" xfId="0" applyFont="1" applyFill="1" applyBorder="1" applyAlignment="1" applyProtection="1">
      <alignment horizontal="left" vertical="center" shrinkToFit="1"/>
      <protection locked="0"/>
    </xf>
    <xf numFmtId="0" fontId="40" fillId="9" borderId="6" xfId="0" applyFont="1" applyFill="1" applyBorder="1" applyAlignment="1" applyProtection="1">
      <alignment horizontal="center" vertical="center" textRotation="255" wrapText="1"/>
      <protection locked="0"/>
    </xf>
    <xf numFmtId="0" fontId="40" fillId="17" borderId="0" xfId="0" applyFont="1" applyFill="1" applyAlignment="1" applyProtection="1">
      <alignment horizontal="center" vertical="center" textRotation="255"/>
      <protection locked="0"/>
    </xf>
    <xf numFmtId="0" fontId="40" fillId="17" borderId="6" xfId="0" applyFont="1" applyFill="1" applyBorder="1" applyAlignment="1" applyProtection="1">
      <alignment horizontal="center" vertical="center" textRotation="255"/>
      <protection locked="0"/>
    </xf>
    <xf numFmtId="0" fontId="40" fillId="17" borderId="16" xfId="0" applyFont="1" applyFill="1" applyBorder="1" applyAlignment="1" applyProtection="1">
      <alignment horizontal="center" vertical="center" textRotation="255"/>
      <protection locked="0"/>
    </xf>
    <xf numFmtId="0" fontId="40" fillId="17" borderId="17" xfId="0" applyFont="1" applyFill="1" applyBorder="1" applyAlignment="1" applyProtection="1">
      <alignment horizontal="center" vertical="center" textRotation="255"/>
      <protection locked="0"/>
    </xf>
    <xf numFmtId="0" fontId="31" fillId="9" borderId="94" xfId="0" applyFont="1" applyFill="1" applyBorder="1" applyAlignment="1" applyProtection="1">
      <alignment horizontal="left" vertical="center" shrinkToFit="1"/>
      <protection locked="0"/>
    </xf>
    <xf numFmtId="0" fontId="31" fillId="17" borderId="93" xfId="0" applyFont="1" applyFill="1" applyBorder="1" applyAlignment="1" applyProtection="1">
      <alignment horizontal="left" vertical="center" shrinkToFit="1"/>
      <protection locked="0"/>
    </xf>
    <xf numFmtId="0" fontId="31" fillId="17" borderId="96" xfId="0" applyFont="1" applyFill="1" applyBorder="1" applyAlignment="1" applyProtection="1">
      <alignment horizontal="left" vertical="center" shrinkToFit="1"/>
      <protection locked="0"/>
    </xf>
    <xf numFmtId="0" fontId="31" fillId="15" borderId="82" xfId="0" applyFont="1" applyFill="1" applyBorder="1" applyAlignment="1" applyProtection="1">
      <alignment horizontal="left" vertical="center" shrinkToFit="1"/>
      <protection locked="0"/>
    </xf>
    <xf numFmtId="0" fontId="31" fillId="15" borderId="83" xfId="0" applyFont="1" applyFill="1" applyBorder="1" applyAlignment="1" applyProtection="1">
      <alignment horizontal="left" vertical="center" shrinkToFit="1"/>
      <protection locked="0"/>
    </xf>
    <xf numFmtId="0" fontId="31" fillId="15" borderId="47" xfId="0" applyFont="1" applyFill="1" applyBorder="1" applyAlignment="1" applyProtection="1">
      <alignment horizontal="left" vertical="center" shrinkToFit="1"/>
      <protection locked="0"/>
    </xf>
    <xf numFmtId="177" fontId="32" fillId="9" borderId="83" xfId="2" applyNumberFormat="1" applyFont="1" applyFill="1" applyBorder="1" applyAlignment="1" applyProtection="1">
      <alignment horizontal="center" vertical="center"/>
      <protection locked="0"/>
    </xf>
    <xf numFmtId="177" fontId="32" fillId="17" borderId="48" xfId="2" applyNumberFormat="1" applyFont="1" applyFill="1" applyBorder="1" applyAlignment="1" applyProtection="1">
      <alignment horizontal="center" vertical="center"/>
      <protection locked="0"/>
    </xf>
    <xf numFmtId="0" fontId="31" fillId="16" borderId="94" xfId="0" applyFont="1" applyFill="1" applyBorder="1" applyAlignment="1" applyProtection="1">
      <alignment horizontal="left" vertical="center" shrinkToFit="1"/>
      <protection locked="0"/>
    </xf>
    <xf numFmtId="0" fontId="31" fillId="16" borderId="93" xfId="0" applyFont="1" applyFill="1" applyBorder="1" applyAlignment="1" applyProtection="1">
      <alignment horizontal="left" vertical="center" shrinkToFit="1"/>
      <protection locked="0"/>
    </xf>
    <xf numFmtId="0" fontId="31" fillId="16" borderId="96" xfId="0" applyFont="1" applyFill="1" applyBorder="1" applyAlignment="1" applyProtection="1">
      <alignment horizontal="left" vertical="center" shrinkToFit="1"/>
      <protection locked="0"/>
    </xf>
    <xf numFmtId="177" fontId="32" fillId="9" borderId="5" xfId="2" applyNumberFormat="1" applyFont="1" applyFill="1" applyBorder="1" applyAlignment="1" applyProtection="1">
      <alignment horizontal="center" vertical="center"/>
      <protection locked="0"/>
    </xf>
    <xf numFmtId="177" fontId="32" fillId="17" borderId="14" xfId="2" applyNumberFormat="1" applyFont="1" applyFill="1" applyBorder="1" applyAlignment="1" applyProtection="1">
      <alignment horizontal="center" vertical="center"/>
      <protection locked="0"/>
    </xf>
    <xf numFmtId="0" fontId="42" fillId="7" borderId="0" xfId="2" applyFont="1" applyFill="1" applyAlignment="1" applyProtection="1">
      <alignment horizontal="center" vertical="center"/>
      <protection locked="0"/>
    </xf>
    <xf numFmtId="0" fontId="41" fillId="7" borderId="0" xfId="0" applyFont="1" applyFill="1" applyAlignment="1" applyProtection="1">
      <alignment horizontal="center" vertical="center" shrinkToFit="1"/>
      <protection locked="0"/>
    </xf>
    <xf numFmtId="0" fontId="35" fillId="7" borderId="17" xfId="2" applyFont="1" applyFill="1" applyBorder="1" applyAlignment="1" applyProtection="1">
      <alignment horizontal="left" vertical="center" shrinkToFit="1"/>
      <protection locked="0"/>
    </xf>
    <xf numFmtId="0" fontId="13" fillId="24" borderId="30" xfId="0" applyFont="1" applyFill="1" applyBorder="1" applyAlignment="1" applyProtection="1">
      <alignment horizontal="center" vertical="center" wrapText="1"/>
      <protection locked="0"/>
    </xf>
    <xf numFmtId="0" fontId="13" fillId="24" borderId="20" xfId="0" applyFont="1" applyFill="1" applyBorder="1" applyAlignment="1" applyProtection="1">
      <alignment horizontal="center" vertical="center" wrapText="1"/>
      <protection locked="0"/>
    </xf>
    <xf numFmtId="0" fontId="13" fillId="24" borderId="33" xfId="0" applyFont="1" applyFill="1" applyBorder="1" applyAlignment="1" applyProtection="1">
      <alignment horizontal="center" vertical="center" wrapText="1"/>
      <protection locked="0"/>
    </xf>
    <xf numFmtId="0" fontId="13" fillId="24" borderId="0" xfId="0" applyFont="1" applyFill="1" applyAlignment="1" applyProtection="1">
      <alignment horizontal="center" vertical="center" wrapText="1"/>
      <protection locked="0"/>
    </xf>
    <xf numFmtId="0" fontId="10" fillId="0" borderId="148" xfId="2" applyFont="1" applyBorder="1" applyAlignment="1" applyProtection="1">
      <alignment horizontal="center" vertical="center" wrapText="1" shrinkToFit="1"/>
      <protection locked="0"/>
    </xf>
    <xf numFmtId="0" fontId="10" fillId="0" borderId="20" xfId="2" applyFont="1" applyBorder="1" applyAlignment="1" applyProtection="1">
      <alignment horizontal="center" vertical="center" wrapText="1" shrinkToFit="1"/>
      <protection locked="0"/>
    </xf>
    <xf numFmtId="0" fontId="10" fillId="0" borderId="149" xfId="2" applyFont="1" applyBorder="1" applyAlignment="1" applyProtection="1">
      <alignment horizontal="center" vertical="center" wrapText="1" shrinkToFit="1"/>
      <protection locked="0"/>
    </xf>
    <xf numFmtId="0" fontId="10" fillId="0" borderId="0" xfId="2" applyFont="1" applyAlignment="1" applyProtection="1">
      <alignment horizontal="center" vertical="center" wrapText="1" shrinkToFit="1"/>
      <protection locked="0"/>
    </xf>
    <xf numFmtId="0" fontId="4" fillId="25" borderId="56" xfId="2" applyFont="1" applyFill="1" applyBorder="1" applyAlignment="1" applyProtection="1">
      <alignment horizontal="center" vertical="center" shrinkToFit="1"/>
      <protection locked="0"/>
    </xf>
    <xf numFmtId="0" fontId="4" fillId="25" borderId="58" xfId="2" applyFont="1" applyFill="1" applyBorder="1" applyAlignment="1" applyProtection="1">
      <alignment horizontal="center" vertical="center" shrinkToFit="1"/>
      <protection locked="0"/>
    </xf>
    <xf numFmtId="0" fontId="4" fillId="25" borderId="20" xfId="2" applyFont="1" applyFill="1" applyBorder="1" applyAlignment="1" applyProtection="1">
      <alignment horizontal="center" vertical="center" shrinkToFit="1"/>
      <protection locked="0"/>
    </xf>
    <xf numFmtId="0" fontId="10" fillId="0" borderId="30" xfId="2" applyFont="1" applyBorder="1" applyAlignment="1" applyProtection="1">
      <alignment horizontal="center" vertical="center" wrapText="1" shrinkToFit="1"/>
      <protection locked="0"/>
    </xf>
    <xf numFmtId="0" fontId="10" fillId="0" borderId="21" xfId="2" applyFont="1" applyBorder="1" applyAlignment="1" applyProtection="1">
      <alignment horizontal="center" vertical="center" wrapText="1" shrinkToFit="1"/>
      <protection locked="0"/>
    </xf>
    <xf numFmtId="0" fontId="10" fillId="0" borderId="33" xfId="2" applyFont="1" applyBorder="1" applyAlignment="1" applyProtection="1">
      <alignment horizontal="center" vertical="center" wrapText="1" shrinkToFit="1"/>
      <protection locked="0"/>
    </xf>
    <xf numFmtId="0" fontId="10" fillId="0" borderId="53" xfId="2" applyFont="1" applyBorder="1" applyAlignment="1" applyProtection="1">
      <alignment horizontal="center" vertical="center" wrapText="1" shrinkToFit="1"/>
      <protection locked="0"/>
    </xf>
    <xf numFmtId="0" fontId="10" fillId="6" borderId="33" xfId="2" applyFont="1" applyFill="1" applyBorder="1" applyAlignment="1" applyProtection="1">
      <alignment horizontal="center" vertical="center" wrapText="1"/>
      <protection locked="0"/>
    </xf>
    <xf numFmtId="0" fontId="10" fillId="6" borderId="0" xfId="2" applyFont="1" applyFill="1" applyAlignment="1" applyProtection="1">
      <alignment horizontal="center" vertical="center" wrapText="1"/>
      <protection locked="0"/>
    </xf>
    <xf numFmtId="0" fontId="10" fillId="6" borderId="53" xfId="2" applyFont="1" applyFill="1" applyBorder="1" applyAlignment="1" applyProtection="1">
      <alignment horizontal="center" vertical="center" wrapText="1"/>
      <protection locked="0"/>
    </xf>
    <xf numFmtId="0" fontId="10" fillId="25" borderId="71" xfId="2" applyFont="1" applyFill="1" applyBorder="1" applyAlignment="1" applyProtection="1">
      <alignment horizontal="center" vertical="center" wrapText="1"/>
      <protection locked="0"/>
    </xf>
    <xf numFmtId="0" fontId="10" fillId="25" borderId="17" xfId="2" applyFont="1" applyFill="1" applyBorder="1" applyAlignment="1" applyProtection="1">
      <alignment horizontal="center" vertical="center" wrapText="1"/>
      <protection locked="0"/>
    </xf>
    <xf numFmtId="0" fontId="10" fillId="25" borderId="0" xfId="2" applyFont="1" applyFill="1" applyAlignment="1" applyProtection="1">
      <alignment horizontal="center" vertical="center" wrapText="1"/>
      <protection locked="0"/>
    </xf>
    <xf numFmtId="0" fontId="20" fillId="0" borderId="0" xfId="1" applyFont="1" applyAlignment="1" applyProtection="1">
      <alignment horizontal="left" vertical="center" wrapText="1"/>
      <protection locked="0"/>
    </xf>
    <xf numFmtId="38" fontId="23" fillId="0" borderId="118" xfId="3" applyFont="1" applyFill="1" applyBorder="1" applyAlignment="1" applyProtection="1">
      <alignment horizontal="center" vertical="center" wrapText="1"/>
      <protection locked="0"/>
    </xf>
    <xf numFmtId="38" fontId="25" fillId="0" borderId="119" xfId="3" applyFont="1" applyFill="1" applyBorder="1" applyAlignment="1" applyProtection="1">
      <alignment horizontal="center" vertical="center" wrapText="1"/>
      <protection locked="0"/>
    </xf>
    <xf numFmtId="38" fontId="25" fillId="0" borderId="120" xfId="3" applyFont="1" applyFill="1" applyBorder="1" applyAlignment="1" applyProtection="1">
      <alignment horizontal="center" vertical="center" wrapText="1"/>
      <protection locked="0"/>
    </xf>
    <xf numFmtId="38" fontId="25" fillId="0" borderId="121" xfId="3" applyFont="1" applyFill="1" applyBorder="1" applyAlignment="1" applyProtection="1">
      <alignment horizontal="center" vertical="center" wrapText="1"/>
      <protection locked="0"/>
    </xf>
    <xf numFmtId="0" fontId="4" fillId="0" borderId="97" xfId="2" applyFont="1" applyBorder="1" applyAlignment="1" applyProtection="1">
      <alignment horizontal="center" vertical="center"/>
      <protection locked="0"/>
    </xf>
    <xf numFmtId="0" fontId="4" fillId="0" borderId="98" xfId="2" applyFont="1" applyBorder="1" applyAlignment="1" applyProtection="1">
      <alignment horizontal="center" vertical="center"/>
      <protection locked="0"/>
    </xf>
    <xf numFmtId="0" fontId="4" fillId="0" borderId="99" xfId="2" applyFont="1" applyBorder="1" applyAlignment="1" applyProtection="1">
      <alignment horizontal="center" vertical="center"/>
      <protection locked="0"/>
    </xf>
    <xf numFmtId="0" fontId="23" fillId="5" borderId="54" xfId="0" applyFont="1" applyFill="1" applyBorder="1" applyAlignment="1" applyProtection="1">
      <alignment horizontal="center" vertical="center" shrinkToFit="1"/>
      <protection locked="0"/>
    </xf>
    <xf numFmtId="0" fontId="7" fillId="0" borderId="10" xfId="2" applyFont="1" applyBorder="1" applyAlignment="1" applyProtection="1">
      <alignment horizontal="center" vertical="center" wrapText="1"/>
      <protection locked="0"/>
    </xf>
    <xf numFmtId="0" fontId="7" fillId="0" borderId="61" xfId="2" applyFont="1" applyBorder="1" applyAlignment="1" applyProtection="1">
      <alignment horizontal="center" vertical="center" wrapText="1"/>
      <protection locked="0"/>
    </xf>
    <xf numFmtId="0" fontId="7" fillId="0" borderId="35"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4" fillId="0" borderId="49" xfId="2" applyFont="1" applyBorder="1" applyAlignment="1" applyProtection="1">
      <alignment horizontal="left" vertical="center" wrapText="1"/>
      <protection locked="0"/>
    </xf>
    <xf numFmtId="0" fontId="4" fillId="0" borderId="50" xfId="2" applyFont="1" applyBorder="1" applyAlignment="1" applyProtection="1">
      <alignment horizontal="left" vertical="center" wrapText="1"/>
      <protection locked="0"/>
    </xf>
    <xf numFmtId="0" fontId="4" fillId="0" borderId="33" xfId="2" applyFont="1" applyBorder="1" applyAlignment="1" applyProtection="1">
      <alignment horizontal="center" vertical="center" wrapText="1"/>
      <protection locked="0"/>
    </xf>
    <xf numFmtId="179" fontId="4" fillId="0" borderId="85" xfId="2" applyNumberFormat="1" applyFont="1" applyBorder="1" applyAlignment="1" applyProtection="1">
      <alignment horizontal="center" vertical="center"/>
      <protection locked="0"/>
    </xf>
    <xf numFmtId="179" fontId="4" fillId="0" borderId="54" xfId="2" applyNumberFormat="1" applyFont="1" applyBorder="1" applyAlignment="1" applyProtection="1">
      <alignment horizontal="center" vertical="center"/>
      <protection locked="0"/>
    </xf>
    <xf numFmtId="179" fontId="4" fillId="0" borderId="44" xfId="2" applyNumberFormat="1" applyFont="1" applyBorder="1" applyAlignment="1" applyProtection="1">
      <alignment horizontal="center" vertical="center"/>
      <protection locked="0"/>
    </xf>
    <xf numFmtId="0" fontId="23" fillId="0" borderId="20" xfId="0" applyFont="1" applyBorder="1" applyAlignment="1" applyProtection="1">
      <alignment horizontal="center" vertical="center" wrapText="1" shrinkToFit="1"/>
      <protection locked="0"/>
    </xf>
    <xf numFmtId="0" fontId="23" fillId="0" borderId="21" xfId="0" applyFont="1" applyBorder="1" applyAlignment="1" applyProtection="1">
      <alignment horizontal="center" vertical="center" wrapText="1" shrinkToFit="1"/>
      <protection locked="0"/>
    </xf>
    <xf numFmtId="0" fontId="23" fillId="0" borderId="0" xfId="0" applyFont="1" applyAlignment="1" applyProtection="1">
      <alignment horizontal="center" vertical="center" wrapText="1" shrinkToFit="1"/>
      <protection locked="0"/>
    </xf>
    <xf numFmtId="0" fontId="23" fillId="0" borderId="53" xfId="0" applyFont="1" applyBorder="1" applyAlignment="1" applyProtection="1">
      <alignment horizontal="center" vertical="center" wrapText="1" shrinkToFit="1"/>
      <protection locked="0"/>
    </xf>
    <xf numFmtId="0" fontId="23" fillId="0" borderId="75" xfId="0" applyFont="1" applyBorder="1" applyAlignment="1" applyProtection="1">
      <alignment horizontal="center" vertical="center" shrinkToFit="1"/>
      <protection locked="0"/>
    </xf>
    <xf numFmtId="177" fontId="24" fillId="0" borderId="4" xfId="2" applyNumberFormat="1" applyFont="1" applyBorder="1" applyAlignment="1" applyProtection="1">
      <alignment horizontal="center" vertical="center"/>
      <protection locked="0"/>
    </xf>
    <xf numFmtId="177" fontId="24" fillId="5" borderId="152" xfId="2" applyNumberFormat="1" applyFont="1" applyFill="1" applyBorder="1" applyAlignment="1" applyProtection="1">
      <alignment horizontal="center" vertical="center"/>
      <protection locked="0"/>
    </xf>
    <xf numFmtId="177" fontId="24" fillId="5" borderId="153" xfId="2" applyNumberFormat="1" applyFont="1" applyFill="1" applyBorder="1" applyAlignment="1" applyProtection="1">
      <alignment horizontal="center" vertical="center"/>
      <protection locked="0"/>
    </xf>
    <xf numFmtId="0" fontId="24" fillId="9" borderId="6" xfId="2" applyFont="1" applyFill="1" applyBorder="1" applyAlignment="1" applyProtection="1">
      <alignment horizontal="distributed" vertical="center"/>
      <protection locked="0"/>
    </xf>
    <xf numFmtId="0" fontId="24" fillId="9" borderId="53" xfId="2" applyFont="1" applyFill="1" applyBorder="1" applyAlignment="1" applyProtection="1">
      <alignment horizontal="distributed" vertical="center"/>
      <protection locked="0"/>
    </xf>
    <xf numFmtId="0" fontId="24" fillId="9" borderId="16" xfId="2" applyFont="1" applyFill="1" applyBorder="1" applyAlignment="1" applyProtection="1">
      <alignment horizontal="distributed" vertical="center"/>
      <protection locked="0"/>
    </xf>
    <xf numFmtId="0" fontId="24" fillId="9" borderId="17" xfId="2" applyFont="1" applyFill="1" applyBorder="1" applyAlignment="1" applyProtection="1">
      <alignment horizontal="distributed" vertical="center"/>
      <protection locked="0"/>
    </xf>
    <xf numFmtId="0" fontId="24" fillId="9" borderId="18" xfId="2" applyFont="1" applyFill="1" applyBorder="1" applyAlignment="1" applyProtection="1">
      <alignment horizontal="distributed" vertical="center"/>
      <protection locked="0"/>
    </xf>
    <xf numFmtId="0" fontId="24" fillId="12" borderId="87" xfId="2" applyFont="1" applyFill="1" applyBorder="1" applyAlignment="1" applyProtection="1">
      <alignment horizontal="center" vertical="center" textRotation="255" shrinkToFit="1"/>
      <protection locked="0"/>
    </xf>
    <xf numFmtId="0" fontId="24" fillId="12" borderId="140" xfId="2" applyFont="1" applyFill="1" applyBorder="1" applyAlignment="1" applyProtection="1">
      <alignment horizontal="center" vertical="center" textRotation="255" shrinkToFit="1"/>
      <protection locked="0"/>
    </xf>
    <xf numFmtId="0" fontId="24" fillId="12" borderId="73" xfId="2" applyFont="1" applyFill="1" applyBorder="1" applyAlignment="1" applyProtection="1">
      <alignment horizontal="center" vertical="center" textRotation="255" shrinkToFit="1"/>
      <protection locked="0"/>
    </xf>
    <xf numFmtId="0" fontId="24" fillId="12" borderId="50" xfId="2" applyFont="1" applyFill="1" applyBorder="1" applyAlignment="1" applyProtection="1">
      <alignment horizontal="center" vertical="center" textRotation="255" shrinkToFit="1"/>
      <protection locked="0"/>
    </xf>
    <xf numFmtId="0" fontId="24" fillId="12" borderId="90" xfId="2" applyFont="1" applyFill="1" applyBorder="1" applyAlignment="1" applyProtection="1">
      <alignment horizontal="center" vertical="center" textRotation="255" shrinkToFit="1"/>
      <protection locked="0"/>
    </xf>
    <xf numFmtId="0" fontId="24" fillId="12" borderId="91" xfId="2" applyFont="1" applyFill="1" applyBorder="1" applyAlignment="1" applyProtection="1">
      <alignment horizontal="center" vertical="center" textRotation="255" shrinkToFit="1"/>
      <protection locked="0"/>
    </xf>
    <xf numFmtId="0" fontId="32" fillId="12" borderId="145" xfId="2" applyFont="1" applyFill="1" applyBorder="1" applyAlignment="1" applyProtection="1">
      <alignment horizontal="center" vertical="center"/>
      <protection locked="0"/>
    </xf>
    <xf numFmtId="0" fontId="32" fillId="12" borderId="137" xfId="2" applyFont="1" applyFill="1" applyBorder="1" applyAlignment="1" applyProtection="1">
      <alignment horizontal="center" vertical="center"/>
      <protection locked="0"/>
    </xf>
    <xf numFmtId="0" fontId="32" fillId="12" borderId="97" xfId="2" applyFont="1" applyFill="1" applyBorder="1" applyAlignment="1" applyProtection="1">
      <alignment horizontal="center" vertical="center"/>
      <protection locked="0"/>
    </xf>
    <xf numFmtId="0" fontId="32" fillId="12" borderId="98" xfId="2" applyFont="1" applyFill="1" applyBorder="1" applyAlignment="1" applyProtection="1">
      <alignment horizontal="center" vertical="center"/>
      <protection locked="0"/>
    </xf>
    <xf numFmtId="0" fontId="32" fillId="2" borderId="145" xfId="2" applyFont="1" applyFill="1" applyBorder="1" applyAlignment="1" applyProtection="1">
      <alignment horizontal="center" vertical="center"/>
      <protection locked="0"/>
    </xf>
    <xf numFmtId="0" fontId="32" fillId="2" borderId="137" xfId="2" applyFont="1" applyFill="1" applyBorder="1" applyAlignment="1" applyProtection="1">
      <alignment horizontal="center" vertical="center"/>
      <protection locked="0"/>
    </xf>
    <xf numFmtId="0" fontId="32" fillId="2" borderId="97" xfId="2" applyFont="1" applyFill="1" applyBorder="1" applyAlignment="1" applyProtection="1">
      <alignment horizontal="center" vertical="center"/>
      <protection locked="0"/>
    </xf>
    <xf numFmtId="0" fontId="32" fillId="2" borderId="98" xfId="2" applyFont="1" applyFill="1" applyBorder="1" applyAlignment="1" applyProtection="1">
      <alignment horizontal="center" vertical="center"/>
      <protection locked="0"/>
    </xf>
    <xf numFmtId="0" fontId="24" fillId="2" borderId="87" xfId="2" applyFont="1" applyFill="1" applyBorder="1" applyAlignment="1" applyProtection="1">
      <alignment horizontal="center" vertical="center" textRotation="255" shrinkToFit="1"/>
      <protection locked="0"/>
    </xf>
    <xf numFmtId="0" fontId="24" fillId="2" borderId="140" xfId="2" applyFont="1" applyFill="1" applyBorder="1" applyAlignment="1" applyProtection="1">
      <alignment horizontal="center" vertical="center" textRotation="255" shrinkToFit="1"/>
      <protection locked="0"/>
    </xf>
    <xf numFmtId="0" fontId="24" fillId="2" borderId="73" xfId="2" applyFont="1" applyFill="1" applyBorder="1" applyAlignment="1" applyProtection="1">
      <alignment horizontal="center" vertical="center" textRotation="255" shrinkToFit="1"/>
      <protection locked="0"/>
    </xf>
    <xf numFmtId="0" fontId="24" fillId="2" borderId="50" xfId="2" applyFont="1" applyFill="1" applyBorder="1" applyAlignment="1" applyProtection="1">
      <alignment horizontal="center" vertical="center" textRotation="255" shrinkToFit="1"/>
      <protection locked="0"/>
    </xf>
    <xf numFmtId="0" fontId="24" fillId="2" borderId="90" xfId="2" applyFont="1" applyFill="1" applyBorder="1" applyAlignment="1" applyProtection="1">
      <alignment horizontal="center" vertical="center" textRotation="255" shrinkToFit="1"/>
      <protection locked="0"/>
    </xf>
    <xf numFmtId="0" fontId="24" fillId="2" borderId="91" xfId="2" applyFont="1" applyFill="1" applyBorder="1" applyAlignment="1" applyProtection="1">
      <alignment horizontal="center" vertical="center" textRotation="255" shrinkToFit="1"/>
      <protection locked="0"/>
    </xf>
    <xf numFmtId="0" fontId="32" fillId="9" borderId="137" xfId="2" applyFont="1" applyFill="1" applyBorder="1" applyAlignment="1" applyProtection="1">
      <alignment horizontal="distributed" vertical="center"/>
      <protection locked="0"/>
    </xf>
    <xf numFmtId="0" fontId="24" fillId="17" borderId="105" xfId="2" applyFont="1" applyFill="1" applyBorder="1" applyAlignment="1" applyProtection="1">
      <alignment horizontal="center" vertical="center" textRotation="255" shrinkToFit="1"/>
      <protection locked="0"/>
    </xf>
    <xf numFmtId="0" fontId="24" fillId="17" borderId="67" xfId="2" applyFont="1" applyFill="1" applyBorder="1" applyAlignment="1" applyProtection="1">
      <alignment horizontal="center" vertical="center" textRotation="255" shrinkToFit="1"/>
      <protection locked="0"/>
    </xf>
    <xf numFmtId="0" fontId="24" fillId="17" borderId="73" xfId="2" applyFont="1" applyFill="1" applyBorder="1" applyAlignment="1" applyProtection="1">
      <alignment horizontal="center" vertical="center" textRotation="255" shrinkToFit="1"/>
      <protection locked="0"/>
    </xf>
    <xf numFmtId="0" fontId="24" fillId="17" borderId="50" xfId="2" applyFont="1" applyFill="1" applyBorder="1" applyAlignment="1" applyProtection="1">
      <alignment horizontal="center" vertical="center" textRotation="255" shrinkToFit="1"/>
      <protection locked="0"/>
    </xf>
    <xf numFmtId="0" fontId="24" fillId="17" borderId="90" xfId="2" applyFont="1" applyFill="1" applyBorder="1" applyAlignment="1" applyProtection="1">
      <alignment horizontal="center" vertical="center" textRotation="255" shrinkToFit="1"/>
      <protection locked="0"/>
    </xf>
    <xf numFmtId="0" fontId="24" fillId="17" borderId="91" xfId="2" applyFont="1" applyFill="1" applyBorder="1" applyAlignment="1" applyProtection="1">
      <alignment horizontal="center" vertical="center" textRotation="255" shrinkToFit="1"/>
      <protection locked="0"/>
    </xf>
    <xf numFmtId="0" fontId="32" fillId="17" borderId="139" xfId="2" applyFont="1" applyFill="1" applyBorder="1" applyAlignment="1" applyProtection="1">
      <alignment horizontal="center" vertical="center"/>
      <protection locked="0"/>
    </xf>
    <xf numFmtId="0" fontId="32" fillId="17" borderId="97" xfId="2" applyFont="1" applyFill="1" applyBorder="1" applyAlignment="1" applyProtection="1">
      <alignment horizontal="center" vertical="center"/>
      <protection locked="0"/>
    </xf>
    <xf numFmtId="0" fontId="32" fillId="17" borderId="98" xfId="2" applyFont="1" applyFill="1" applyBorder="1" applyAlignment="1" applyProtection="1">
      <alignment horizontal="center" vertical="center"/>
      <protection locked="0"/>
    </xf>
    <xf numFmtId="0" fontId="32" fillId="17" borderId="137" xfId="2" applyFont="1" applyFill="1" applyBorder="1" applyAlignment="1" applyProtection="1">
      <alignment horizontal="center" vertical="center"/>
      <protection locked="0"/>
    </xf>
    <xf numFmtId="0" fontId="33" fillId="9" borderId="0" xfId="2" applyFont="1" applyFill="1" applyAlignment="1" applyProtection="1">
      <alignment horizontal="right" vertical="top" shrinkToFit="1"/>
      <protection locked="0"/>
    </xf>
    <xf numFmtId="0" fontId="33" fillId="9" borderId="0" xfId="2" applyFont="1" applyFill="1" applyAlignment="1" applyProtection="1">
      <alignment vertical="top" wrapText="1"/>
      <protection locked="0"/>
    </xf>
    <xf numFmtId="0" fontId="33" fillId="9" borderId="0" xfId="0" applyFont="1" applyFill="1" applyAlignment="1" applyProtection="1">
      <alignment vertical="top"/>
      <protection locked="0"/>
    </xf>
    <xf numFmtId="0" fontId="24" fillId="9" borderId="87" xfId="2" applyFont="1" applyFill="1" applyBorder="1" applyAlignment="1" applyProtection="1">
      <alignment horizontal="center" vertical="center"/>
      <protection locked="0"/>
    </xf>
    <xf numFmtId="0" fontId="24" fillId="9" borderId="140" xfId="2" applyFont="1" applyFill="1" applyBorder="1" applyAlignment="1" applyProtection="1">
      <alignment horizontal="center" vertical="center"/>
      <protection locked="0"/>
    </xf>
    <xf numFmtId="0" fontId="24" fillId="9" borderId="74" xfId="2" applyFont="1" applyFill="1" applyBorder="1" applyAlignment="1" applyProtection="1">
      <alignment horizontal="center" vertical="center"/>
      <protection locked="0"/>
    </xf>
    <xf numFmtId="0" fontId="24" fillId="9" borderId="75" xfId="2" applyFont="1" applyFill="1" applyBorder="1" applyAlignment="1" applyProtection="1">
      <alignment horizontal="center" vertical="center"/>
      <protection locked="0"/>
    </xf>
    <xf numFmtId="0" fontId="24" fillId="9" borderId="135" xfId="2" applyFont="1" applyFill="1" applyBorder="1" applyAlignment="1" applyProtection="1">
      <alignment horizontal="center" vertical="center"/>
      <protection locked="0"/>
    </xf>
    <xf numFmtId="0" fontId="24" fillId="9" borderId="123" xfId="2" applyFont="1" applyFill="1" applyBorder="1" applyAlignment="1" applyProtection="1">
      <alignment horizontal="center" vertical="center"/>
      <protection locked="0"/>
    </xf>
    <xf numFmtId="0" fontId="24" fillId="9" borderId="125" xfId="2" applyFont="1" applyFill="1" applyBorder="1" applyAlignment="1" applyProtection="1">
      <alignment horizontal="center" vertical="center"/>
      <protection locked="0"/>
    </xf>
    <xf numFmtId="0" fontId="24" fillId="9" borderId="130" xfId="2" applyFont="1" applyFill="1" applyBorder="1" applyAlignment="1" applyProtection="1">
      <alignment horizontal="center" vertical="center" wrapText="1" shrinkToFit="1"/>
      <protection locked="0"/>
    </xf>
    <xf numFmtId="0" fontId="24" fillId="9" borderId="131" xfId="2" applyFont="1" applyFill="1" applyBorder="1" applyAlignment="1" applyProtection="1">
      <alignment horizontal="center" vertical="center" wrapText="1" shrinkToFit="1"/>
      <protection locked="0"/>
    </xf>
    <xf numFmtId="3" fontId="24" fillId="0" borderId="131" xfId="2" applyNumberFormat="1" applyFont="1" applyBorder="1" applyAlignment="1" applyProtection="1">
      <alignment horizontal="right" vertical="center" shrinkToFit="1"/>
      <protection locked="0"/>
    </xf>
    <xf numFmtId="3" fontId="24" fillId="0" borderId="69" xfId="2" applyNumberFormat="1" applyFont="1" applyBorder="1" applyAlignment="1" applyProtection="1">
      <alignment horizontal="right" vertical="center" shrinkToFit="1"/>
      <protection locked="0"/>
    </xf>
    <xf numFmtId="0" fontId="24" fillId="9" borderId="131" xfId="2" applyFont="1" applyFill="1" applyBorder="1" applyAlignment="1" applyProtection="1">
      <alignment horizontal="center" vertical="center" shrinkToFit="1"/>
      <protection locked="0"/>
    </xf>
    <xf numFmtId="0" fontId="24" fillId="9" borderId="132" xfId="2" applyFont="1" applyFill="1" applyBorder="1" applyAlignment="1" applyProtection="1">
      <alignment horizontal="center" vertical="center" shrinkToFit="1"/>
      <protection locked="0"/>
    </xf>
    <xf numFmtId="0" fontId="35" fillId="9" borderId="49" xfId="2" applyFont="1" applyFill="1" applyBorder="1" applyAlignment="1" applyProtection="1">
      <alignment horizontal="center" vertical="center"/>
      <protection locked="0"/>
    </xf>
    <xf numFmtId="0" fontId="38" fillId="9" borderId="6" xfId="2" applyFont="1" applyFill="1" applyBorder="1" applyAlignment="1" applyProtection="1">
      <alignment horizontal="left" vertical="center"/>
      <protection locked="0"/>
    </xf>
    <xf numFmtId="0" fontId="38" fillId="9" borderId="0" xfId="2" applyFont="1" applyFill="1" applyAlignment="1" applyProtection="1">
      <alignment horizontal="left" vertical="center"/>
      <protection locked="0"/>
    </xf>
    <xf numFmtId="0" fontId="24" fillId="9" borderId="141" xfId="2" applyFont="1" applyFill="1" applyBorder="1" applyAlignment="1" applyProtection="1">
      <alignment horizontal="center" vertical="center" wrapText="1" shrinkToFit="1"/>
      <protection locked="0"/>
    </xf>
    <xf numFmtId="0" fontId="24" fillId="9" borderId="144" xfId="2" applyFont="1" applyFill="1" applyBorder="1" applyAlignment="1" applyProtection="1">
      <alignment horizontal="center" vertical="center" wrapText="1" shrinkToFit="1"/>
      <protection locked="0"/>
    </xf>
    <xf numFmtId="3" fontId="24" fillId="0" borderId="144" xfId="2" applyNumberFormat="1" applyFont="1" applyBorder="1" applyAlignment="1" applyProtection="1">
      <alignment horizontal="right" vertical="center" shrinkToFit="1"/>
      <protection locked="0"/>
    </xf>
    <xf numFmtId="3" fontId="24" fillId="0" borderId="3" xfId="2" applyNumberFormat="1" applyFont="1" applyBorder="1" applyAlignment="1" applyProtection="1">
      <alignment horizontal="right" vertical="center" shrinkToFit="1"/>
      <protection locked="0"/>
    </xf>
    <xf numFmtId="3" fontId="24" fillId="5" borderId="134" xfId="2" applyNumberFormat="1" applyFont="1" applyFill="1" applyBorder="1" applyAlignment="1" applyProtection="1">
      <alignment horizontal="right" vertical="center" shrinkToFit="1"/>
      <protection locked="0"/>
    </xf>
    <xf numFmtId="3" fontId="24" fillId="5" borderId="36" xfId="2" applyNumberFormat="1" applyFont="1" applyFill="1" applyBorder="1" applyAlignment="1" applyProtection="1">
      <alignment horizontal="right" vertical="center" shrinkToFit="1"/>
      <protection locked="0"/>
    </xf>
    <xf numFmtId="0" fontId="24" fillId="9" borderId="22" xfId="2" applyFont="1" applyFill="1" applyBorder="1" applyAlignment="1" applyProtection="1">
      <alignment horizontal="center" vertical="center" shrinkToFit="1"/>
      <protection locked="0"/>
    </xf>
    <xf numFmtId="0" fontId="24" fillId="9" borderId="126" xfId="2" applyFont="1" applyFill="1" applyBorder="1" applyAlignment="1" applyProtection="1">
      <alignment horizontal="center" vertical="center" shrinkToFit="1"/>
      <protection locked="0"/>
    </xf>
    <xf numFmtId="0" fontId="24" fillId="9" borderId="30" xfId="2" applyFont="1" applyFill="1" applyBorder="1" applyAlignment="1" applyProtection="1">
      <alignment horizontal="center" vertical="center" shrinkToFit="1"/>
      <protection locked="0"/>
    </xf>
    <xf numFmtId="0" fontId="24" fillId="9" borderId="20" xfId="2" applyFont="1" applyFill="1" applyBorder="1" applyAlignment="1" applyProtection="1">
      <alignment horizontal="center" vertical="center" shrinkToFit="1"/>
      <protection locked="0"/>
    </xf>
    <xf numFmtId="0" fontId="24" fillId="9" borderId="33" xfId="2" applyFont="1" applyFill="1" applyBorder="1" applyAlignment="1" applyProtection="1">
      <alignment horizontal="center" vertical="center" shrinkToFit="1"/>
      <protection locked="0"/>
    </xf>
    <xf numFmtId="0" fontId="24" fillId="9" borderId="0" xfId="2" applyFont="1" applyFill="1" applyAlignment="1" applyProtection="1">
      <alignment horizontal="center" vertical="center" shrinkToFit="1"/>
      <protection locked="0"/>
    </xf>
    <xf numFmtId="0" fontId="24" fillId="9" borderId="71" xfId="2" applyFont="1" applyFill="1" applyBorder="1" applyAlignment="1" applyProtection="1">
      <alignment horizontal="center" vertical="center" shrinkToFit="1"/>
      <protection locked="0"/>
    </xf>
    <xf numFmtId="0" fontId="24" fillId="9" borderId="17" xfId="2" applyFont="1" applyFill="1" applyBorder="1" applyAlignment="1" applyProtection="1">
      <alignment horizontal="center" vertical="center" shrinkToFit="1"/>
      <protection locked="0"/>
    </xf>
    <xf numFmtId="0" fontId="24" fillId="9" borderId="62" xfId="2" applyFont="1" applyFill="1" applyBorder="1" applyAlignment="1" applyProtection="1">
      <alignment horizontal="center" vertical="center" shrinkToFit="1"/>
      <protection locked="0"/>
    </xf>
    <xf numFmtId="0" fontId="24" fillId="9" borderId="128" xfId="2" applyFont="1" applyFill="1" applyBorder="1" applyAlignment="1" applyProtection="1">
      <alignment horizontal="center" vertical="center" shrinkToFit="1"/>
      <protection locked="0"/>
    </xf>
    <xf numFmtId="0" fontId="24" fillId="9" borderId="133" xfId="2" applyFont="1" applyFill="1" applyBorder="1" applyAlignment="1" applyProtection="1">
      <alignment horizontal="center" vertical="center" shrinkToFit="1"/>
      <protection locked="0"/>
    </xf>
    <xf numFmtId="0" fontId="24" fillId="9" borderId="63" xfId="2" applyFont="1" applyFill="1" applyBorder="1" applyAlignment="1" applyProtection="1">
      <alignment horizontal="center" vertical="center" shrinkToFit="1"/>
      <protection locked="0"/>
    </xf>
    <xf numFmtId="0" fontId="24" fillId="9" borderId="144" xfId="2" applyFont="1" applyFill="1" applyBorder="1" applyAlignment="1" applyProtection="1">
      <alignment horizontal="center" vertical="center" shrinkToFit="1"/>
      <protection locked="0"/>
    </xf>
    <xf numFmtId="0" fontId="24" fillId="9" borderId="142" xfId="2" applyFont="1" applyFill="1" applyBorder="1" applyAlignment="1" applyProtection="1">
      <alignment horizontal="center" vertical="center" shrinkToFit="1"/>
      <protection locked="0"/>
    </xf>
    <xf numFmtId="0" fontId="24" fillId="9" borderId="100" xfId="2" applyFont="1" applyFill="1" applyBorder="1" applyAlignment="1" applyProtection="1">
      <alignment horizontal="center" vertical="center" wrapText="1" shrinkToFit="1"/>
      <protection locked="0"/>
    </xf>
    <xf numFmtId="0" fontId="24" fillId="9" borderId="134" xfId="2" applyFont="1" applyFill="1" applyBorder="1" applyAlignment="1" applyProtection="1">
      <alignment horizontal="center" vertical="center" wrapText="1" shrinkToFit="1"/>
      <protection locked="0"/>
    </xf>
    <xf numFmtId="0" fontId="24" fillId="9" borderId="134" xfId="2" applyFont="1" applyFill="1" applyBorder="1" applyAlignment="1" applyProtection="1">
      <alignment horizontal="center" vertical="center" shrinkToFit="1"/>
      <protection locked="0"/>
    </xf>
    <xf numFmtId="0" fontId="24" fillId="9" borderId="6" xfId="2" applyFont="1" applyFill="1" applyBorder="1" applyAlignment="1" applyProtection="1">
      <alignment horizontal="center" vertical="center" wrapText="1"/>
      <protection locked="0"/>
    </xf>
    <xf numFmtId="0" fontId="24" fillId="9" borderId="0" xfId="2" applyFont="1" applyFill="1" applyAlignment="1" applyProtection="1">
      <alignment horizontal="center" vertical="center" wrapText="1"/>
      <protection locked="0"/>
    </xf>
    <xf numFmtId="0" fontId="24" fillId="9" borderId="72" xfId="2" applyFont="1" applyFill="1" applyBorder="1" applyAlignment="1" applyProtection="1">
      <alignment horizontal="center" vertical="center" wrapText="1"/>
      <protection locked="0"/>
    </xf>
    <xf numFmtId="0" fontId="24" fillId="9" borderId="35" xfId="2" applyFont="1" applyFill="1" applyBorder="1" applyAlignment="1" applyProtection="1">
      <alignment horizontal="center" vertical="center" wrapText="1"/>
      <protection locked="0"/>
    </xf>
    <xf numFmtId="0" fontId="24" fillId="9" borderId="5" xfId="2" applyFont="1" applyFill="1" applyBorder="1" applyAlignment="1" applyProtection="1">
      <alignment horizontal="center" vertical="center" wrapText="1"/>
      <protection locked="0"/>
    </xf>
    <xf numFmtId="0" fontId="24" fillId="9" borderId="81" xfId="2" applyFont="1" applyFill="1" applyBorder="1" applyAlignment="1" applyProtection="1">
      <alignment horizontal="center" vertical="center" wrapText="1"/>
      <protection locked="0"/>
    </xf>
    <xf numFmtId="0" fontId="24" fillId="9" borderId="79" xfId="2" applyFont="1" applyFill="1" applyBorder="1" applyAlignment="1" applyProtection="1">
      <alignment horizontal="center" vertical="center"/>
      <protection locked="0"/>
    </xf>
    <xf numFmtId="0" fontId="24" fillId="9" borderId="64" xfId="2" applyFont="1" applyFill="1" applyBorder="1" applyAlignment="1" applyProtection="1">
      <alignment horizontal="center" vertical="center"/>
      <protection locked="0"/>
    </xf>
    <xf numFmtId="0" fontId="24" fillId="9" borderId="65" xfId="2" applyFont="1" applyFill="1" applyBorder="1" applyAlignment="1" applyProtection="1">
      <alignment horizontal="center" vertical="center"/>
      <protection locked="0"/>
    </xf>
    <xf numFmtId="49" fontId="24" fillId="0" borderId="79" xfId="0" applyNumberFormat="1" applyFont="1" applyBorder="1" applyAlignment="1" applyProtection="1">
      <alignment horizontal="center" vertical="center" shrinkToFit="1"/>
      <protection locked="0"/>
    </xf>
    <xf numFmtId="49" fontId="24" fillId="0" borderId="64" xfId="0" applyNumberFormat="1" applyFont="1" applyBorder="1" applyAlignment="1" applyProtection="1">
      <alignment horizontal="center" vertical="center" shrinkToFit="1"/>
      <protection locked="0"/>
    </xf>
    <xf numFmtId="49" fontId="24" fillId="0" borderId="65" xfId="0" applyNumberFormat="1" applyFont="1" applyBorder="1" applyAlignment="1" applyProtection="1">
      <alignment horizontal="center" vertical="center" shrinkToFit="1"/>
      <protection locked="0"/>
    </xf>
    <xf numFmtId="49" fontId="25" fillId="0" borderId="155" xfId="2" applyNumberFormat="1" applyFont="1" applyBorder="1" applyAlignment="1" applyProtection="1">
      <alignment horizontal="center" vertical="center" shrinkToFit="1"/>
      <protection locked="0"/>
    </xf>
    <xf numFmtId="49" fontId="25" fillId="0" borderId="20" xfId="2" applyNumberFormat="1" applyFont="1" applyBorder="1" applyAlignment="1" applyProtection="1">
      <alignment horizontal="center" vertical="center" shrinkToFit="1"/>
      <protection locked="0"/>
    </xf>
    <xf numFmtId="49" fontId="25" fillId="0" borderId="37" xfId="2" applyNumberFormat="1" applyFont="1" applyBorder="1" applyAlignment="1" applyProtection="1">
      <alignment horizontal="center" vertical="center" shrinkToFit="1"/>
      <protection locked="0"/>
    </xf>
    <xf numFmtId="177" fontId="24" fillId="5" borderId="97" xfId="2" applyNumberFormat="1" applyFont="1" applyFill="1" applyBorder="1" applyAlignment="1" applyProtection="1">
      <alignment horizontal="center" vertical="center"/>
      <protection locked="0"/>
    </xf>
    <xf numFmtId="177" fontId="24" fillId="5" borderId="99" xfId="2" applyNumberFormat="1" applyFont="1" applyFill="1" applyBorder="1" applyAlignment="1" applyProtection="1">
      <alignment horizontal="center" vertical="center"/>
      <protection locked="0"/>
    </xf>
    <xf numFmtId="0" fontId="24" fillId="9" borderId="20" xfId="2" applyFont="1" applyFill="1" applyBorder="1" applyAlignment="1" applyProtection="1">
      <alignment horizontal="center" vertical="center"/>
      <protection locked="0"/>
    </xf>
    <xf numFmtId="0" fontId="24" fillId="9" borderId="37" xfId="2" applyFont="1" applyFill="1" applyBorder="1" applyAlignment="1" applyProtection="1">
      <alignment horizontal="center" vertical="center"/>
      <protection locked="0"/>
    </xf>
    <xf numFmtId="0" fontId="24" fillId="9" borderId="9" xfId="2" applyFont="1" applyFill="1" applyBorder="1" applyAlignment="1" applyProtection="1">
      <alignment horizontal="center" vertical="center"/>
      <protection locked="0"/>
    </xf>
    <xf numFmtId="0" fontId="24" fillId="9" borderId="19" xfId="2" applyFont="1" applyFill="1" applyBorder="1" applyAlignment="1" applyProtection="1">
      <alignment horizontal="center" vertical="center"/>
      <protection locked="0"/>
    </xf>
    <xf numFmtId="0" fontId="24" fillId="9" borderId="21" xfId="2" applyFont="1" applyFill="1" applyBorder="1" applyAlignment="1" applyProtection="1">
      <alignment horizontal="center" vertical="center"/>
      <protection locked="0"/>
    </xf>
    <xf numFmtId="177" fontId="24" fillId="5" borderId="50" xfId="2" applyNumberFormat="1" applyFont="1" applyFill="1" applyBorder="1" applyAlignment="1" applyProtection="1">
      <alignment horizontal="center" vertical="center"/>
      <protection locked="0"/>
    </xf>
    <xf numFmtId="177" fontId="24" fillId="5" borderId="75" xfId="2" applyNumberFormat="1" applyFont="1" applyFill="1" applyBorder="1" applyAlignment="1" applyProtection="1">
      <alignment horizontal="center" vertical="center"/>
      <protection locked="0"/>
    </xf>
    <xf numFmtId="177" fontId="24" fillId="5" borderId="30" xfId="2" applyNumberFormat="1" applyFont="1" applyFill="1" applyBorder="1" applyAlignment="1" applyProtection="1">
      <alignment horizontal="center" vertical="center"/>
      <protection locked="0"/>
    </xf>
    <xf numFmtId="177" fontId="24" fillId="5" borderId="24" xfId="2" applyNumberFormat="1" applyFont="1" applyFill="1" applyBorder="1" applyAlignment="1" applyProtection="1">
      <alignment horizontal="center" vertical="center"/>
      <protection locked="0"/>
    </xf>
    <xf numFmtId="177" fontId="24" fillId="5" borderId="125" xfId="2" applyNumberFormat="1" applyFont="1" applyFill="1" applyBorder="1" applyAlignment="1" applyProtection="1">
      <alignment horizontal="center" vertical="center"/>
      <protection locked="0"/>
    </xf>
    <xf numFmtId="0" fontId="46" fillId="9" borderId="0" xfId="2" applyFont="1" applyFill="1" applyAlignment="1" applyProtection="1">
      <alignment horizontal="center" vertical="center"/>
      <protection locked="0"/>
    </xf>
    <xf numFmtId="0" fontId="46" fillId="9" borderId="5" xfId="2" applyFont="1" applyFill="1" applyBorder="1" applyAlignment="1" applyProtection="1">
      <alignment horizontal="center" vertical="center"/>
      <protection locked="0"/>
    </xf>
    <xf numFmtId="0" fontId="35" fillId="9" borderId="0" xfId="2" quotePrefix="1" applyFont="1" applyFill="1" applyAlignment="1" applyProtection="1">
      <alignment horizontal="center" vertical="center"/>
      <protection locked="0"/>
    </xf>
    <xf numFmtId="0" fontId="35" fillId="9" borderId="5" xfId="2" quotePrefix="1" applyFont="1" applyFill="1" applyBorder="1" applyAlignment="1" applyProtection="1">
      <alignment horizontal="center" vertical="center"/>
      <protection locked="0"/>
    </xf>
    <xf numFmtId="49" fontId="25" fillId="0" borderId="7" xfId="2" applyNumberFormat="1" applyFont="1" applyBorder="1" applyAlignment="1" applyProtection="1">
      <alignment horizontal="center" vertical="center" shrinkToFit="1"/>
      <protection locked="0"/>
    </xf>
    <xf numFmtId="49" fontId="26" fillId="0" borderId="0" xfId="0" applyNumberFormat="1" applyFont="1" applyAlignment="1" applyProtection="1">
      <alignment horizontal="center" vertical="center" shrinkToFit="1"/>
      <protection locked="0"/>
    </xf>
    <xf numFmtId="49" fontId="26" fillId="0" borderId="9" xfId="0" applyNumberFormat="1" applyFont="1" applyBorder="1" applyAlignment="1" applyProtection="1">
      <alignment horizontal="center" vertical="center" shrinkToFit="1"/>
      <protection locked="0"/>
    </xf>
    <xf numFmtId="0" fontId="24" fillId="9" borderId="10" xfId="2" applyFont="1" applyFill="1" applyBorder="1" applyAlignment="1" applyProtection="1">
      <alignment horizontal="center" vertical="center" wrapText="1"/>
      <protection locked="0"/>
    </xf>
    <xf numFmtId="0" fontId="24" fillId="9" borderId="28" xfId="2" applyFont="1" applyFill="1" applyBorder="1" applyAlignment="1" applyProtection="1">
      <alignment horizontal="center" vertical="center"/>
      <protection locked="0"/>
    </xf>
    <xf numFmtId="0" fontId="24" fillId="9" borderId="7" xfId="2" applyFont="1" applyFill="1" applyBorder="1" applyAlignment="1" applyProtection="1">
      <alignment horizontal="center" vertical="center" shrinkToFit="1"/>
      <protection locked="0"/>
    </xf>
    <xf numFmtId="0" fontId="24" fillId="9" borderId="72" xfId="2" applyFont="1" applyFill="1" applyBorder="1" applyAlignment="1" applyProtection="1">
      <alignment horizontal="center" vertical="center" shrinkToFit="1"/>
      <protection locked="0"/>
    </xf>
    <xf numFmtId="0" fontId="24" fillId="9" borderId="32" xfId="2" applyFont="1" applyFill="1" applyBorder="1" applyAlignment="1" applyProtection="1">
      <alignment horizontal="center" vertical="center" wrapText="1" shrinkToFit="1"/>
      <protection locked="0"/>
    </xf>
    <xf numFmtId="0" fontId="24" fillId="9" borderId="45" xfId="2" applyFont="1" applyFill="1" applyBorder="1" applyAlignment="1" applyProtection="1">
      <alignment horizontal="center" vertical="center" wrapText="1" shrinkToFit="1"/>
      <protection locked="0"/>
    </xf>
    <xf numFmtId="0" fontId="24" fillId="9" borderId="29" xfId="2" applyFont="1" applyFill="1" applyBorder="1" applyAlignment="1" applyProtection="1">
      <alignment horizontal="center" vertical="center" wrapText="1" shrinkToFit="1"/>
      <protection locked="0"/>
    </xf>
    <xf numFmtId="0" fontId="24" fillId="9" borderId="6" xfId="2" applyFont="1" applyFill="1" applyBorder="1" applyAlignment="1" applyProtection="1">
      <alignment horizontal="center" vertical="center" wrapText="1" shrinkToFit="1"/>
      <protection locked="0"/>
    </xf>
    <xf numFmtId="0" fontId="24" fillId="9" borderId="0" xfId="2" applyFont="1" applyFill="1" applyAlignment="1" applyProtection="1">
      <alignment horizontal="center" vertical="center" wrapText="1" shrinkToFit="1"/>
      <protection locked="0"/>
    </xf>
    <xf numFmtId="0" fontId="24" fillId="9" borderId="72" xfId="2" applyFont="1" applyFill="1" applyBorder="1" applyAlignment="1" applyProtection="1">
      <alignment horizontal="center" vertical="center" wrapText="1" shrinkToFit="1"/>
      <protection locked="0"/>
    </xf>
    <xf numFmtId="0" fontId="24" fillId="9" borderId="35" xfId="2" applyFont="1" applyFill="1" applyBorder="1" applyAlignment="1" applyProtection="1">
      <alignment horizontal="center" vertical="center" wrapText="1" shrinkToFit="1"/>
      <protection locked="0"/>
    </xf>
    <xf numFmtId="0" fontId="24" fillId="9" borderId="5" xfId="2" applyFont="1" applyFill="1" applyBorder="1" applyAlignment="1" applyProtection="1">
      <alignment horizontal="center" vertical="center" wrapText="1" shrinkToFit="1"/>
      <protection locked="0"/>
    </xf>
    <xf numFmtId="0" fontId="24" fillId="9" borderId="81" xfId="2" applyFont="1" applyFill="1" applyBorder="1" applyAlignment="1" applyProtection="1">
      <alignment horizontal="center" vertical="center" wrapText="1" shrinkToFit="1"/>
      <protection locked="0"/>
    </xf>
    <xf numFmtId="0" fontId="24" fillId="9" borderId="27" xfId="2" applyFont="1" applyFill="1" applyBorder="1" applyAlignment="1" applyProtection="1">
      <alignment horizontal="center" vertical="center"/>
      <protection locked="0"/>
    </xf>
    <xf numFmtId="0" fontId="24" fillId="9" borderId="59" xfId="2" applyFont="1" applyFill="1" applyBorder="1" applyAlignment="1" applyProtection="1">
      <alignment horizontal="center" vertical="center"/>
      <protection locked="0"/>
    </xf>
    <xf numFmtId="0" fontId="24" fillId="9" borderId="127" xfId="2" applyFont="1" applyFill="1" applyBorder="1" applyAlignment="1" applyProtection="1">
      <alignment horizontal="center" vertical="center"/>
      <protection locked="0"/>
    </xf>
    <xf numFmtId="49" fontId="25" fillId="0" borderId="27" xfId="2" applyNumberFormat="1" applyFont="1" applyBorder="1" applyAlignment="1" applyProtection="1">
      <alignment horizontal="center" vertical="center" shrinkToFit="1"/>
      <protection locked="0"/>
    </xf>
    <xf numFmtId="49" fontId="25" fillId="0" borderId="59" xfId="2" applyNumberFormat="1" applyFont="1" applyBorder="1" applyAlignment="1" applyProtection="1">
      <alignment horizontal="center" vertical="center" shrinkToFit="1"/>
      <protection locked="0"/>
    </xf>
    <xf numFmtId="49" fontId="25" fillId="0" borderId="38" xfId="2" applyNumberFormat="1" applyFont="1" applyBorder="1" applyAlignment="1" applyProtection="1">
      <alignment horizontal="center" vertical="center" shrinkToFit="1"/>
      <protection locked="0"/>
    </xf>
    <xf numFmtId="49" fontId="24" fillId="0" borderId="59" xfId="0" applyNumberFormat="1" applyFont="1" applyBorder="1" applyAlignment="1" applyProtection="1">
      <alignment horizontal="center" vertical="center" shrinkToFit="1"/>
      <protection locked="0"/>
    </xf>
    <xf numFmtId="49" fontId="24" fillId="0" borderId="127" xfId="0" applyNumberFormat="1" applyFont="1" applyBorder="1" applyAlignment="1" applyProtection="1">
      <alignment horizontal="center" vertical="center" shrinkToFit="1"/>
      <protection locked="0"/>
    </xf>
    <xf numFmtId="0" fontId="24" fillId="27" borderId="89" xfId="2" applyFont="1" applyFill="1" applyBorder="1" applyAlignment="1" applyProtection="1">
      <alignment horizontal="distributed" vertical="center" wrapText="1"/>
      <protection locked="0"/>
    </xf>
    <xf numFmtId="0" fontId="24" fillId="27" borderId="46" xfId="2" applyFont="1" applyFill="1" applyBorder="1" applyAlignment="1" applyProtection="1">
      <alignment horizontal="distributed" vertical="center"/>
      <protection locked="0"/>
    </xf>
    <xf numFmtId="0" fontId="25" fillId="0" borderId="158"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159" xfId="0" applyFont="1" applyBorder="1" applyAlignment="1" applyProtection="1">
      <alignment horizontal="center" vertical="center" shrinkToFit="1"/>
      <protection locked="0"/>
    </xf>
    <xf numFmtId="0" fontId="24" fillId="27" borderId="46" xfId="2" applyFont="1" applyFill="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0" fontId="20" fillId="0" borderId="0" xfId="2" applyFont="1" applyAlignment="1" applyProtection="1">
      <alignment horizontal="left" vertical="center"/>
      <protection locked="0"/>
    </xf>
    <xf numFmtId="0" fontId="28" fillId="28" borderId="0" xfId="1" applyFont="1" applyFill="1" applyAlignment="1" applyProtection="1">
      <alignment horizontal="left" vertical="top" wrapText="1" shrinkToFit="1"/>
      <protection locked="0"/>
    </xf>
    <xf numFmtId="0" fontId="46" fillId="27" borderId="0" xfId="2" applyFont="1" applyFill="1" applyAlignment="1" applyProtection="1">
      <alignment horizontal="center" vertical="center"/>
      <protection locked="0"/>
    </xf>
    <xf numFmtId="0" fontId="46" fillId="27" borderId="5" xfId="2" applyFont="1" applyFill="1" applyBorder="1" applyAlignment="1" applyProtection="1">
      <alignment horizontal="center" vertical="center"/>
      <protection locked="0"/>
    </xf>
    <xf numFmtId="0" fontId="35" fillId="27" borderId="0" xfId="2" quotePrefix="1" applyFont="1" applyFill="1" applyAlignment="1" applyProtection="1">
      <alignment horizontal="center" vertical="center"/>
      <protection locked="0"/>
    </xf>
    <xf numFmtId="0" fontId="35" fillId="27" borderId="5" xfId="2" quotePrefix="1" applyFont="1" applyFill="1" applyBorder="1" applyAlignment="1" applyProtection="1">
      <alignment horizontal="center" vertical="center"/>
      <protection locked="0"/>
    </xf>
    <xf numFmtId="0" fontId="24" fillId="27" borderId="10" xfId="2" applyFont="1" applyFill="1" applyBorder="1" applyAlignment="1" applyProtection="1">
      <alignment horizontal="center" vertical="center" shrinkToFit="1"/>
      <protection locked="0"/>
    </xf>
    <xf numFmtId="0" fontId="24" fillId="27" borderId="11" xfId="2" applyFont="1" applyFill="1" applyBorder="1" applyAlignment="1" applyProtection="1">
      <alignment horizontal="center" vertical="center" shrinkToFit="1"/>
      <protection locked="0"/>
    </xf>
    <xf numFmtId="0" fontId="25" fillId="0" borderId="27" xfId="2" applyFont="1" applyBorder="1" applyAlignment="1" applyProtection="1">
      <alignment horizontal="center" vertical="center" shrinkToFit="1"/>
      <protection locked="0"/>
    </xf>
    <xf numFmtId="0" fontId="25" fillId="0" borderId="59" xfId="2" applyFont="1" applyBorder="1" applyAlignment="1" applyProtection="1">
      <alignment horizontal="center" vertical="center" shrinkToFit="1"/>
      <protection locked="0"/>
    </xf>
    <xf numFmtId="0" fontId="25" fillId="0" borderId="38" xfId="2" applyFont="1" applyBorder="1" applyAlignment="1" applyProtection="1">
      <alignment horizontal="center" vertical="center" shrinkToFit="1"/>
      <protection locked="0"/>
    </xf>
    <xf numFmtId="0" fontId="65" fillId="4" borderId="32" xfId="0" applyFont="1" applyFill="1" applyBorder="1" applyAlignment="1" applyProtection="1">
      <alignment horizontal="center" vertical="center" shrinkToFit="1"/>
      <protection locked="0"/>
    </xf>
    <xf numFmtId="0" fontId="65" fillId="4" borderId="45" xfId="0" applyFont="1" applyFill="1" applyBorder="1" applyAlignment="1" applyProtection="1">
      <alignment horizontal="center" vertical="center" shrinkToFit="1"/>
      <protection locked="0"/>
    </xf>
    <xf numFmtId="0" fontId="65" fillId="4" borderId="29" xfId="0" applyFont="1" applyFill="1" applyBorder="1" applyAlignment="1" applyProtection="1">
      <alignment horizontal="center" vertical="center" shrinkToFit="1"/>
      <protection locked="0"/>
    </xf>
    <xf numFmtId="0" fontId="65" fillId="4" borderId="6" xfId="0" applyFont="1" applyFill="1" applyBorder="1" applyAlignment="1" applyProtection="1">
      <alignment horizontal="center" vertical="center" shrinkToFit="1"/>
      <protection locked="0"/>
    </xf>
    <xf numFmtId="0" fontId="65" fillId="4" borderId="0" xfId="0" applyFont="1" applyFill="1" applyAlignment="1" applyProtection="1">
      <alignment horizontal="center" vertical="center" shrinkToFit="1"/>
      <protection locked="0"/>
    </xf>
    <xf numFmtId="0" fontId="65" fillId="4" borderId="72" xfId="0" applyFont="1" applyFill="1" applyBorder="1" applyAlignment="1" applyProtection="1">
      <alignment horizontal="center" vertical="center" shrinkToFit="1"/>
      <protection locked="0"/>
    </xf>
    <xf numFmtId="0" fontId="65" fillId="4" borderId="28" xfId="0" applyFont="1" applyFill="1" applyBorder="1" applyAlignment="1" applyProtection="1">
      <alignment horizontal="center" vertical="center" shrinkToFit="1"/>
      <protection locked="0"/>
    </xf>
    <xf numFmtId="0" fontId="65" fillId="4" borderId="64" xfId="0" applyFont="1" applyFill="1" applyBorder="1" applyAlignment="1" applyProtection="1">
      <alignment horizontal="center" vertical="center" shrinkToFit="1"/>
      <protection locked="0"/>
    </xf>
    <xf numFmtId="0" fontId="65" fillId="4" borderId="65" xfId="0" applyFont="1" applyFill="1" applyBorder="1" applyAlignment="1" applyProtection="1">
      <alignment horizontal="center" vertical="center" shrinkToFit="1"/>
      <protection locked="0"/>
    </xf>
    <xf numFmtId="0" fontId="24" fillId="4" borderId="8" xfId="2" applyFont="1" applyFill="1" applyBorder="1" applyAlignment="1" applyProtection="1">
      <alignment horizontal="distributed" vertical="center"/>
      <protection locked="0"/>
    </xf>
    <xf numFmtId="0" fontId="24" fillId="4" borderId="45" xfId="2" applyFont="1" applyFill="1" applyBorder="1" applyAlignment="1" applyProtection="1">
      <alignment horizontal="distributed" vertical="center"/>
      <protection locked="0"/>
    </xf>
    <xf numFmtId="0" fontId="25" fillId="0" borderId="45"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53" fillId="4" borderId="27" xfId="2" applyFont="1" applyFill="1" applyBorder="1" applyAlignment="1" applyProtection="1">
      <alignment horizontal="center" vertical="center"/>
      <protection locked="0"/>
    </xf>
    <xf numFmtId="0" fontId="53" fillId="4" borderId="59" xfId="2" applyFont="1" applyFill="1" applyBorder="1" applyAlignment="1" applyProtection="1">
      <alignment horizontal="center" vertical="center"/>
      <protection locked="0"/>
    </xf>
    <xf numFmtId="0" fontId="53" fillId="4" borderId="38" xfId="2" applyFont="1" applyFill="1" applyBorder="1" applyAlignment="1" applyProtection="1">
      <alignment horizontal="center" vertical="center"/>
      <protection locked="0"/>
    </xf>
    <xf numFmtId="0" fontId="24" fillId="4" borderId="27" xfId="2" applyFont="1" applyFill="1" applyBorder="1" applyAlignment="1" applyProtection="1">
      <alignment horizontal="center" vertical="center" shrinkToFit="1"/>
      <protection locked="0"/>
    </xf>
    <xf numFmtId="0" fontId="24" fillId="4" borderId="59" xfId="2" applyFont="1" applyFill="1" applyBorder="1" applyAlignment="1" applyProtection="1">
      <alignment horizontal="center" vertical="center" shrinkToFit="1"/>
      <protection locked="0"/>
    </xf>
    <xf numFmtId="0" fontId="28" fillId="0" borderId="59" xfId="0" applyFont="1" applyBorder="1" applyAlignment="1" applyProtection="1">
      <alignment horizontal="center" vertical="center" shrinkToFit="1"/>
      <protection locked="0"/>
    </xf>
    <xf numFmtId="0" fontId="28" fillId="0" borderId="127" xfId="0" applyFont="1" applyBorder="1" applyAlignment="1" applyProtection="1">
      <alignment horizontal="center" vertical="center" shrinkToFit="1"/>
      <protection locked="0"/>
    </xf>
    <xf numFmtId="0" fontId="7" fillId="4" borderId="8" xfId="2" applyFont="1" applyFill="1" applyBorder="1" applyAlignment="1" applyProtection="1">
      <alignment horizontal="center" vertical="center" wrapText="1"/>
      <protection locked="0"/>
    </xf>
    <xf numFmtId="0" fontId="7" fillId="4" borderId="45" xfId="2" applyFont="1" applyFill="1" applyBorder="1" applyAlignment="1" applyProtection="1">
      <alignment horizontal="center" vertical="center"/>
      <protection locked="0"/>
    </xf>
    <xf numFmtId="0" fontId="7" fillId="4" borderId="29" xfId="2" applyFont="1" applyFill="1" applyBorder="1" applyAlignment="1" applyProtection="1">
      <alignment horizontal="center" vertical="center"/>
      <protection locked="0"/>
    </xf>
    <xf numFmtId="0" fontId="7" fillId="4" borderId="79" xfId="2" applyFont="1" applyFill="1" applyBorder="1" applyAlignment="1" applyProtection="1">
      <alignment horizontal="center" vertical="center"/>
      <protection locked="0"/>
    </xf>
    <xf numFmtId="0" fontId="7" fillId="4" borderId="64" xfId="2" applyFont="1" applyFill="1" applyBorder="1" applyAlignment="1" applyProtection="1">
      <alignment horizontal="center" vertical="center"/>
      <protection locked="0"/>
    </xf>
    <xf numFmtId="0" fontId="7" fillId="4" borderId="65" xfId="2" applyFont="1" applyFill="1" applyBorder="1" applyAlignment="1" applyProtection="1">
      <alignment horizontal="center" vertical="center"/>
      <protection locked="0"/>
    </xf>
    <xf numFmtId="0" fontId="23" fillId="27" borderId="89" xfId="1" applyFont="1" applyFill="1" applyBorder="1" applyAlignment="1" applyProtection="1">
      <alignment horizontal="center" vertical="center" wrapText="1"/>
      <protection locked="0"/>
    </xf>
    <xf numFmtId="0" fontId="23" fillId="27" borderId="46" xfId="1" applyFont="1" applyFill="1" applyBorder="1" applyAlignment="1" applyProtection="1">
      <alignment horizontal="center" vertical="center"/>
      <protection locked="0"/>
    </xf>
    <xf numFmtId="0" fontId="23" fillId="27" borderId="57" xfId="1" applyFont="1" applyFill="1" applyBorder="1" applyAlignment="1" applyProtection="1">
      <alignment horizontal="center" vertical="center"/>
      <protection locked="0"/>
    </xf>
    <xf numFmtId="0" fontId="39" fillId="27" borderId="6" xfId="2" applyFont="1" applyFill="1" applyBorder="1" applyAlignment="1" applyProtection="1">
      <alignment horizontal="center" vertical="center" shrinkToFit="1"/>
      <protection locked="0"/>
    </xf>
    <xf numFmtId="0" fontId="39" fillId="27" borderId="0" xfId="2" applyFont="1" applyFill="1" applyAlignment="1" applyProtection="1">
      <alignment horizontal="center" vertical="center" shrinkToFit="1"/>
      <protection locked="0"/>
    </xf>
    <xf numFmtId="0" fontId="39" fillId="27" borderId="0" xfId="2" applyFont="1" applyFill="1" applyAlignment="1" applyProtection="1">
      <alignment horizontal="center" vertical="center"/>
      <protection locked="0"/>
    </xf>
    <xf numFmtId="0" fontId="42" fillId="27" borderId="6" xfId="2" applyFont="1" applyFill="1" applyBorder="1" applyAlignment="1" applyProtection="1">
      <alignment horizontal="center" vertical="center"/>
      <protection locked="0"/>
    </xf>
    <xf numFmtId="0" fontId="42" fillId="27" borderId="0" xfId="2" applyFont="1" applyFill="1" applyAlignment="1" applyProtection="1">
      <alignment horizontal="center" vertical="center"/>
      <protection locked="0"/>
    </xf>
    <xf numFmtId="0" fontId="24" fillId="4" borderId="10" xfId="2" applyFont="1" applyFill="1" applyBorder="1" applyAlignment="1" applyProtection="1">
      <alignment horizontal="center" vertical="center"/>
      <protection locked="0"/>
    </xf>
    <xf numFmtId="0" fontId="24" fillId="4" borderId="11" xfId="2" applyFont="1" applyFill="1" applyBorder="1" applyAlignment="1" applyProtection="1">
      <alignment horizontal="center" vertical="center"/>
      <protection locked="0"/>
    </xf>
    <xf numFmtId="0" fontId="24" fillId="4" borderId="78" xfId="2" applyFont="1" applyFill="1" applyBorder="1" applyAlignment="1" applyProtection="1">
      <alignment horizontal="center" vertical="center"/>
      <protection locked="0"/>
    </xf>
    <xf numFmtId="0" fontId="24" fillId="4" borderId="6" xfId="2" applyFont="1" applyFill="1" applyBorder="1" applyAlignment="1" applyProtection="1">
      <alignment horizontal="center" vertical="center"/>
      <protection locked="0"/>
    </xf>
    <xf numFmtId="0" fontId="24" fillId="4" borderId="0" xfId="2" applyFont="1" applyFill="1" applyAlignment="1" applyProtection="1">
      <alignment horizontal="center" vertical="center"/>
      <protection locked="0"/>
    </xf>
    <xf numFmtId="0" fontId="24" fillId="4" borderId="72" xfId="2" applyFont="1" applyFill="1" applyBorder="1" applyAlignment="1" applyProtection="1">
      <alignment horizontal="center" vertical="center"/>
      <protection locked="0"/>
    </xf>
    <xf numFmtId="0" fontId="25" fillId="3" borderId="77" xfId="2" applyFont="1" applyFill="1" applyBorder="1" applyAlignment="1" applyProtection="1">
      <alignment horizontal="center" vertical="center" shrinkToFit="1"/>
      <protection locked="0"/>
    </xf>
    <xf numFmtId="0" fontId="25" fillId="3" borderId="11" xfId="2" applyFont="1" applyFill="1" applyBorder="1" applyAlignment="1" applyProtection="1">
      <alignment horizontal="center" vertical="center" shrinkToFit="1"/>
      <protection locked="0"/>
    </xf>
    <xf numFmtId="0" fontId="25" fillId="3" borderId="78" xfId="2" applyFont="1" applyFill="1" applyBorder="1" applyAlignment="1" applyProtection="1">
      <alignment horizontal="center" vertical="center" shrinkToFit="1"/>
      <protection locked="0"/>
    </xf>
    <xf numFmtId="0" fontId="25" fillId="3" borderId="79" xfId="2" applyFont="1" applyFill="1" applyBorder="1" applyAlignment="1" applyProtection="1">
      <alignment horizontal="center" vertical="center" shrinkToFit="1"/>
      <protection locked="0"/>
    </xf>
    <xf numFmtId="0" fontId="25" fillId="3" borderId="64" xfId="2" applyFont="1" applyFill="1" applyBorder="1" applyAlignment="1" applyProtection="1">
      <alignment horizontal="center" vertical="center" shrinkToFit="1"/>
      <protection locked="0"/>
    </xf>
    <xf numFmtId="0" fontId="25" fillId="3" borderId="65" xfId="2" applyFont="1" applyFill="1" applyBorder="1" applyAlignment="1" applyProtection="1">
      <alignment horizontal="center" vertical="center" shrinkToFit="1"/>
      <protection locked="0"/>
    </xf>
    <xf numFmtId="0" fontId="24" fillId="27" borderId="77" xfId="2" applyFont="1" applyFill="1" applyBorder="1" applyAlignment="1" applyProtection="1">
      <alignment horizontal="center" vertical="center"/>
      <protection locked="0"/>
    </xf>
    <xf numFmtId="0" fontId="24" fillId="27" borderId="11" xfId="2" applyFont="1" applyFill="1" applyBorder="1" applyAlignment="1" applyProtection="1">
      <alignment horizontal="center" vertical="center"/>
      <protection locked="0"/>
    </xf>
    <xf numFmtId="0" fontId="24" fillId="27" borderId="78" xfId="2" applyFont="1" applyFill="1" applyBorder="1" applyAlignment="1" applyProtection="1">
      <alignment horizontal="center" vertical="center"/>
      <protection locked="0"/>
    </xf>
    <xf numFmtId="0" fontId="24" fillId="27" borderId="7" xfId="2" applyFont="1" applyFill="1" applyBorder="1" applyAlignment="1" applyProtection="1">
      <alignment horizontal="center" vertical="center"/>
      <protection locked="0"/>
    </xf>
    <xf numFmtId="0" fontId="24" fillId="27" borderId="0" xfId="2" applyFont="1" applyFill="1" applyAlignment="1" applyProtection="1">
      <alignment horizontal="center" vertical="center"/>
      <protection locked="0"/>
    </xf>
    <xf numFmtId="0" fontId="24" fillId="27" borderId="72" xfId="2" applyFont="1" applyFill="1" applyBorder="1" applyAlignment="1" applyProtection="1">
      <alignment horizontal="center" vertical="center"/>
      <protection locked="0"/>
    </xf>
    <xf numFmtId="0" fontId="24" fillId="27" borderId="79" xfId="2" applyFont="1" applyFill="1" applyBorder="1" applyAlignment="1" applyProtection="1">
      <alignment horizontal="center" vertical="center"/>
      <protection locked="0"/>
    </xf>
    <xf numFmtId="0" fontId="24" fillId="27" borderId="64" xfId="2" applyFont="1" applyFill="1" applyBorder="1" applyAlignment="1" applyProtection="1">
      <alignment horizontal="center" vertical="center"/>
      <protection locked="0"/>
    </xf>
    <xf numFmtId="0" fontId="24" fillId="27" borderId="65" xfId="2" applyFont="1" applyFill="1" applyBorder="1" applyAlignment="1" applyProtection="1">
      <alignment horizontal="center" vertical="center"/>
      <protection locked="0"/>
    </xf>
    <xf numFmtId="0" fontId="25" fillId="0" borderId="79" xfId="2" applyFont="1" applyBorder="1" applyAlignment="1" applyProtection="1">
      <alignment horizontal="center" vertical="center"/>
      <protection locked="0"/>
    </xf>
    <xf numFmtId="0" fontId="25" fillId="0" borderId="64" xfId="2" applyFont="1" applyBorder="1" applyAlignment="1" applyProtection="1">
      <alignment horizontal="center" vertical="center"/>
      <protection locked="0"/>
    </xf>
    <xf numFmtId="0" fontId="25" fillId="0" borderId="43" xfId="2" applyFont="1" applyBorder="1" applyAlignment="1" applyProtection="1">
      <alignment horizontal="center" vertical="center"/>
      <protection locked="0"/>
    </xf>
    <xf numFmtId="0" fontId="32" fillId="4" borderId="28" xfId="2" applyFont="1" applyFill="1" applyBorder="1" applyAlignment="1" applyProtection="1">
      <alignment horizontal="center" vertical="center"/>
      <protection locked="0"/>
    </xf>
    <xf numFmtId="0" fontId="32" fillId="4" borderId="64" xfId="2" applyFont="1" applyFill="1" applyBorder="1" applyAlignment="1" applyProtection="1">
      <alignment horizontal="center" vertical="center"/>
      <protection locked="0"/>
    </xf>
    <xf numFmtId="0" fontId="32" fillId="4" borderId="65" xfId="2" applyFont="1" applyFill="1" applyBorder="1" applyAlignment="1" applyProtection="1">
      <alignment horizontal="center" vertical="center"/>
      <protection locked="0"/>
    </xf>
    <xf numFmtId="0" fontId="26" fillId="3" borderId="79" xfId="0" applyFont="1" applyFill="1" applyBorder="1" applyAlignment="1" applyProtection="1">
      <alignment horizontal="center" vertical="center" shrinkToFit="1"/>
      <protection locked="0"/>
    </xf>
    <xf numFmtId="0" fontId="26" fillId="3" borderId="64" xfId="0" applyFont="1" applyFill="1" applyBorder="1" applyAlignment="1" applyProtection="1">
      <alignment horizontal="center" vertical="center" shrinkToFit="1"/>
      <protection locked="0"/>
    </xf>
    <xf numFmtId="0" fontId="26" fillId="3" borderId="65" xfId="0" applyFont="1" applyFill="1" applyBorder="1" applyAlignment="1" applyProtection="1">
      <alignment horizontal="center" vertical="center" shrinkToFit="1"/>
      <protection locked="0"/>
    </xf>
    <xf numFmtId="0" fontId="24" fillId="27" borderId="0" xfId="2" applyFont="1" applyFill="1" applyAlignment="1" applyProtection="1">
      <alignment horizontal="distributed" vertical="center"/>
      <protection locked="0"/>
    </xf>
    <xf numFmtId="0" fontId="24" fillId="27" borderId="5" xfId="2" applyFont="1" applyFill="1" applyBorder="1" applyAlignment="1" applyProtection="1">
      <alignment horizontal="distributed" vertical="center"/>
      <protection locked="0"/>
    </xf>
    <xf numFmtId="0" fontId="24" fillId="27" borderId="78" xfId="2" applyFont="1" applyFill="1" applyBorder="1" applyAlignment="1" applyProtection="1">
      <alignment horizontal="center" vertical="center" shrinkToFit="1"/>
      <protection locked="0"/>
    </xf>
    <xf numFmtId="0" fontId="24" fillId="27" borderId="77" xfId="2" applyFont="1" applyFill="1" applyBorder="1" applyAlignment="1" applyProtection="1">
      <alignment horizontal="center" vertical="center" shrinkToFit="1"/>
      <protection locked="0"/>
    </xf>
    <xf numFmtId="0" fontId="24" fillId="27" borderId="32" xfId="2" applyFont="1" applyFill="1" applyBorder="1" applyAlignment="1" applyProtection="1">
      <alignment horizontal="center" vertical="center" wrapText="1" shrinkToFit="1"/>
      <protection locked="0"/>
    </xf>
    <xf numFmtId="0" fontId="24" fillId="27" borderId="45" xfId="2" applyFont="1" applyFill="1" applyBorder="1" applyAlignment="1" applyProtection="1">
      <alignment horizontal="center" vertical="center" wrapText="1" shrinkToFit="1"/>
      <protection locked="0"/>
    </xf>
    <xf numFmtId="0" fontId="24" fillId="27" borderId="29" xfId="2" applyFont="1" applyFill="1" applyBorder="1" applyAlignment="1" applyProtection="1">
      <alignment horizontal="center" vertical="center" wrapText="1" shrinkToFit="1"/>
      <protection locked="0"/>
    </xf>
    <xf numFmtId="0" fontId="24" fillId="27" borderId="6" xfId="2" applyFont="1" applyFill="1" applyBorder="1" applyAlignment="1" applyProtection="1">
      <alignment horizontal="center" vertical="center" wrapText="1" shrinkToFit="1"/>
      <protection locked="0"/>
    </xf>
    <xf numFmtId="0" fontId="24" fillId="27" borderId="0" xfId="2" applyFont="1" applyFill="1" applyAlignment="1" applyProtection="1">
      <alignment horizontal="center" vertical="center" wrapText="1" shrinkToFit="1"/>
      <protection locked="0"/>
    </xf>
    <xf numFmtId="0" fontId="24" fillId="27" borderId="72" xfId="2" applyFont="1" applyFill="1" applyBorder="1" applyAlignment="1" applyProtection="1">
      <alignment horizontal="center" vertical="center" wrapText="1" shrinkToFit="1"/>
      <protection locked="0"/>
    </xf>
    <xf numFmtId="0" fontId="24" fillId="27" borderId="35" xfId="2" applyFont="1" applyFill="1" applyBorder="1" applyAlignment="1" applyProtection="1">
      <alignment horizontal="center" vertical="center" wrapText="1" shrinkToFit="1"/>
      <protection locked="0"/>
    </xf>
    <xf numFmtId="0" fontId="24" fillId="27" borderId="5" xfId="2" applyFont="1" applyFill="1" applyBorder="1" applyAlignment="1" applyProtection="1">
      <alignment horizontal="center" vertical="center" wrapText="1" shrinkToFit="1"/>
      <protection locked="0"/>
    </xf>
    <xf numFmtId="0" fontId="24" fillId="27" borderId="81" xfId="2" applyFont="1" applyFill="1" applyBorder="1" applyAlignment="1" applyProtection="1">
      <alignment horizontal="center" vertical="center" wrapText="1" shrinkToFit="1"/>
      <protection locked="0"/>
    </xf>
    <xf numFmtId="180" fontId="24" fillId="0" borderId="59" xfId="0" applyNumberFormat="1" applyFont="1" applyBorder="1" applyAlignment="1" applyProtection="1">
      <alignment horizontal="center" vertical="center" shrinkToFit="1"/>
      <protection locked="0"/>
    </xf>
    <xf numFmtId="180" fontId="24" fillId="0" borderId="127" xfId="0" applyNumberFormat="1" applyFont="1" applyBorder="1" applyAlignment="1" applyProtection="1">
      <alignment horizontal="center" vertical="center" shrinkToFit="1"/>
      <protection locked="0"/>
    </xf>
    <xf numFmtId="0" fontId="24" fillId="27" borderId="27" xfId="2" applyFont="1" applyFill="1" applyBorder="1" applyAlignment="1" applyProtection="1">
      <alignment horizontal="center" vertical="center"/>
      <protection locked="0"/>
    </xf>
    <xf numFmtId="0" fontId="24" fillId="27" borderId="59" xfId="2" applyFont="1" applyFill="1" applyBorder="1" applyAlignment="1" applyProtection="1">
      <alignment horizontal="center" vertical="center"/>
      <protection locked="0"/>
    </xf>
    <xf numFmtId="0" fontId="24" fillId="27" borderId="127" xfId="2" applyFont="1" applyFill="1" applyBorder="1" applyAlignment="1" applyProtection="1">
      <alignment horizontal="center" vertical="center"/>
      <protection locked="0"/>
    </xf>
    <xf numFmtId="0" fontId="83" fillId="0" borderId="45" xfId="6" applyFont="1" applyBorder="1" applyAlignment="1" applyProtection="1">
      <alignment horizontal="center" vertical="center"/>
      <protection locked="0"/>
    </xf>
    <xf numFmtId="0" fontId="8" fillId="0" borderId="45" xfId="2" applyFont="1" applyBorder="1" applyAlignment="1" applyProtection="1">
      <alignment horizontal="center" vertical="center"/>
      <protection locked="0"/>
    </xf>
    <xf numFmtId="0" fontId="8" fillId="0" borderId="40" xfId="2" applyFont="1" applyBorder="1" applyAlignment="1" applyProtection="1">
      <alignment horizontal="center" vertical="center"/>
      <protection locked="0"/>
    </xf>
    <xf numFmtId="0" fontId="8" fillId="0" borderId="64" xfId="2" applyFont="1" applyBorder="1" applyAlignment="1" applyProtection="1">
      <alignment horizontal="center" vertical="center"/>
      <protection locked="0"/>
    </xf>
    <xf numFmtId="0" fontId="8" fillId="0" borderId="43" xfId="2" applyFont="1" applyBorder="1" applyAlignment="1" applyProtection="1">
      <alignment horizontal="center" vertical="center"/>
      <protection locked="0"/>
    </xf>
    <xf numFmtId="0" fontId="24" fillId="4" borderId="7" xfId="2" applyFont="1" applyFill="1" applyBorder="1" applyAlignment="1" applyProtection="1">
      <alignment horizontal="distributed" vertical="center" shrinkToFit="1"/>
      <protection locked="0"/>
    </xf>
    <xf numFmtId="0" fontId="24" fillId="4" borderId="0" xfId="2" applyFont="1" applyFill="1" applyAlignment="1" applyProtection="1">
      <alignment horizontal="distributed" vertical="center" shrinkToFit="1"/>
      <protection locked="0"/>
    </xf>
    <xf numFmtId="0" fontId="25" fillId="0" borderId="64"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31" fillId="0" borderId="85" xfId="2" applyFont="1" applyBorder="1" applyAlignment="1" applyProtection="1">
      <alignment horizontal="center" vertical="center"/>
      <protection locked="0"/>
    </xf>
    <xf numFmtId="0" fontId="31" fillId="0" borderId="44" xfId="2" applyFont="1" applyBorder="1" applyAlignment="1" applyProtection="1">
      <alignment horizontal="center" vertical="center"/>
      <protection locked="0"/>
    </xf>
    <xf numFmtId="0" fontId="24" fillId="27" borderId="32" xfId="2" applyFont="1" applyFill="1" applyBorder="1" applyAlignment="1" applyProtection="1">
      <alignment horizontal="center" vertical="center" wrapText="1"/>
      <protection locked="0"/>
    </xf>
    <xf numFmtId="0" fontId="24" fillId="27" borderId="45" xfId="2" applyFont="1" applyFill="1" applyBorder="1" applyAlignment="1" applyProtection="1">
      <alignment horizontal="center" vertical="center" wrapText="1"/>
      <protection locked="0"/>
    </xf>
    <xf numFmtId="0" fontId="24" fillId="27" borderId="29" xfId="2" applyFont="1" applyFill="1" applyBorder="1" applyAlignment="1" applyProtection="1">
      <alignment horizontal="center" vertical="center" wrapText="1"/>
      <protection locked="0"/>
    </xf>
    <xf numFmtId="0" fontId="24" fillId="27" borderId="6" xfId="2" applyFont="1" applyFill="1" applyBorder="1" applyAlignment="1" applyProtection="1">
      <alignment horizontal="center" vertical="center" wrapText="1"/>
      <protection locked="0"/>
    </xf>
    <xf numFmtId="0" fontId="24" fillId="27" borderId="0" xfId="2" applyFont="1" applyFill="1" applyAlignment="1" applyProtection="1">
      <alignment horizontal="center" vertical="center" wrapText="1"/>
      <protection locked="0"/>
    </xf>
    <xf numFmtId="0" fontId="24" fillId="27" borderId="72" xfId="2" applyFont="1" applyFill="1" applyBorder="1" applyAlignment="1" applyProtection="1">
      <alignment horizontal="center" vertical="center" wrapText="1"/>
      <protection locked="0"/>
    </xf>
    <xf numFmtId="0" fontId="24" fillId="27" borderId="35" xfId="2" applyFont="1" applyFill="1" applyBorder="1" applyAlignment="1" applyProtection="1">
      <alignment horizontal="center" vertical="center" wrapText="1"/>
      <protection locked="0"/>
    </xf>
    <xf numFmtId="0" fontId="24" fillId="27" borderId="5" xfId="2" applyFont="1" applyFill="1" applyBorder="1" applyAlignment="1" applyProtection="1">
      <alignment horizontal="center" vertical="center" wrapText="1"/>
      <protection locked="0"/>
    </xf>
    <xf numFmtId="0" fontId="24" fillId="27" borderId="81" xfId="2" applyFont="1" applyFill="1" applyBorder="1" applyAlignment="1" applyProtection="1">
      <alignment horizontal="center" vertical="center" wrapText="1"/>
      <protection locked="0"/>
    </xf>
    <xf numFmtId="0" fontId="24" fillId="4" borderId="10" xfId="2" applyFont="1" applyFill="1" applyBorder="1" applyAlignment="1" applyProtection="1">
      <alignment horizontal="center" vertical="center" shrinkToFit="1"/>
      <protection locked="0"/>
    </xf>
    <xf numFmtId="0" fontId="24" fillId="4" borderId="11" xfId="2" applyFont="1" applyFill="1" applyBorder="1" applyAlignment="1" applyProtection="1">
      <alignment horizontal="center" vertical="center" shrinkToFit="1"/>
      <protection locked="0"/>
    </xf>
    <xf numFmtId="0" fontId="24" fillId="4" borderId="61" xfId="2" applyFont="1" applyFill="1" applyBorder="1" applyAlignment="1" applyProtection="1">
      <alignment horizontal="center" vertical="center" shrinkToFit="1"/>
      <protection locked="0"/>
    </xf>
    <xf numFmtId="0" fontId="24" fillId="27" borderId="10" xfId="2" applyFont="1" applyFill="1" applyBorder="1" applyAlignment="1" applyProtection="1">
      <alignment horizontal="center" vertical="center" wrapText="1" shrinkToFit="1"/>
      <protection locked="0"/>
    </xf>
    <xf numFmtId="0" fontId="24" fillId="27" borderId="11" xfId="2" applyFont="1" applyFill="1" applyBorder="1" applyAlignment="1" applyProtection="1">
      <alignment horizontal="center" vertical="center" wrapText="1" shrinkToFit="1"/>
      <protection locked="0"/>
    </xf>
    <xf numFmtId="0" fontId="24" fillId="27" borderId="61" xfId="2" applyFont="1" applyFill="1" applyBorder="1" applyAlignment="1" applyProtection="1">
      <alignment horizontal="center" vertical="center" wrapText="1" shrinkToFit="1"/>
      <protection locked="0"/>
    </xf>
    <xf numFmtId="0" fontId="24" fillId="27" borderId="10" xfId="2" applyFont="1" applyFill="1" applyBorder="1" applyAlignment="1" applyProtection="1">
      <alignment horizontal="center" vertical="top" wrapText="1"/>
      <protection locked="0"/>
    </xf>
    <xf numFmtId="0" fontId="24" fillId="27" borderId="11" xfId="2" applyFont="1" applyFill="1" applyBorder="1" applyAlignment="1" applyProtection="1">
      <alignment horizontal="center" vertical="top" wrapText="1"/>
      <protection locked="0"/>
    </xf>
    <xf numFmtId="0" fontId="24" fillId="27" borderId="61" xfId="2" applyFont="1" applyFill="1" applyBorder="1" applyAlignment="1" applyProtection="1">
      <alignment horizontal="center" vertical="top" wrapText="1"/>
      <protection locked="0"/>
    </xf>
    <xf numFmtId="0" fontId="24" fillId="4" borderId="10" xfId="2" applyFont="1" applyFill="1" applyBorder="1" applyAlignment="1" applyProtection="1">
      <alignment horizontal="center" vertical="top" wrapText="1"/>
      <protection locked="0"/>
    </xf>
    <xf numFmtId="0" fontId="24" fillId="4" borderId="11" xfId="2" applyFont="1" applyFill="1" applyBorder="1" applyAlignment="1" applyProtection="1">
      <alignment horizontal="center" vertical="top" wrapText="1"/>
      <protection locked="0"/>
    </xf>
    <xf numFmtId="0" fontId="24" fillId="4" borderId="61" xfId="2" applyFont="1" applyFill="1" applyBorder="1" applyAlignment="1" applyProtection="1">
      <alignment horizontal="center" vertical="top" wrapText="1"/>
      <protection locked="0"/>
    </xf>
    <xf numFmtId="0" fontId="24" fillId="4" borderId="6" xfId="2" applyFont="1" applyFill="1" applyBorder="1" applyAlignment="1" applyProtection="1">
      <alignment horizontal="center" vertical="top" wrapText="1"/>
      <protection locked="0"/>
    </xf>
    <xf numFmtId="0" fontId="24" fillId="4" borderId="0" xfId="2" applyFont="1" applyFill="1" applyAlignment="1" applyProtection="1">
      <alignment horizontal="center" vertical="top" wrapText="1"/>
      <protection locked="0"/>
    </xf>
    <xf numFmtId="0" fontId="24" fillId="4" borderId="9" xfId="2" applyFont="1" applyFill="1" applyBorder="1" applyAlignment="1" applyProtection="1">
      <alignment horizontal="center" vertical="top" wrapText="1"/>
      <protection locked="0"/>
    </xf>
    <xf numFmtId="0" fontId="53" fillId="4" borderId="0" xfId="2" applyFont="1" applyFill="1" applyAlignment="1" applyProtection="1">
      <alignment horizontal="left" vertical="top"/>
      <protection locked="0"/>
    </xf>
    <xf numFmtId="0" fontId="28" fillId="4" borderId="6" xfId="0" applyFont="1" applyFill="1" applyBorder="1" applyAlignment="1" applyProtection="1">
      <alignment horizontal="left" vertical="center" wrapText="1"/>
      <protection locked="0"/>
    </xf>
    <xf numFmtId="0" fontId="28" fillId="4" borderId="0" xfId="0" applyFont="1" applyFill="1" applyAlignment="1" applyProtection="1">
      <alignment horizontal="left" vertical="center" wrapText="1"/>
      <protection locked="0"/>
    </xf>
    <xf numFmtId="0" fontId="28" fillId="4" borderId="9" xfId="0" applyFont="1" applyFill="1" applyBorder="1" applyAlignment="1" applyProtection="1">
      <alignment horizontal="left" vertical="center" wrapText="1"/>
      <protection locked="0"/>
    </xf>
    <xf numFmtId="0" fontId="84" fillId="29" borderId="0" xfId="0" applyFont="1" applyFill="1" applyAlignment="1" applyProtection="1">
      <alignment horizontal="left" vertical="top" wrapText="1"/>
      <protection locked="0"/>
    </xf>
    <xf numFmtId="0" fontId="24" fillId="27" borderId="10" xfId="2" applyFont="1" applyFill="1" applyBorder="1" applyAlignment="1" applyProtection="1">
      <alignment horizontal="center" vertical="center"/>
      <protection locked="0"/>
    </xf>
    <xf numFmtId="0" fontId="9" fillId="4" borderId="5" xfId="2" applyFont="1" applyFill="1" applyBorder="1" applyAlignment="1" applyProtection="1">
      <alignment horizontal="left" vertical="center" wrapText="1"/>
      <protection locked="0"/>
    </xf>
    <xf numFmtId="0" fontId="69" fillId="4" borderId="85" xfId="2" applyFont="1" applyFill="1" applyBorder="1" applyAlignment="1" applyProtection="1">
      <alignment horizontal="center" vertical="center" wrapText="1"/>
      <protection locked="0"/>
    </xf>
    <xf numFmtId="0" fontId="69" fillId="4" borderId="44" xfId="2" applyFont="1" applyFill="1" applyBorder="1" applyAlignment="1" applyProtection="1">
      <alignment horizontal="center" vertical="center" wrapText="1"/>
      <protection locked="0"/>
    </xf>
    <xf numFmtId="0" fontId="48" fillId="4" borderId="10" xfId="2" applyFont="1" applyFill="1" applyBorder="1" applyAlignment="1" applyProtection="1">
      <alignment horizontal="left" vertical="center" wrapText="1"/>
      <protection locked="0"/>
    </xf>
    <xf numFmtId="0" fontId="48" fillId="4" borderId="11" xfId="2" applyFont="1" applyFill="1" applyBorder="1" applyAlignment="1" applyProtection="1">
      <alignment horizontal="left" vertical="center" wrapText="1"/>
      <protection locked="0"/>
    </xf>
    <xf numFmtId="0" fontId="48" fillId="4" borderId="61" xfId="2" applyFont="1" applyFill="1" applyBorder="1" applyAlignment="1" applyProtection="1">
      <alignment horizontal="left" vertical="center" wrapText="1"/>
      <protection locked="0"/>
    </xf>
    <xf numFmtId="0" fontId="48" fillId="4" borderId="35" xfId="2" applyFont="1" applyFill="1" applyBorder="1" applyAlignment="1" applyProtection="1">
      <alignment horizontal="left" vertical="center" wrapText="1"/>
      <protection locked="0"/>
    </xf>
    <xf numFmtId="0" fontId="48" fillId="4" borderId="5" xfId="2" applyFont="1" applyFill="1" applyBorder="1" applyAlignment="1" applyProtection="1">
      <alignment horizontal="left" vertical="center" wrapText="1"/>
      <protection locked="0"/>
    </xf>
    <xf numFmtId="0" fontId="48" fillId="4" borderId="14" xfId="2" applyFont="1" applyFill="1" applyBorder="1" applyAlignment="1" applyProtection="1">
      <alignment horizontal="left" vertical="center" wrapText="1"/>
      <protection locked="0"/>
    </xf>
    <xf numFmtId="0" fontId="24" fillId="4" borderId="9" xfId="2" applyFont="1" applyFill="1" applyBorder="1" applyAlignment="1" applyProtection="1">
      <alignment horizontal="center" vertical="center"/>
      <protection locked="0"/>
    </xf>
    <xf numFmtId="0" fontId="87" fillId="4" borderId="0" xfId="2" applyFont="1" applyFill="1" applyAlignment="1" applyProtection="1">
      <alignment horizontal="left" wrapText="1"/>
      <protection locked="0"/>
    </xf>
    <xf numFmtId="0" fontId="87" fillId="4" borderId="9" xfId="2" applyFont="1" applyFill="1" applyBorder="1" applyAlignment="1" applyProtection="1">
      <alignment horizontal="left" wrapText="1"/>
      <protection locked="0"/>
    </xf>
    <xf numFmtId="0" fontId="87" fillId="4" borderId="5" xfId="2" applyFont="1" applyFill="1" applyBorder="1" applyAlignment="1" applyProtection="1">
      <alignment horizontal="left" wrapText="1"/>
      <protection locked="0"/>
    </xf>
    <xf numFmtId="0" fontId="32" fillId="27" borderId="6" xfId="2" applyFont="1" applyFill="1" applyBorder="1" applyAlignment="1" applyProtection="1">
      <alignment horizontal="left" vertical="center" shrinkToFit="1"/>
      <protection locked="0"/>
    </xf>
    <xf numFmtId="0" fontId="32" fillId="27" borderId="0" xfId="2" applyFont="1" applyFill="1" applyAlignment="1" applyProtection="1">
      <alignment horizontal="left" vertical="center" shrinkToFit="1"/>
      <protection locked="0"/>
    </xf>
    <xf numFmtId="0" fontId="32" fillId="27" borderId="9" xfId="2" applyFont="1" applyFill="1" applyBorder="1" applyAlignment="1" applyProtection="1">
      <alignment horizontal="left" vertical="center" shrinkToFit="1"/>
      <protection locked="0"/>
    </xf>
    <xf numFmtId="0" fontId="32" fillId="4" borderId="6" xfId="2" applyFont="1" applyFill="1" applyBorder="1" applyAlignment="1" applyProtection="1">
      <alignment horizontal="left" vertical="center" shrinkToFit="1"/>
      <protection locked="0"/>
    </xf>
    <xf numFmtId="0" fontId="32" fillId="4" borderId="0" xfId="2" applyFont="1" applyFill="1" applyAlignment="1" applyProtection="1">
      <alignment horizontal="left" vertical="center" shrinkToFit="1"/>
      <protection locked="0"/>
    </xf>
    <xf numFmtId="0" fontId="32" fillId="4" borderId="9" xfId="2" applyFont="1" applyFill="1" applyBorder="1" applyAlignment="1" applyProtection="1">
      <alignment horizontal="left" vertical="center" shrinkToFit="1"/>
      <protection locked="0"/>
    </xf>
    <xf numFmtId="0" fontId="24" fillId="27" borderId="6" xfId="2" applyFont="1" applyFill="1" applyBorder="1" applyAlignment="1" applyProtection="1">
      <alignment horizontal="left" vertical="center" shrinkToFit="1"/>
      <protection locked="0"/>
    </xf>
    <xf numFmtId="0" fontId="24" fillId="27" borderId="0" xfId="2" applyFont="1" applyFill="1" applyAlignment="1" applyProtection="1">
      <alignment horizontal="left" vertical="center" shrinkToFit="1"/>
      <protection locked="0"/>
    </xf>
    <xf numFmtId="0" fontId="24" fillId="27" borderId="9" xfId="2" applyFont="1" applyFill="1" applyBorder="1" applyAlignment="1" applyProtection="1">
      <alignment horizontal="left" vertical="center" shrinkToFit="1"/>
      <protection locked="0"/>
    </xf>
    <xf numFmtId="0" fontId="32" fillId="4" borderId="6" xfId="2" applyFont="1" applyFill="1" applyBorder="1" applyAlignment="1" applyProtection="1">
      <alignment horizontal="left" vertical="center" wrapText="1"/>
      <protection locked="0"/>
    </xf>
    <xf numFmtId="0" fontId="32" fillId="4" borderId="0" xfId="2" applyFont="1" applyFill="1" applyAlignment="1" applyProtection="1">
      <alignment horizontal="left" vertical="center" wrapText="1"/>
      <protection locked="0"/>
    </xf>
    <xf numFmtId="0" fontId="32" fillId="4" borderId="9" xfId="2" applyFont="1" applyFill="1" applyBorder="1" applyAlignment="1" applyProtection="1">
      <alignment horizontal="left" vertical="center" wrapText="1"/>
      <protection locked="0"/>
    </xf>
    <xf numFmtId="0" fontId="32" fillId="4" borderId="35" xfId="2" applyFont="1" applyFill="1" applyBorder="1" applyAlignment="1" applyProtection="1">
      <alignment horizontal="left" vertical="center" wrapText="1"/>
      <protection locked="0"/>
    </xf>
    <xf numFmtId="0" fontId="32" fillId="4" borderId="5" xfId="2" applyFont="1" applyFill="1" applyBorder="1" applyAlignment="1" applyProtection="1">
      <alignment horizontal="left" vertical="center" wrapText="1"/>
      <protection locked="0"/>
    </xf>
    <xf numFmtId="0" fontId="32" fillId="4" borderId="14" xfId="2" applyFont="1" applyFill="1" applyBorder="1" applyAlignment="1" applyProtection="1">
      <alignment horizontal="left" vertical="center" wrapText="1"/>
      <protection locked="0"/>
    </xf>
    <xf numFmtId="0" fontId="84" fillId="29" borderId="0" xfId="2" applyFont="1" applyFill="1" applyAlignment="1" applyProtection="1">
      <alignment horizontal="left" vertical="top" wrapText="1"/>
      <protection locked="0"/>
    </xf>
    <xf numFmtId="0" fontId="81" fillId="0" borderId="0" xfId="2" applyFont="1" applyAlignment="1" applyProtection="1">
      <alignment horizontal="center" vertical="center" shrinkToFit="1"/>
      <protection locked="0"/>
    </xf>
    <xf numFmtId="0" fontId="23" fillId="4" borderId="6" xfId="2" applyFont="1" applyFill="1" applyBorder="1" applyAlignment="1" applyProtection="1">
      <alignment horizontal="left" vertical="top"/>
      <protection locked="0"/>
    </xf>
    <xf numFmtId="0" fontId="23" fillId="4" borderId="0" xfId="2" applyFont="1" applyFill="1" applyAlignment="1" applyProtection="1">
      <alignment horizontal="left" vertical="top"/>
      <protection locked="0"/>
    </xf>
    <xf numFmtId="0" fontId="23" fillId="4" borderId="9" xfId="2" applyFont="1" applyFill="1" applyBorder="1" applyAlignment="1" applyProtection="1">
      <alignment horizontal="left" vertical="top"/>
      <protection locked="0"/>
    </xf>
    <xf numFmtId="0" fontId="81" fillId="0" borderId="0" xfId="2" applyFont="1" applyAlignment="1" applyProtection="1">
      <alignment horizontal="right" vertical="center"/>
      <protection locked="0"/>
    </xf>
    <xf numFmtId="0" fontId="24" fillId="4" borderId="6" xfId="2" applyFont="1" applyFill="1" applyBorder="1" applyAlignment="1" applyProtection="1">
      <alignment horizontal="left" vertical="top"/>
      <protection locked="0"/>
    </xf>
    <xf numFmtId="0" fontId="24" fillId="4" borderId="0" xfId="2" applyFont="1" applyFill="1" applyAlignment="1" applyProtection="1">
      <alignment horizontal="left" vertical="top"/>
      <protection locked="0"/>
    </xf>
    <xf numFmtId="0" fontId="24" fillId="4" borderId="9" xfId="2" applyFont="1" applyFill="1" applyBorder="1" applyAlignment="1" applyProtection="1">
      <alignment horizontal="left" vertical="top"/>
      <protection locked="0"/>
    </xf>
    <xf numFmtId="177" fontId="81" fillId="0" borderId="0" xfId="2" applyNumberFormat="1" applyFont="1" applyAlignment="1" applyProtection="1">
      <alignment horizontal="right" vertical="center" shrinkToFit="1"/>
      <protection locked="0"/>
    </xf>
    <xf numFmtId="0" fontId="9" fillId="4" borderId="10" xfId="2" applyFont="1" applyFill="1" applyBorder="1" applyAlignment="1" applyProtection="1">
      <alignment horizontal="left" vertical="center"/>
      <protection locked="0"/>
    </xf>
    <xf numFmtId="0" fontId="9" fillId="4" borderId="11" xfId="2" applyFont="1" applyFill="1" applyBorder="1" applyAlignment="1" applyProtection="1">
      <alignment horizontal="left" vertical="center"/>
      <protection locked="0"/>
    </xf>
    <xf numFmtId="0" fontId="9" fillId="4" borderId="61" xfId="2" applyFont="1" applyFill="1" applyBorder="1" applyAlignment="1" applyProtection="1">
      <alignment horizontal="left" vertical="center"/>
      <protection locked="0"/>
    </xf>
    <xf numFmtId="0" fontId="91" fillId="0" borderId="6" xfId="2" applyFont="1" applyBorder="1" applyAlignment="1" applyProtection="1">
      <alignment horizontal="left" vertical="center" wrapText="1"/>
      <protection locked="0"/>
    </xf>
    <xf numFmtId="0" fontId="91" fillId="0" borderId="0" xfId="2" applyFont="1" applyAlignment="1" applyProtection="1">
      <alignment horizontal="left" vertical="center" wrapText="1"/>
      <protection locked="0"/>
    </xf>
    <xf numFmtId="0" fontId="91" fillId="0" borderId="9" xfId="2" applyFont="1" applyBorder="1" applyAlignment="1" applyProtection="1">
      <alignment horizontal="left" vertical="center" wrapText="1"/>
      <protection locked="0"/>
    </xf>
    <xf numFmtId="0" fontId="91" fillId="0" borderId="35" xfId="2" applyFont="1" applyBorder="1" applyAlignment="1" applyProtection="1">
      <alignment horizontal="left" vertical="center" wrapText="1"/>
      <protection locked="0"/>
    </xf>
    <xf numFmtId="0" fontId="91" fillId="0" borderId="5" xfId="2" applyFont="1" applyBorder="1" applyAlignment="1" applyProtection="1">
      <alignment horizontal="left" vertical="center" wrapText="1"/>
      <protection locked="0"/>
    </xf>
    <xf numFmtId="0" fontId="91" fillId="0" borderId="14" xfId="2" applyFont="1" applyBorder="1" applyAlignment="1" applyProtection="1">
      <alignment horizontal="left" vertical="center" wrapText="1"/>
      <protection locked="0"/>
    </xf>
    <xf numFmtId="0" fontId="54" fillId="4" borderId="0" xfId="2" applyFont="1" applyFill="1" applyAlignment="1" applyProtection="1">
      <alignment horizontal="left" vertical="center" wrapText="1"/>
      <protection locked="0"/>
    </xf>
    <xf numFmtId="0" fontId="54" fillId="4" borderId="0" xfId="2" applyFont="1" applyFill="1" applyAlignment="1" applyProtection="1">
      <alignment horizontal="left" vertical="center"/>
      <protection locked="0"/>
    </xf>
    <xf numFmtId="0" fontId="87" fillId="27" borderId="0" xfId="2" applyFont="1" applyFill="1" applyAlignment="1" applyProtection="1">
      <alignment horizontal="left"/>
      <protection locked="0"/>
    </xf>
    <xf numFmtId="0" fontId="87" fillId="27" borderId="5" xfId="2" applyFont="1" applyFill="1" applyBorder="1" applyAlignment="1" applyProtection="1">
      <alignment horizontal="left"/>
      <protection locked="0"/>
    </xf>
    <xf numFmtId="0" fontId="87" fillId="27" borderId="9" xfId="2" applyFont="1" applyFill="1" applyBorder="1" applyAlignment="1" applyProtection="1">
      <alignment horizontal="left"/>
      <protection locked="0"/>
    </xf>
    <xf numFmtId="0" fontId="87" fillId="27" borderId="14" xfId="2" applyFont="1" applyFill="1" applyBorder="1" applyAlignment="1" applyProtection="1">
      <alignment horizontal="left"/>
      <protection locked="0"/>
    </xf>
    <xf numFmtId="0" fontId="33" fillId="4" borderId="11" xfId="2" applyFont="1" applyFill="1" applyBorder="1" applyAlignment="1" applyProtection="1">
      <alignment horizontal="left" vertical="center"/>
      <protection locked="0"/>
    </xf>
    <xf numFmtId="0" fontId="33" fillId="4" borderId="0" xfId="2" applyFont="1" applyFill="1" applyAlignment="1" applyProtection="1">
      <alignment horizontal="left" vertical="center"/>
      <protection locked="0"/>
    </xf>
    <xf numFmtId="0" fontId="42" fillId="30" borderId="0" xfId="2" applyFont="1" applyFill="1" applyAlignment="1" applyProtection="1">
      <alignment horizontal="center" vertical="center"/>
      <protection locked="0"/>
    </xf>
    <xf numFmtId="0" fontId="24" fillId="27" borderId="6" xfId="2" applyFont="1" applyFill="1" applyBorder="1" applyAlignment="1" applyProtection="1">
      <alignment horizontal="center" vertical="center"/>
      <protection locked="0"/>
    </xf>
    <xf numFmtId="0" fontId="24" fillId="27" borderId="82" xfId="2" applyFont="1" applyFill="1" applyBorder="1" applyAlignment="1" applyProtection="1">
      <alignment horizontal="center" vertical="center"/>
      <protection locked="0"/>
    </xf>
    <xf numFmtId="0" fontId="24" fillId="27" borderId="83" xfId="2" applyFont="1" applyFill="1" applyBorder="1" applyAlignment="1" applyProtection="1">
      <alignment horizontal="center" vertical="center"/>
      <protection locked="0"/>
    </xf>
    <xf numFmtId="0" fontId="24" fillId="27" borderId="48" xfId="2" applyFont="1" applyFill="1" applyBorder="1" applyAlignment="1" applyProtection="1">
      <alignment horizontal="center" vertical="center"/>
      <protection locked="0"/>
    </xf>
    <xf numFmtId="0" fontId="24" fillId="27" borderId="82" xfId="2" applyFont="1" applyFill="1" applyBorder="1" applyAlignment="1" applyProtection="1">
      <alignment horizontal="center" vertical="center" shrinkToFit="1"/>
      <protection locked="0"/>
    </xf>
    <xf numFmtId="0" fontId="24" fillId="27" borderId="83" xfId="2" applyFont="1" applyFill="1" applyBorder="1" applyAlignment="1" applyProtection="1">
      <alignment horizontal="center" vertical="center" shrinkToFit="1"/>
      <protection locked="0"/>
    </xf>
    <xf numFmtId="0" fontId="24" fillId="27" borderId="48" xfId="2" applyFont="1" applyFill="1" applyBorder="1" applyAlignment="1" applyProtection="1">
      <alignment horizontal="center" vertical="center" shrinkToFit="1"/>
      <protection locked="0"/>
    </xf>
    <xf numFmtId="0" fontId="10" fillId="4" borderId="50" xfId="2" applyFont="1" applyFill="1" applyBorder="1" applyAlignment="1" applyProtection="1">
      <alignment horizontal="center" vertical="center" wrapText="1"/>
      <protection locked="0"/>
    </xf>
    <xf numFmtId="0" fontId="10" fillId="4" borderId="75" xfId="2" applyFont="1" applyFill="1" applyBorder="1" applyAlignment="1" applyProtection="1">
      <alignment horizontal="center" vertical="center" wrapText="1"/>
      <protection locked="0"/>
    </xf>
    <xf numFmtId="0" fontId="10" fillId="4" borderId="123" xfId="2" applyFont="1" applyFill="1" applyBorder="1" applyAlignment="1" applyProtection="1">
      <alignment horizontal="center" vertical="center" wrapText="1"/>
      <protection locked="0"/>
    </xf>
    <xf numFmtId="0" fontId="10" fillId="4" borderId="125" xfId="2" applyFont="1" applyFill="1" applyBorder="1" applyAlignment="1" applyProtection="1">
      <alignment horizontal="center" vertical="center" wrapText="1"/>
      <protection locked="0"/>
    </xf>
    <xf numFmtId="0" fontId="10" fillId="4" borderId="73" xfId="2" applyFont="1" applyFill="1" applyBorder="1" applyAlignment="1" applyProtection="1">
      <alignment horizontal="center" vertical="center" wrapText="1"/>
      <protection locked="0"/>
    </xf>
    <xf numFmtId="0" fontId="10" fillId="4" borderId="74" xfId="2" applyFont="1" applyFill="1" applyBorder="1" applyAlignment="1" applyProtection="1">
      <alignment horizontal="center" vertical="center" wrapText="1"/>
      <protection locked="0"/>
    </xf>
    <xf numFmtId="0" fontId="24" fillId="0" borderId="89" xfId="2" applyFont="1" applyBorder="1" applyAlignment="1" applyProtection="1">
      <alignment horizontal="center" vertical="center" shrinkToFit="1"/>
      <protection locked="0"/>
    </xf>
    <xf numFmtId="0" fontId="24" fillId="0" borderId="57" xfId="2" applyFont="1" applyBorder="1" applyAlignment="1" applyProtection="1">
      <alignment horizontal="center" vertical="center" shrinkToFit="1"/>
      <protection locked="0"/>
    </xf>
    <xf numFmtId="0" fontId="32" fillId="27" borderId="0" xfId="2" applyFont="1" applyFill="1" applyAlignment="1" applyProtection="1">
      <alignment horizontal="center" vertical="center" shrinkToFit="1"/>
      <protection locked="0"/>
    </xf>
    <xf numFmtId="0" fontId="24" fillId="0" borderId="35" xfId="2" applyFont="1" applyBorder="1" applyAlignment="1" applyProtection="1">
      <alignment horizontal="center" vertical="center" shrinkToFit="1"/>
      <protection locked="0"/>
    </xf>
    <xf numFmtId="0" fontId="24" fillId="0" borderId="14" xfId="2" applyFont="1" applyBorder="1" applyAlignment="1" applyProtection="1">
      <alignment horizontal="center" vertical="center" shrinkToFit="1"/>
      <protection locked="0"/>
    </xf>
    <xf numFmtId="0" fontId="24" fillId="27" borderId="6" xfId="2" applyFont="1" applyFill="1" applyBorder="1" applyAlignment="1" applyProtection="1">
      <alignment horizontal="distributed" vertical="center"/>
      <protection locked="0"/>
    </xf>
    <xf numFmtId="0" fontId="24" fillId="27" borderId="16" xfId="2" applyFont="1" applyFill="1" applyBorder="1" applyAlignment="1" applyProtection="1">
      <alignment horizontal="distributed" vertical="center"/>
      <protection locked="0"/>
    </xf>
    <xf numFmtId="0" fontId="24" fillId="27" borderId="17" xfId="2" applyFont="1" applyFill="1" applyBorder="1" applyAlignment="1" applyProtection="1">
      <alignment horizontal="distributed" vertical="center"/>
      <protection locked="0"/>
    </xf>
    <xf numFmtId="177" fontId="24" fillId="0" borderId="105" xfId="2" applyNumberFormat="1" applyFont="1" applyBorder="1" applyAlignment="1" applyProtection="1">
      <alignment horizontal="center" vertical="center"/>
      <protection locked="0"/>
    </xf>
    <xf numFmtId="177" fontId="24" fillId="0" borderId="67" xfId="2" applyNumberFormat="1" applyFont="1" applyBorder="1" applyAlignment="1" applyProtection="1">
      <alignment horizontal="center" vertical="center"/>
      <protection locked="0"/>
    </xf>
    <xf numFmtId="177" fontId="24" fillId="0" borderId="73" xfId="2" applyNumberFormat="1" applyFont="1" applyBorder="1" applyAlignment="1" applyProtection="1">
      <alignment horizontal="center" vertical="center"/>
      <protection locked="0"/>
    </xf>
    <xf numFmtId="0" fontId="24" fillId="27" borderId="61" xfId="2" applyFont="1" applyFill="1" applyBorder="1" applyAlignment="1" applyProtection="1">
      <alignment horizontal="center" vertical="center"/>
      <protection locked="0"/>
    </xf>
    <xf numFmtId="0" fontId="24" fillId="27" borderId="35" xfId="2" applyFont="1" applyFill="1" applyBorder="1" applyAlignment="1" applyProtection="1">
      <alignment horizontal="center" vertical="center"/>
      <protection locked="0"/>
    </xf>
    <xf numFmtId="0" fontId="24" fillId="27" borderId="5" xfId="2" applyFont="1" applyFill="1" applyBorder="1" applyAlignment="1" applyProtection="1">
      <alignment horizontal="center" vertical="center"/>
      <protection locked="0"/>
    </xf>
    <xf numFmtId="0" fontId="24" fillId="27" borderId="14" xfId="2" applyFont="1" applyFill="1" applyBorder="1" applyAlignment="1" applyProtection="1">
      <alignment horizontal="center" vertical="center"/>
      <protection locked="0"/>
    </xf>
    <xf numFmtId="0" fontId="32" fillId="27" borderId="19" xfId="2" applyFont="1" applyFill="1" applyBorder="1" applyAlignment="1" applyProtection="1">
      <alignment horizontal="distributed" vertical="center" wrapText="1"/>
      <protection locked="0"/>
    </xf>
    <xf numFmtId="0" fontId="37" fillId="27" borderId="20" xfId="2" applyFont="1" applyFill="1" applyBorder="1" applyProtection="1">
      <alignment vertical="center"/>
      <protection locked="0"/>
    </xf>
    <xf numFmtId="0" fontId="37" fillId="27" borderId="16" xfId="2" applyFont="1" applyFill="1" applyBorder="1" applyProtection="1">
      <alignment vertical="center"/>
      <protection locked="0"/>
    </xf>
    <xf numFmtId="0" fontId="37" fillId="27" borderId="17" xfId="2" applyFont="1" applyFill="1" applyBorder="1" applyProtection="1">
      <alignment vertical="center"/>
      <protection locked="0"/>
    </xf>
    <xf numFmtId="0" fontId="24" fillId="27" borderId="74" xfId="2" applyFont="1" applyFill="1" applyBorder="1" applyAlignment="1" applyProtection="1">
      <alignment horizontal="center" vertical="center" textRotation="255" shrinkToFit="1"/>
      <protection locked="0"/>
    </xf>
    <xf numFmtId="0" fontId="24" fillId="27" borderId="76" xfId="2" applyFont="1" applyFill="1" applyBorder="1" applyAlignment="1" applyProtection="1">
      <alignment horizontal="center" vertical="center" textRotation="255" shrinkToFit="1"/>
      <protection locked="0"/>
    </xf>
    <xf numFmtId="0" fontId="24" fillId="27" borderId="100" xfId="2" applyFont="1" applyFill="1" applyBorder="1" applyAlignment="1" applyProtection="1">
      <alignment horizontal="center" vertical="center" textRotation="255" shrinkToFit="1"/>
      <protection locked="0"/>
    </xf>
    <xf numFmtId="0" fontId="32" fillId="0" borderId="2" xfId="2" applyFont="1" applyBorder="1" applyAlignment="1" applyProtection="1">
      <alignment horizontal="center" vertical="center" shrinkToFit="1"/>
      <protection locked="0"/>
    </xf>
    <xf numFmtId="0" fontId="32" fillId="4" borderId="13" xfId="2" applyFont="1" applyFill="1" applyBorder="1" applyAlignment="1" applyProtection="1">
      <alignment horizontal="right" vertical="center"/>
      <protection locked="0"/>
    </xf>
    <xf numFmtId="0" fontId="32" fillId="4" borderId="41" xfId="2" applyFont="1" applyFill="1" applyBorder="1" applyAlignment="1" applyProtection="1">
      <alignment horizontal="right" vertical="center"/>
      <protection locked="0"/>
    </xf>
    <xf numFmtId="0" fontId="32" fillId="27" borderId="6" xfId="2" applyFont="1" applyFill="1" applyBorder="1" applyAlignment="1" applyProtection="1">
      <alignment horizontal="distributed" vertical="center" wrapText="1"/>
      <protection locked="0"/>
    </xf>
    <xf numFmtId="0" fontId="37" fillId="27" borderId="0" xfId="2" applyFont="1" applyFill="1" applyProtection="1">
      <alignment vertical="center"/>
      <protection locked="0"/>
    </xf>
    <xf numFmtId="0" fontId="37" fillId="27" borderId="6" xfId="2" applyFont="1" applyFill="1" applyBorder="1" applyProtection="1">
      <alignment vertical="center"/>
      <protection locked="0"/>
    </xf>
    <xf numFmtId="0" fontId="32" fillId="0" borderId="1" xfId="2" quotePrefix="1" applyFont="1" applyBorder="1" applyAlignment="1" applyProtection="1">
      <alignment horizontal="center" vertical="center" shrinkToFit="1"/>
      <protection locked="0"/>
    </xf>
    <xf numFmtId="0" fontId="32" fillId="0" borderId="2" xfId="2" quotePrefix="1" applyFont="1" applyBorder="1" applyAlignment="1" applyProtection="1">
      <alignment horizontal="center" vertical="center" shrinkToFit="1"/>
      <protection locked="0"/>
    </xf>
    <xf numFmtId="177" fontId="24" fillId="0" borderId="90" xfId="2" applyNumberFormat="1" applyFont="1" applyBorder="1" applyAlignment="1" applyProtection="1">
      <alignment horizontal="center" vertical="center"/>
      <protection locked="0"/>
    </xf>
    <xf numFmtId="0" fontId="32" fillId="4" borderId="3" xfId="2" applyFont="1" applyFill="1" applyBorder="1" applyAlignment="1" applyProtection="1">
      <alignment horizontal="right" vertical="center"/>
      <protection locked="0"/>
    </xf>
    <xf numFmtId="0" fontId="32" fillId="4" borderId="153" xfId="2" applyFont="1" applyFill="1" applyBorder="1" applyAlignment="1" applyProtection="1">
      <alignment horizontal="right" vertical="center"/>
      <protection locked="0"/>
    </xf>
    <xf numFmtId="0" fontId="53" fillId="4" borderId="11" xfId="2" applyFont="1" applyFill="1" applyBorder="1" applyAlignment="1" applyProtection="1">
      <alignment horizontal="right" vertical="top"/>
      <protection locked="0"/>
    </xf>
    <xf numFmtId="0" fontId="33" fillId="4" borderId="0" xfId="2" applyFont="1" applyFill="1" applyAlignment="1" applyProtection="1">
      <alignment horizontal="left" vertical="top" wrapText="1"/>
      <protection locked="0"/>
    </xf>
    <xf numFmtId="176" fontId="41" fillId="27" borderId="0" xfId="2" applyNumberFormat="1" applyFont="1" applyFill="1" applyAlignment="1" applyProtection="1">
      <alignment horizontal="center" vertical="center"/>
      <protection locked="0"/>
    </xf>
    <xf numFmtId="0" fontId="35" fillId="27" borderId="85" xfId="2" applyFont="1" applyFill="1" applyBorder="1" applyAlignment="1" applyProtection="1">
      <alignment horizontal="center" vertical="center" wrapText="1"/>
      <protection locked="0"/>
    </xf>
    <xf numFmtId="0" fontId="35" fillId="27" borderId="54" xfId="2" applyFont="1" applyFill="1" applyBorder="1" applyAlignment="1" applyProtection="1">
      <alignment horizontal="center" vertical="center" wrapText="1"/>
      <protection locked="0"/>
    </xf>
    <xf numFmtId="0" fontId="24" fillId="27" borderId="82" xfId="0" applyFont="1" applyFill="1" applyBorder="1" applyAlignment="1" applyProtection="1">
      <alignment horizontal="center" vertical="center"/>
      <protection locked="0"/>
    </xf>
    <xf numFmtId="0" fontId="24" fillId="27" borderId="83" xfId="0" applyFont="1" applyFill="1" applyBorder="1" applyAlignment="1" applyProtection="1">
      <alignment horizontal="center" vertical="center"/>
      <protection locked="0"/>
    </xf>
    <xf numFmtId="0" fontId="24" fillId="27" borderId="47" xfId="0" applyFont="1" applyFill="1" applyBorder="1" applyAlignment="1" applyProtection="1">
      <alignment horizontal="center" vertical="center"/>
      <protection locked="0"/>
    </xf>
    <xf numFmtId="0" fontId="24" fillId="27" borderId="84" xfId="0" applyFont="1" applyFill="1" applyBorder="1" applyAlignment="1" applyProtection="1">
      <alignment horizontal="center" vertical="center" wrapText="1"/>
      <protection locked="0"/>
    </xf>
    <xf numFmtId="0" fontId="24" fillId="27" borderId="48" xfId="0" applyFont="1" applyFill="1" applyBorder="1" applyAlignment="1" applyProtection="1">
      <alignment horizontal="center" vertical="center"/>
      <protection locked="0"/>
    </xf>
    <xf numFmtId="0" fontId="24" fillId="27" borderId="74" xfId="2" applyFont="1" applyFill="1" applyBorder="1" applyAlignment="1" applyProtection="1">
      <alignment horizontal="center" vertical="center" textRotation="255"/>
      <protection locked="0"/>
    </xf>
    <xf numFmtId="0" fontId="24" fillId="27" borderId="76" xfId="2" applyFont="1" applyFill="1" applyBorder="1" applyAlignment="1" applyProtection="1">
      <alignment horizontal="center" vertical="center" textRotation="255"/>
      <protection locked="0"/>
    </xf>
    <xf numFmtId="0" fontId="24" fillId="27" borderId="105" xfId="2" applyFont="1" applyFill="1" applyBorder="1" applyAlignment="1" applyProtection="1">
      <alignment horizontal="center" vertical="center" textRotation="255"/>
      <protection locked="0"/>
    </xf>
    <xf numFmtId="0" fontId="24" fillId="27" borderId="1" xfId="2" applyFont="1" applyFill="1" applyBorder="1" applyAlignment="1" applyProtection="1">
      <alignment horizontal="center" vertical="center"/>
      <protection locked="0"/>
    </xf>
    <xf numFmtId="0" fontId="24" fillId="27" borderId="2" xfId="2" applyFont="1" applyFill="1" applyBorder="1" applyAlignment="1" applyProtection="1">
      <alignment horizontal="center" vertical="center"/>
      <protection locked="0"/>
    </xf>
    <xf numFmtId="0" fontId="24" fillId="27" borderId="66" xfId="2" applyFont="1" applyFill="1" applyBorder="1" applyAlignment="1" applyProtection="1">
      <alignment horizontal="center" vertical="center"/>
      <protection locked="0"/>
    </xf>
    <xf numFmtId="177" fontId="24" fillId="0" borderId="1" xfId="0" applyNumberFormat="1" applyFont="1" applyBorder="1" applyAlignment="1" applyProtection="1">
      <alignment horizontal="center" vertical="center"/>
      <protection locked="0"/>
    </xf>
    <xf numFmtId="177" fontId="24" fillId="0" borderId="2" xfId="0" applyNumberFormat="1" applyFont="1" applyBorder="1" applyAlignment="1" applyProtection="1">
      <alignment horizontal="center" vertical="center"/>
      <protection locked="0"/>
    </xf>
    <xf numFmtId="0" fontId="24" fillId="27" borderId="12" xfId="2" applyFont="1" applyFill="1" applyBorder="1" applyAlignment="1" applyProtection="1">
      <alignment horizontal="center" vertical="center"/>
      <protection locked="0"/>
    </xf>
    <xf numFmtId="0" fontId="24" fillId="27" borderId="62" xfId="2" applyFont="1" applyFill="1" applyBorder="1" applyAlignment="1" applyProtection="1">
      <alignment horizontal="center" vertical="center"/>
      <protection locked="0"/>
    </xf>
    <xf numFmtId="177" fontId="24" fillId="0" borderId="12" xfId="0" applyNumberFormat="1" applyFont="1" applyBorder="1" applyAlignment="1" applyProtection="1">
      <alignment horizontal="center" vertical="center"/>
      <protection locked="0"/>
    </xf>
    <xf numFmtId="177" fontId="24" fillId="0" borderId="59" xfId="0" applyNumberFormat="1" applyFont="1" applyBorder="1" applyAlignment="1" applyProtection="1">
      <alignment horizontal="center" vertical="center"/>
      <protection locked="0"/>
    </xf>
    <xf numFmtId="0" fontId="24" fillId="27" borderId="39" xfId="2" applyFont="1" applyFill="1" applyBorder="1" applyAlignment="1" applyProtection="1">
      <alignment horizontal="center" vertical="center"/>
      <protection locked="0"/>
    </xf>
    <xf numFmtId="0" fontId="24" fillId="27" borderId="60" xfId="2" applyFont="1" applyFill="1" applyBorder="1" applyAlignment="1" applyProtection="1">
      <alignment horizontal="center" vertical="center"/>
      <protection locked="0"/>
    </xf>
    <xf numFmtId="177" fontId="24" fillId="0" borderId="39" xfId="0" applyNumberFormat="1" applyFont="1" applyBorder="1" applyAlignment="1" applyProtection="1">
      <alignment horizontal="center" vertical="center"/>
      <protection locked="0"/>
    </xf>
    <xf numFmtId="177" fontId="24" fillId="0" borderId="64" xfId="0" applyNumberFormat="1" applyFont="1" applyBorder="1" applyAlignment="1" applyProtection="1">
      <alignment horizontal="center" vertical="center"/>
      <protection locked="0"/>
    </xf>
    <xf numFmtId="0" fontId="24" fillId="27" borderId="17" xfId="2" applyFont="1" applyFill="1" applyBorder="1" applyAlignment="1" applyProtection="1">
      <alignment horizontal="center" vertical="center"/>
      <protection locked="0"/>
    </xf>
    <xf numFmtId="0" fontId="24" fillId="27" borderId="18" xfId="2" applyFont="1" applyFill="1" applyBorder="1" applyAlignment="1" applyProtection="1">
      <alignment horizontal="center" vertical="center"/>
      <protection locked="0"/>
    </xf>
    <xf numFmtId="177" fontId="24" fillId="0" borderId="71" xfId="0" applyNumberFormat="1" applyFont="1" applyBorder="1" applyAlignment="1" applyProtection="1">
      <alignment horizontal="center" vertical="center"/>
      <protection locked="0"/>
    </xf>
    <xf numFmtId="177" fontId="24" fillId="0" borderId="17" xfId="0" applyNumberFormat="1" applyFont="1" applyBorder="1" applyAlignment="1" applyProtection="1">
      <alignment horizontal="center" vertical="center"/>
      <protection locked="0"/>
    </xf>
    <xf numFmtId="0" fontId="24" fillId="27" borderId="71" xfId="2" applyFont="1" applyFill="1" applyBorder="1" applyAlignment="1" applyProtection="1">
      <alignment horizontal="center" vertical="center"/>
      <protection locked="0"/>
    </xf>
    <xf numFmtId="0" fontId="24" fillId="27" borderId="33" xfId="2" applyFont="1" applyFill="1" applyBorder="1" applyAlignment="1" applyProtection="1">
      <alignment horizontal="center" vertical="center"/>
      <protection locked="0"/>
    </xf>
    <xf numFmtId="0" fontId="24" fillId="27" borderId="53" xfId="2" applyFont="1" applyFill="1" applyBorder="1" applyAlignment="1" applyProtection="1">
      <alignment horizontal="center" vertical="center"/>
      <protection locked="0"/>
    </xf>
    <xf numFmtId="177" fontId="24" fillId="0" borderId="33" xfId="0" applyNumberFormat="1" applyFont="1" applyBorder="1" applyAlignment="1" applyProtection="1">
      <alignment horizontal="center" vertical="center"/>
      <protection locked="0"/>
    </xf>
    <xf numFmtId="177" fontId="24" fillId="0" borderId="0" xfId="0" applyNumberFormat="1" applyFont="1" applyAlignment="1" applyProtection="1">
      <alignment horizontal="center" vertical="center"/>
      <protection locked="0"/>
    </xf>
    <xf numFmtId="0" fontId="24" fillId="27" borderId="100" xfId="2" applyFont="1" applyFill="1" applyBorder="1" applyAlignment="1" applyProtection="1">
      <alignment horizontal="center" vertical="center" textRotation="255"/>
      <protection locked="0"/>
    </xf>
    <xf numFmtId="0" fontId="24" fillId="27" borderId="36" xfId="2" applyFont="1" applyFill="1" applyBorder="1" applyAlignment="1" applyProtection="1">
      <alignment horizontal="center" vertical="center"/>
      <protection locked="0"/>
    </xf>
    <xf numFmtId="0" fontId="24" fillId="27" borderId="22" xfId="2" applyFont="1" applyFill="1" applyBorder="1" applyAlignment="1" applyProtection="1">
      <alignment horizontal="center" vertical="center"/>
      <protection locked="0"/>
    </xf>
    <xf numFmtId="177" fontId="24" fillId="0" borderId="36" xfId="0" applyNumberFormat="1" applyFont="1" applyBorder="1" applyAlignment="1" applyProtection="1">
      <alignment horizontal="center" vertical="center"/>
      <protection locked="0"/>
    </xf>
    <xf numFmtId="177" fontId="24" fillId="0" borderId="5" xfId="0" applyNumberFormat="1" applyFont="1" applyBorder="1" applyAlignment="1" applyProtection="1">
      <alignment horizontal="center" vertical="center"/>
      <protection locked="0"/>
    </xf>
    <xf numFmtId="0" fontId="24" fillId="27" borderId="94" xfId="2" applyFont="1" applyFill="1" applyBorder="1" applyAlignment="1" applyProtection="1">
      <alignment horizontal="center" vertical="center"/>
      <protection locked="0"/>
    </xf>
    <xf numFmtId="0" fontId="24" fillId="27" borderId="93" xfId="2" applyFont="1" applyFill="1" applyBorder="1" applyAlignment="1" applyProtection="1">
      <alignment horizontal="center" vertical="center"/>
      <protection locked="0"/>
    </xf>
    <xf numFmtId="0" fontId="24" fillId="27" borderId="96" xfId="2" applyFont="1" applyFill="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177" fontId="24" fillId="0" borderId="58" xfId="0" applyNumberFormat="1" applyFont="1" applyBorder="1" applyAlignment="1" applyProtection="1">
      <alignment horizontal="center" vertical="center"/>
      <protection locked="0"/>
    </xf>
    <xf numFmtId="0" fontId="23" fillId="4" borderId="85" xfId="2" applyFont="1" applyFill="1" applyBorder="1" applyAlignment="1" applyProtection="1">
      <alignment horizontal="center" vertical="center"/>
      <protection locked="0"/>
    </xf>
    <xf numFmtId="0" fontId="23" fillId="4" borderId="54" xfId="2" applyFont="1" applyFill="1" applyBorder="1" applyAlignment="1" applyProtection="1">
      <alignment horizontal="center" vertical="center"/>
      <protection locked="0"/>
    </xf>
    <xf numFmtId="0" fontId="23" fillId="4" borderId="107" xfId="2" applyFont="1" applyFill="1" applyBorder="1" applyAlignment="1" applyProtection="1">
      <alignment horizontal="center" vertical="center"/>
      <protection locked="0"/>
    </xf>
    <xf numFmtId="0" fontId="24" fillId="4" borderId="73" xfId="2" applyFont="1" applyFill="1" applyBorder="1" applyAlignment="1" applyProtection="1">
      <alignment horizontal="center" vertical="center" textRotation="255" shrinkToFit="1"/>
      <protection locked="0"/>
    </xf>
    <xf numFmtId="0" fontId="24" fillId="4" borderId="50" xfId="2" applyFont="1" applyFill="1" applyBorder="1" applyAlignment="1" applyProtection="1">
      <alignment horizontal="center" vertical="center" textRotation="255" shrinkToFit="1"/>
      <protection locked="0"/>
    </xf>
    <xf numFmtId="0" fontId="24" fillId="4" borderId="74" xfId="2" applyFont="1" applyFill="1" applyBorder="1" applyAlignment="1" applyProtection="1">
      <alignment horizontal="center" vertical="center" textRotation="255" shrinkToFit="1"/>
      <protection locked="0"/>
    </xf>
    <xf numFmtId="0" fontId="24" fillId="4" borderId="30" xfId="2" applyFont="1" applyFill="1" applyBorder="1" applyAlignment="1" applyProtection="1">
      <alignment horizontal="center" vertical="center" textRotation="255" shrinkToFit="1"/>
      <protection locked="0"/>
    </xf>
    <xf numFmtId="0" fontId="32" fillId="4" borderId="75" xfId="2" applyFont="1" applyFill="1" applyBorder="1" applyAlignment="1" applyProtection="1">
      <alignment horizontal="distributed" vertical="center"/>
      <protection locked="0"/>
    </xf>
    <xf numFmtId="3" fontId="24" fillId="0" borderId="30" xfId="2" applyNumberFormat="1" applyFont="1" applyBorder="1" applyAlignment="1" applyProtection="1">
      <alignment horizontal="right" vertical="center"/>
      <protection locked="0"/>
    </xf>
    <xf numFmtId="3" fontId="24" fillId="0" borderId="20" xfId="2" applyNumberFormat="1" applyFont="1" applyBorder="1" applyAlignment="1" applyProtection="1">
      <alignment horizontal="right" vertical="center"/>
      <protection locked="0"/>
    </xf>
    <xf numFmtId="3" fontId="32" fillId="0" borderId="30" xfId="2" applyNumberFormat="1" applyFont="1" applyBorder="1" applyAlignment="1" applyProtection="1">
      <alignment horizontal="right" vertical="center"/>
      <protection locked="0"/>
    </xf>
    <xf numFmtId="3" fontId="32" fillId="0" borderId="20" xfId="2" applyNumberFormat="1" applyFont="1" applyBorder="1" applyAlignment="1" applyProtection="1">
      <alignment horizontal="right" vertical="center"/>
      <protection locked="0"/>
    </xf>
    <xf numFmtId="0" fontId="38" fillId="0" borderId="19" xfId="2" applyFont="1" applyBorder="1" applyAlignment="1" applyProtection="1">
      <alignment horizontal="center" vertical="center"/>
      <protection locked="0"/>
    </xf>
    <xf numFmtId="0" fontId="103" fillId="0" borderId="20" xfId="0" applyFont="1" applyBorder="1" applyAlignment="1" applyProtection="1">
      <alignment horizontal="center" vertical="center"/>
      <protection locked="0"/>
    </xf>
    <xf numFmtId="0" fontId="103" fillId="0" borderId="37" xfId="0" applyFont="1" applyBorder="1" applyAlignment="1" applyProtection="1">
      <alignment horizontal="center" vertical="center"/>
      <protection locked="0"/>
    </xf>
    <xf numFmtId="3" fontId="24" fillId="0" borderId="12" xfId="2" applyNumberFormat="1" applyFont="1" applyBorder="1" applyAlignment="1" applyProtection="1">
      <alignment horizontal="right" vertical="center"/>
      <protection locked="0"/>
    </xf>
    <xf numFmtId="3" fontId="24" fillId="0" borderId="59" xfId="2" applyNumberFormat="1" applyFont="1" applyBorder="1" applyAlignment="1" applyProtection="1">
      <alignment horizontal="right" vertical="center"/>
      <protection locked="0"/>
    </xf>
    <xf numFmtId="0" fontId="38" fillId="27" borderId="83" xfId="2" applyFont="1" applyFill="1" applyBorder="1" applyAlignment="1" applyProtection="1">
      <alignment horizontal="center" vertical="center"/>
      <protection locked="0"/>
    </xf>
    <xf numFmtId="0" fontId="38" fillId="27" borderId="47" xfId="2" applyFont="1" applyFill="1" applyBorder="1" applyAlignment="1" applyProtection="1">
      <alignment horizontal="center" vertical="center"/>
      <protection locked="0"/>
    </xf>
    <xf numFmtId="0" fontId="24" fillId="27" borderId="69" xfId="2" applyFont="1" applyFill="1" applyBorder="1" applyAlignment="1" applyProtection="1">
      <alignment horizontal="center" vertical="center"/>
      <protection locked="0"/>
    </xf>
    <xf numFmtId="0" fontId="24" fillId="27" borderId="80" xfId="2" applyFont="1" applyFill="1" applyBorder="1" applyAlignment="1" applyProtection="1">
      <alignment horizontal="center" vertical="center"/>
      <protection locked="0"/>
    </xf>
    <xf numFmtId="0" fontId="24" fillId="27" borderId="84" xfId="2" applyFont="1" applyFill="1" applyBorder="1" applyAlignment="1" applyProtection="1">
      <alignment horizontal="center" vertical="center" shrinkToFit="1"/>
      <protection locked="0"/>
    </xf>
    <xf numFmtId="0" fontId="24" fillId="27" borderId="47" xfId="2" applyFont="1" applyFill="1" applyBorder="1" applyAlignment="1" applyProtection="1">
      <alignment horizontal="center" vertical="center" shrinkToFit="1"/>
      <protection locked="0"/>
    </xf>
    <xf numFmtId="0" fontId="32" fillId="4" borderId="84" xfId="2" applyFont="1" applyFill="1" applyBorder="1" applyAlignment="1" applyProtection="1">
      <alignment horizontal="center" vertical="center"/>
      <protection locked="0"/>
    </xf>
    <xf numFmtId="0" fontId="32" fillId="4" borderId="83" xfId="2" applyFont="1" applyFill="1" applyBorder="1" applyAlignment="1" applyProtection="1">
      <alignment horizontal="center" vertical="center"/>
      <protection locked="0"/>
    </xf>
    <xf numFmtId="0" fontId="20" fillId="0" borderId="6" xfId="2" applyFont="1" applyBorder="1" applyAlignment="1" applyProtection="1">
      <alignment horizontal="left" vertical="center" wrapText="1"/>
      <protection locked="0"/>
    </xf>
    <xf numFmtId="0" fontId="32" fillId="4" borderId="128" xfId="2" applyFont="1" applyFill="1" applyBorder="1" applyAlignment="1" applyProtection="1">
      <alignment horizontal="distributed" vertical="center"/>
      <protection locked="0"/>
    </xf>
    <xf numFmtId="3" fontId="32" fillId="0" borderId="12" xfId="2" applyNumberFormat="1" applyFont="1" applyBorder="1" applyAlignment="1" applyProtection="1">
      <alignment horizontal="right" vertical="center"/>
      <protection locked="0"/>
    </xf>
    <xf numFmtId="3" fontId="32" fillId="0" borderId="59" xfId="2" applyNumberFormat="1" applyFont="1" applyBorder="1" applyAlignment="1" applyProtection="1">
      <alignment horizontal="right" vertical="center"/>
      <protection locked="0"/>
    </xf>
    <xf numFmtId="0" fontId="32" fillId="0" borderId="6" xfId="0" applyFont="1" applyBorder="1" applyAlignment="1" applyProtection="1">
      <alignment wrapText="1"/>
      <protection locked="0"/>
    </xf>
    <xf numFmtId="0" fontId="32" fillId="0" borderId="0" xfId="0" applyFont="1" applyAlignment="1" applyProtection="1">
      <alignment wrapText="1"/>
      <protection locked="0"/>
    </xf>
    <xf numFmtId="0" fontId="32" fillId="0" borderId="9" xfId="0" applyFont="1" applyBorder="1" applyAlignment="1" applyProtection="1">
      <alignment wrapText="1"/>
      <protection locked="0"/>
    </xf>
    <xf numFmtId="177" fontId="25" fillId="0" borderId="19" xfId="0" applyNumberFormat="1" applyFont="1" applyBorder="1" applyAlignment="1" applyProtection="1">
      <alignment horizontal="right" vertical="center" shrinkToFit="1"/>
      <protection locked="0"/>
    </xf>
    <xf numFmtId="177" fontId="25" fillId="0" borderId="20" xfId="0" applyNumberFormat="1" applyFont="1" applyBorder="1" applyAlignment="1" applyProtection="1">
      <alignment horizontal="right" vertical="center" shrinkToFit="1"/>
      <protection locked="0"/>
    </xf>
    <xf numFmtId="177" fontId="25" fillId="0" borderId="21" xfId="0" applyNumberFormat="1" applyFont="1" applyBorder="1" applyAlignment="1" applyProtection="1">
      <alignment horizontal="right" vertical="center" shrinkToFit="1"/>
      <protection locked="0"/>
    </xf>
    <xf numFmtId="177" fontId="25" fillId="0" borderId="16" xfId="0" applyNumberFormat="1" applyFont="1" applyBorder="1" applyAlignment="1" applyProtection="1">
      <alignment horizontal="right" vertical="center" shrinkToFit="1"/>
      <protection locked="0"/>
    </xf>
    <xf numFmtId="177" fontId="25" fillId="0" borderId="17" xfId="0" applyNumberFormat="1" applyFont="1" applyBorder="1" applyAlignment="1" applyProtection="1">
      <alignment horizontal="right" vertical="center" shrinkToFit="1"/>
      <protection locked="0"/>
    </xf>
    <xf numFmtId="177" fontId="25" fillId="0" borderId="18" xfId="0" applyNumberFormat="1" applyFont="1" applyBorder="1" applyAlignment="1" applyProtection="1">
      <alignment horizontal="right" vertical="center" shrinkToFit="1"/>
      <protection locked="0"/>
    </xf>
    <xf numFmtId="0" fontId="4" fillId="0" borderId="6" xfId="2" applyFont="1" applyBorder="1" applyAlignment="1" applyProtection="1">
      <alignment horizontal="left" vertical="center" wrapText="1"/>
      <protection locked="0"/>
    </xf>
    <xf numFmtId="0" fontId="32" fillId="4" borderId="137" xfId="2" applyFont="1" applyFill="1" applyBorder="1" applyAlignment="1" applyProtection="1">
      <alignment horizontal="distributed" vertical="center"/>
      <protection locked="0"/>
    </xf>
    <xf numFmtId="3" fontId="24" fillId="0" borderId="3" xfId="2" applyNumberFormat="1" applyFont="1" applyBorder="1" applyAlignment="1" applyProtection="1">
      <alignment horizontal="right" vertical="center"/>
      <protection locked="0"/>
    </xf>
    <xf numFmtId="3" fontId="24" fillId="0" borderId="161" xfId="2" applyNumberFormat="1" applyFont="1" applyBorder="1" applyAlignment="1" applyProtection="1">
      <alignment horizontal="right" vertical="center"/>
      <protection locked="0"/>
    </xf>
    <xf numFmtId="3" fontId="32" fillId="0" borderId="3" xfId="2" applyNumberFormat="1" applyFont="1" applyBorder="1" applyAlignment="1" applyProtection="1">
      <alignment horizontal="right" vertical="center"/>
      <protection locked="0"/>
    </xf>
    <xf numFmtId="3" fontId="32" fillId="0" borderId="161" xfId="2" applyNumberFormat="1" applyFont="1" applyBorder="1" applyAlignment="1" applyProtection="1">
      <alignment horizontal="right" vertical="center"/>
      <protection locked="0"/>
    </xf>
    <xf numFmtId="0" fontId="32" fillId="4" borderId="97" xfId="2" applyFont="1" applyFill="1" applyBorder="1" applyAlignment="1" applyProtection="1">
      <alignment horizontal="distributed" vertical="center"/>
      <protection locked="0"/>
    </xf>
    <xf numFmtId="0" fontId="32" fillId="4" borderId="98" xfId="2" applyFont="1" applyFill="1" applyBorder="1" applyAlignment="1" applyProtection="1">
      <alignment horizontal="distributed" vertical="center"/>
      <protection locked="0"/>
    </xf>
    <xf numFmtId="0" fontId="34" fillId="0" borderId="6"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2" fillId="12" borderId="139" xfId="2" applyFont="1" applyFill="1" applyBorder="1" applyAlignment="1" applyProtection="1">
      <alignment horizontal="center" vertical="center"/>
      <protection locked="0"/>
    </xf>
    <xf numFmtId="3" fontId="32" fillId="0" borderId="88" xfId="2" applyNumberFormat="1" applyFont="1" applyBorder="1" applyAlignment="1" applyProtection="1">
      <alignment horizontal="right" vertical="center"/>
      <protection locked="0"/>
    </xf>
    <xf numFmtId="3" fontId="32" fillId="0" borderId="46" xfId="2" applyNumberFormat="1" applyFont="1" applyBorder="1" applyAlignment="1" applyProtection="1">
      <alignment horizontal="right" vertical="center"/>
      <protection locked="0"/>
    </xf>
    <xf numFmtId="3" fontId="24" fillId="0" borderId="31" xfId="2" applyNumberFormat="1" applyFont="1" applyBorder="1" applyAlignment="1" applyProtection="1">
      <alignment horizontal="right" vertical="center"/>
      <protection locked="0"/>
    </xf>
    <xf numFmtId="3" fontId="24" fillId="0" borderId="45" xfId="2" applyNumberFormat="1" applyFont="1" applyBorder="1" applyAlignment="1" applyProtection="1">
      <alignment horizontal="right" vertical="center"/>
      <protection locked="0"/>
    </xf>
    <xf numFmtId="0" fontId="32" fillId="2" borderId="139" xfId="2" applyFont="1" applyFill="1" applyBorder="1" applyAlignment="1" applyProtection="1">
      <alignment horizontal="center" vertical="center"/>
      <protection locked="0"/>
    </xf>
    <xf numFmtId="0" fontId="33" fillId="4" borderId="11" xfId="2" applyFont="1" applyFill="1" applyBorder="1" applyAlignment="1" applyProtection="1">
      <alignment vertical="top" wrapText="1"/>
      <protection locked="0"/>
    </xf>
    <xf numFmtId="0" fontId="35" fillId="4" borderId="56" xfId="2" applyFont="1" applyFill="1" applyBorder="1" applyAlignment="1" applyProtection="1">
      <alignment horizontal="center" vertical="center"/>
      <protection locked="0"/>
    </xf>
    <xf numFmtId="0" fontId="35" fillId="4" borderId="58" xfId="2" applyFont="1" applyFill="1" applyBorder="1" applyAlignment="1" applyProtection="1">
      <alignment horizontal="center" vertical="center"/>
      <protection locked="0"/>
    </xf>
    <xf numFmtId="0" fontId="35" fillId="4" borderId="49" xfId="2" applyFont="1" applyFill="1" applyBorder="1" applyAlignment="1" applyProtection="1">
      <alignment horizontal="center" vertical="center"/>
      <protection locked="0"/>
    </xf>
    <xf numFmtId="0" fontId="35" fillId="4" borderId="20" xfId="2" applyFont="1" applyFill="1" applyBorder="1" applyAlignment="1" applyProtection="1">
      <alignment horizontal="center" vertical="center"/>
      <protection locked="0"/>
    </xf>
    <xf numFmtId="0" fontId="35" fillId="4" borderId="21" xfId="2" applyFont="1" applyFill="1" applyBorder="1" applyAlignment="1" applyProtection="1">
      <alignment horizontal="center" vertical="center"/>
      <protection locked="0"/>
    </xf>
    <xf numFmtId="3" fontId="32" fillId="0" borderId="31" xfId="2" applyNumberFormat="1" applyFont="1" applyBorder="1" applyAlignment="1" applyProtection="1">
      <alignment horizontal="right" vertical="center"/>
      <protection locked="0"/>
    </xf>
    <xf numFmtId="3" fontId="32" fillId="0" borderId="45" xfId="2" applyNumberFormat="1" applyFont="1" applyBorder="1" applyAlignment="1" applyProtection="1">
      <alignment horizontal="right" vertical="center"/>
      <protection locked="0"/>
    </xf>
    <xf numFmtId="0" fontId="24" fillId="4" borderId="91" xfId="2" applyFont="1" applyFill="1" applyBorder="1" applyAlignment="1" applyProtection="1">
      <alignment horizontal="center" vertical="center" wrapText="1"/>
      <protection locked="0"/>
    </xf>
    <xf numFmtId="0" fontId="24" fillId="4" borderId="93" xfId="2" applyFont="1" applyFill="1" applyBorder="1" applyAlignment="1" applyProtection="1">
      <alignment horizontal="center" vertical="center" wrapText="1"/>
      <protection locked="0"/>
    </xf>
    <xf numFmtId="0" fontId="24" fillId="4" borderId="96" xfId="2" applyFont="1" applyFill="1" applyBorder="1" applyAlignment="1" applyProtection="1">
      <alignment horizontal="center" vertical="center" wrapText="1"/>
      <protection locked="0"/>
    </xf>
    <xf numFmtId="0" fontId="24" fillId="4" borderId="93" xfId="2" applyFont="1" applyFill="1" applyBorder="1" applyAlignment="1" applyProtection="1">
      <alignment horizontal="center" vertical="center"/>
      <protection locked="0"/>
    </xf>
    <xf numFmtId="0" fontId="24" fillId="4" borderId="96" xfId="2" applyFont="1" applyFill="1" applyBorder="1" applyAlignment="1" applyProtection="1">
      <alignment horizontal="center" vertical="center"/>
      <protection locked="0"/>
    </xf>
    <xf numFmtId="0" fontId="24" fillId="4" borderId="87" xfId="2" applyFont="1" applyFill="1" applyBorder="1" applyAlignment="1" applyProtection="1">
      <alignment horizontal="center" vertical="center"/>
      <protection locked="0"/>
    </xf>
    <xf numFmtId="0" fontId="24" fillId="4" borderId="140" xfId="2" applyFont="1" applyFill="1" applyBorder="1" applyAlignment="1" applyProtection="1">
      <alignment horizontal="center" vertical="center"/>
      <protection locked="0"/>
    </xf>
    <xf numFmtId="0" fontId="24" fillId="4" borderId="73" xfId="2" applyFont="1" applyFill="1" applyBorder="1" applyAlignment="1" applyProtection="1">
      <alignment horizontal="center" vertical="center"/>
      <protection locked="0"/>
    </xf>
    <xf numFmtId="0" fontId="24" fillId="4" borderId="50" xfId="2" applyFont="1" applyFill="1" applyBorder="1" applyAlignment="1" applyProtection="1">
      <alignment horizontal="center" vertical="center"/>
      <protection locked="0"/>
    </xf>
    <xf numFmtId="0" fontId="24" fillId="4" borderId="74" xfId="2" applyFont="1" applyFill="1" applyBorder="1" applyAlignment="1" applyProtection="1">
      <alignment horizontal="center" vertical="center"/>
      <protection locked="0"/>
    </xf>
    <xf numFmtId="0" fontId="24" fillId="4" borderId="75" xfId="2" applyFont="1" applyFill="1" applyBorder="1" applyAlignment="1" applyProtection="1">
      <alignment horizontal="center" vertical="center"/>
      <protection locked="0"/>
    </xf>
    <xf numFmtId="0" fontId="24" fillId="4" borderId="135" xfId="2" applyFont="1" applyFill="1" applyBorder="1" applyAlignment="1" applyProtection="1">
      <alignment horizontal="center" vertical="center"/>
      <protection locked="0"/>
    </xf>
    <xf numFmtId="0" fontId="24" fillId="4" borderId="123" xfId="2" applyFont="1" applyFill="1" applyBorder="1" applyAlignment="1" applyProtection="1">
      <alignment horizontal="center" vertical="center"/>
      <protection locked="0"/>
    </xf>
    <xf numFmtId="0" fontId="24" fillId="4" borderId="125" xfId="2" applyFont="1" applyFill="1" applyBorder="1" applyAlignment="1" applyProtection="1">
      <alignment horizontal="center" vertical="center"/>
      <protection locked="0"/>
    </xf>
    <xf numFmtId="0" fontId="38" fillId="27" borderId="6" xfId="2" applyFont="1" applyFill="1" applyBorder="1" applyAlignment="1" applyProtection="1">
      <alignment horizontal="left" vertical="center"/>
      <protection locked="0"/>
    </xf>
    <xf numFmtId="0" fontId="38" fillId="27" borderId="0" xfId="2" applyFont="1" applyFill="1" applyAlignment="1" applyProtection="1">
      <alignment horizontal="left" vertical="center"/>
      <protection locked="0"/>
    </xf>
    <xf numFmtId="0" fontId="24" fillId="4" borderId="130" xfId="2" applyFont="1" applyFill="1" applyBorder="1" applyAlignment="1" applyProtection="1">
      <alignment horizontal="center" vertical="center" wrapText="1" shrinkToFit="1"/>
      <protection locked="0"/>
    </xf>
    <xf numFmtId="0" fontId="24" fillId="4" borderId="131" xfId="2" applyFont="1" applyFill="1" applyBorder="1" applyAlignment="1" applyProtection="1">
      <alignment horizontal="center" vertical="center" wrapText="1" shrinkToFit="1"/>
      <protection locked="0"/>
    </xf>
    <xf numFmtId="3" fontId="25" fillId="0" borderId="131" xfId="2" applyNumberFormat="1" applyFont="1" applyBorder="1" applyAlignment="1" applyProtection="1">
      <alignment horizontal="right" vertical="center" shrinkToFit="1"/>
      <protection locked="0"/>
    </xf>
    <xf numFmtId="3" fontId="25" fillId="0" borderId="69" xfId="2" applyNumberFormat="1" applyFont="1" applyBorder="1" applyAlignment="1" applyProtection="1">
      <alignment horizontal="right" vertical="center" shrinkToFit="1"/>
      <protection locked="0"/>
    </xf>
    <xf numFmtId="0" fontId="24" fillId="4" borderId="80" xfId="2" applyFont="1" applyFill="1" applyBorder="1" applyAlignment="1" applyProtection="1">
      <alignment horizontal="center" vertical="center" shrinkToFit="1"/>
      <protection locked="0"/>
    </xf>
    <xf numFmtId="0" fontId="24" fillId="4" borderId="131" xfId="2" applyFont="1" applyFill="1" applyBorder="1" applyAlignment="1" applyProtection="1">
      <alignment horizontal="center" vertical="center" shrinkToFit="1"/>
      <protection locked="0"/>
    </xf>
    <xf numFmtId="0" fontId="24" fillId="4" borderId="132" xfId="2" applyFont="1" applyFill="1" applyBorder="1" applyAlignment="1" applyProtection="1">
      <alignment horizontal="center" vertical="center" shrinkToFit="1"/>
      <protection locked="0"/>
    </xf>
    <xf numFmtId="0" fontId="24" fillId="4" borderId="146" xfId="2" applyFont="1" applyFill="1" applyBorder="1" applyAlignment="1" applyProtection="1">
      <alignment horizontal="center" vertical="center" wrapText="1" shrinkToFit="1"/>
      <protection locked="0"/>
    </xf>
    <xf numFmtId="0" fontId="24" fillId="4" borderId="128" xfId="2" applyFont="1" applyFill="1" applyBorder="1" applyAlignment="1" applyProtection="1">
      <alignment horizontal="center" vertical="center" wrapText="1" shrinkToFit="1"/>
      <protection locked="0"/>
    </xf>
    <xf numFmtId="3" fontId="25" fillId="0" borderId="12" xfId="2" applyNumberFormat="1" applyFont="1" applyBorder="1" applyAlignment="1" applyProtection="1">
      <alignment horizontal="right" vertical="center" shrinkToFit="1"/>
      <protection locked="0"/>
    </xf>
    <xf numFmtId="3" fontId="25" fillId="0" borderId="59" xfId="2" applyNumberFormat="1" applyFont="1" applyBorder="1" applyAlignment="1" applyProtection="1">
      <alignment horizontal="right" vertical="center" shrinkToFit="1"/>
      <protection locked="0"/>
    </xf>
    <xf numFmtId="0" fontId="24" fillId="4" borderId="62" xfId="2" applyFont="1" applyFill="1" applyBorder="1" applyAlignment="1" applyProtection="1">
      <alignment horizontal="center" vertical="center" shrinkToFit="1"/>
      <protection locked="0"/>
    </xf>
    <xf numFmtId="0" fontId="24" fillId="4" borderId="128" xfId="2" applyFont="1" applyFill="1" applyBorder="1" applyAlignment="1" applyProtection="1">
      <alignment horizontal="center" vertical="center" shrinkToFit="1"/>
      <protection locked="0"/>
    </xf>
    <xf numFmtId="0" fontId="24" fillId="4" borderId="133" xfId="2" applyFont="1" applyFill="1" applyBorder="1" applyAlignment="1" applyProtection="1">
      <alignment horizontal="center" vertical="center" shrinkToFit="1"/>
      <protection locked="0"/>
    </xf>
    <xf numFmtId="0" fontId="24" fillId="4" borderId="100" xfId="2" applyFont="1" applyFill="1" applyBorder="1" applyAlignment="1" applyProtection="1">
      <alignment horizontal="center" vertical="center" wrapText="1" shrinkToFit="1"/>
      <protection locked="0"/>
    </xf>
    <xf numFmtId="0" fontId="24" fillId="4" borderId="134" xfId="2" applyFont="1" applyFill="1" applyBorder="1" applyAlignment="1" applyProtection="1">
      <alignment horizontal="center" vertical="center" wrapText="1" shrinkToFit="1"/>
      <protection locked="0"/>
    </xf>
    <xf numFmtId="0" fontId="24" fillId="4" borderId="22" xfId="2" applyFont="1" applyFill="1" applyBorder="1" applyAlignment="1" applyProtection="1">
      <alignment horizontal="center" vertical="center" shrinkToFit="1"/>
      <protection locked="0"/>
    </xf>
    <xf numFmtId="0" fontId="24" fillId="4" borderId="134" xfId="2" applyFont="1" applyFill="1" applyBorder="1" applyAlignment="1" applyProtection="1">
      <alignment horizontal="center" vertical="center" shrinkToFit="1"/>
      <protection locked="0"/>
    </xf>
    <xf numFmtId="0" fontId="24" fillId="4" borderId="126" xfId="2" applyFont="1" applyFill="1" applyBorder="1" applyAlignment="1" applyProtection="1">
      <alignment horizontal="center" vertical="center" shrinkToFit="1"/>
      <protection locked="0"/>
    </xf>
    <xf numFmtId="0" fontId="24" fillId="4" borderId="141" xfId="2" applyFont="1" applyFill="1" applyBorder="1" applyAlignment="1" applyProtection="1">
      <alignment horizontal="center" vertical="center" wrapText="1" shrinkToFit="1"/>
      <protection locked="0"/>
    </xf>
    <xf numFmtId="0" fontId="24" fillId="4" borderId="144" xfId="2" applyFont="1" applyFill="1" applyBorder="1" applyAlignment="1" applyProtection="1">
      <alignment horizontal="center" vertical="center" wrapText="1" shrinkToFit="1"/>
      <protection locked="0"/>
    </xf>
    <xf numFmtId="3" fontId="25" fillId="0" borderId="3" xfId="2" applyNumberFormat="1" applyFont="1" applyBorder="1" applyAlignment="1" applyProtection="1">
      <alignment horizontal="right" vertical="center" shrinkToFit="1"/>
      <protection locked="0"/>
    </xf>
    <xf numFmtId="3" fontId="25" fillId="0" borderId="161" xfId="2" applyNumberFormat="1" applyFont="1" applyBorder="1" applyAlignment="1" applyProtection="1">
      <alignment horizontal="right" vertical="center" shrinkToFit="1"/>
      <protection locked="0"/>
    </xf>
    <xf numFmtId="0" fontId="24" fillId="4" borderId="63" xfId="2" applyFont="1" applyFill="1" applyBorder="1" applyAlignment="1" applyProtection="1">
      <alignment horizontal="center" vertical="center" shrinkToFit="1"/>
      <protection locked="0"/>
    </xf>
    <xf numFmtId="0" fontId="24" fillId="4" borderId="144" xfId="2" applyFont="1" applyFill="1" applyBorder="1" applyAlignment="1" applyProtection="1">
      <alignment horizontal="center" vertical="center" shrinkToFit="1"/>
      <protection locked="0"/>
    </xf>
    <xf numFmtId="0" fontId="24" fillId="4" borderId="142" xfId="2"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left" vertical="center" shrinkToFit="1"/>
      <protection locked="0"/>
    </xf>
    <xf numFmtId="0" fontId="31" fillId="32" borderId="59" xfId="0" applyFont="1" applyFill="1" applyBorder="1" applyAlignment="1" applyProtection="1">
      <alignment horizontal="left" vertical="center" shrinkToFit="1"/>
      <protection locked="0"/>
    </xf>
    <xf numFmtId="0" fontId="31" fillId="32" borderId="62" xfId="0" applyFont="1" applyFill="1" applyBorder="1" applyAlignment="1" applyProtection="1">
      <alignment horizontal="left" vertical="center" shrinkToFit="1"/>
      <protection locked="0"/>
    </xf>
    <xf numFmtId="0" fontId="31" fillId="4" borderId="13" xfId="0" applyFont="1" applyFill="1" applyBorder="1" applyAlignment="1" applyProtection="1">
      <alignment horizontal="left" vertical="center" shrinkToFit="1"/>
      <protection locked="0"/>
    </xf>
    <xf numFmtId="0" fontId="31" fillId="32" borderId="26" xfId="0" applyFont="1" applyFill="1" applyBorder="1" applyAlignment="1" applyProtection="1">
      <alignment horizontal="left" vertical="center" shrinkToFit="1"/>
      <protection locked="0"/>
    </xf>
    <xf numFmtId="0" fontId="31" fillId="32" borderId="95" xfId="0" applyFont="1" applyFill="1" applyBorder="1" applyAlignment="1" applyProtection="1">
      <alignment horizontal="left" vertical="center" shrinkToFit="1"/>
      <protection locked="0"/>
    </xf>
    <xf numFmtId="178" fontId="25" fillId="3" borderId="13" xfId="3" applyNumberFormat="1" applyFont="1" applyFill="1" applyBorder="1" applyAlignment="1" applyProtection="1">
      <alignment horizontal="right" vertical="center"/>
      <protection locked="0"/>
    </xf>
    <xf numFmtId="178" fontId="25" fillId="3" borderId="26" xfId="3" applyNumberFormat="1" applyFont="1" applyFill="1" applyBorder="1" applyAlignment="1" applyProtection="1">
      <alignment horizontal="right" vertical="center"/>
      <protection locked="0"/>
    </xf>
    <xf numFmtId="0" fontId="31" fillId="4" borderId="10" xfId="0" applyFont="1" applyFill="1" applyBorder="1" applyAlignment="1" applyProtection="1">
      <alignment horizontal="center" vertical="center" textRotation="255"/>
      <protection locked="0"/>
    </xf>
    <xf numFmtId="0" fontId="31" fillId="32" borderId="80" xfId="0" applyFont="1" applyFill="1" applyBorder="1" applyAlignment="1" applyProtection="1">
      <alignment horizontal="center" vertical="center" textRotation="255"/>
      <protection locked="0"/>
    </xf>
    <xf numFmtId="0" fontId="31" fillId="32" borderId="6" xfId="0" applyFont="1" applyFill="1" applyBorder="1" applyAlignment="1" applyProtection="1">
      <alignment horizontal="center" vertical="center" textRotation="255"/>
      <protection locked="0"/>
    </xf>
    <xf numFmtId="0" fontId="31" fillId="32" borderId="53" xfId="0" applyFont="1" applyFill="1" applyBorder="1" applyAlignment="1" applyProtection="1">
      <alignment horizontal="center" vertical="center" textRotation="255"/>
      <protection locked="0"/>
    </xf>
    <xf numFmtId="0" fontId="31" fillId="4" borderId="88" xfId="0" applyFont="1" applyFill="1" applyBorder="1" applyAlignment="1" applyProtection="1">
      <alignment horizontal="left" vertical="center" shrinkToFit="1"/>
      <protection locked="0"/>
    </xf>
    <xf numFmtId="0" fontId="31" fillId="32" borderId="46" xfId="0" applyFont="1" applyFill="1" applyBorder="1" applyAlignment="1" applyProtection="1">
      <alignment horizontal="left" vertical="center" shrinkToFit="1"/>
      <protection locked="0"/>
    </xf>
    <xf numFmtId="0" fontId="31" fillId="32" borderId="101" xfId="0" applyFont="1" applyFill="1" applyBorder="1" applyAlignment="1" applyProtection="1">
      <alignment horizontal="left" vertical="center" shrinkToFit="1"/>
      <protection locked="0"/>
    </xf>
    <xf numFmtId="0" fontId="55" fillId="4" borderId="12" xfId="0" applyFont="1" applyFill="1" applyBorder="1" applyAlignment="1" applyProtection="1">
      <alignment horizontal="left" vertical="center" shrinkToFit="1"/>
      <protection locked="0"/>
    </xf>
    <xf numFmtId="0" fontId="55" fillId="4" borderId="59" xfId="0" applyFont="1" applyFill="1" applyBorder="1" applyAlignment="1" applyProtection="1">
      <alignment horizontal="left" vertical="center" shrinkToFit="1"/>
      <protection locked="0"/>
    </xf>
    <xf numFmtId="0" fontId="55" fillId="4" borderId="62" xfId="0" applyFont="1" applyFill="1" applyBorder="1" applyAlignment="1" applyProtection="1">
      <alignment horizontal="left" vertical="center" shrinkToFit="1"/>
      <protection locked="0"/>
    </xf>
    <xf numFmtId="178" fontId="8" fillId="3" borderId="64" xfId="3" applyNumberFormat="1" applyFont="1" applyFill="1" applyBorder="1" applyAlignment="1" applyProtection="1">
      <alignment horizontal="right" vertical="center"/>
      <protection locked="0"/>
    </xf>
    <xf numFmtId="0" fontId="31" fillId="4" borderId="1" xfId="0" applyFont="1" applyFill="1" applyBorder="1" applyAlignment="1" applyProtection="1">
      <alignment horizontal="left" vertical="center" shrinkToFit="1"/>
      <protection locked="0"/>
    </xf>
    <xf numFmtId="0" fontId="31" fillId="32" borderId="2" xfId="0" applyFont="1" applyFill="1" applyBorder="1" applyAlignment="1" applyProtection="1">
      <alignment horizontal="left" vertical="center" shrinkToFit="1"/>
      <protection locked="0"/>
    </xf>
    <xf numFmtId="0" fontId="31" fillId="32" borderId="66" xfId="0" applyFont="1" applyFill="1" applyBorder="1" applyAlignment="1" applyProtection="1">
      <alignment horizontal="left" vertical="center" shrinkToFit="1"/>
      <protection locked="0"/>
    </xf>
    <xf numFmtId="0" fontId="31" fillId="4" borderId="59" xfId="0" applyFont="1" applyFill="1" applyBorder="1" applyAlignment="1" applyProtection="1">
      <alignment horizontal="left" vertical="center" shrinkToFit="1"/>
      <protection locked="0"/>
    </xf>
    <xf numFmtId="0" fontId="31" fillId="4" borderId="62" xfId="0" applyFont="1" applyFill="1" applyBorder="1" applyAlignment="1" applyProtection="1">
      <alignment horizontal="left" vertical="center" shrinkToFit="1"/>
      <protection locked="0"/>
    </xf>
    <xf numFmtId="0" fontId="31" fillId="4" borderId="58" xfId="0" applyFont="1" applyFill="1" applyBorder="1" applyAlignment="1" applyProtection="1">
      <alignment horizontal="left" vertical="center"/>
      <protection locked="0"/>
    </xf>
    <xf numFmtId="0" fontId="31" fillId="32" borderId="58" xfId="0" applyFont="1" applyFill="1" applyBorder="1" applyAlignment="1" applyProtection="1">
      <alignment horizontal="left" vertical="center"/>
      <protection locked="0"/>
    </xf>
    <xf numFmtId="0" fontId="31" fillId="32" borderId="49" xfId="0" applyFont="1" applyFill="1" applyBorder="1" applyAlignment="1" applyProtection="1">
      <alignment horizontal="left" vertical="center"/>
      <protection locked="0"/>
    </xf>
    <xf numFmtId="0" fontId="40" fillId="4" borderId="6" xfId="0" applyFont="1" applyFill="1" applyBorder="1" applyAlignment="1" applyProtection="1">
      <alignment horizontal="center" vertical="center" textRotation="255" wrapText="1"/>
      <protection locked="0"/>
    </xf>
    <xf numFmtId="0" fontId="40" fillId="32" borderId="0" xfId="0" applyFont="1" applyFill="1" applyAlignment="1" applyProtection="1">
      <alignment horizontal="center" vertical="center" textRotation="255"/>
      <protection locked="0"/>
    </xf>
    <xf numFmtId="0" fontId="40" fillId="32" borderId="6" xfId="0" applyFont="1" applyFill="1" applyBorder="1" applyAlignment="1" applyProtection="1">
      <alignment horizontal="center" vertical="center" textRotation="255"/>
      <protection locked="0"/>
    </xf>
    <xf numFmtId="0" fontId="40" fillId="32" borderId="16" xfId="0" applyFont="1" applyFill="1" applyBorder="1" applyAlignment="1" applyProtection="1">
      <alignment horizontal="center" vertical="center" textRotation="255"/>
      <protection locked="0"/>
    </xf>
    <xf numFmtId="0" fontId="40" fillId="32" borderId="17" xfId="0" applyFont="1" applyFill="1" applyBorder="1" applyAlignment="1" applyProtection="1">
      <alignment horizontal="center" vertical="center" textRotation="255"/>
      <protection locked="0"/>
    </xf>
    <xf numFmtId="0" fontId="31" fillId="4" borderId="94" xfId="0" applyFont="1" applyFill="1" applyBorder="1" applyAlignment="1" applyProtection="1">
      <alignment horizontal="left" vertical="center" shrinkToFit="1"/>
      <protection locked="0"/>
    </xf>
    <xf numFmtId="0" fontId="31" fillId="32" borderId="93" xfId="0" applyFont="1" applyFill="1" applyBorder="1" applyAlignment="1" applyProtection="1">
      <alignment horizontal="left" vertical="center" shrinkToFit="1"/>
      <protection locked="0"/>
    </xf>
    <xf numFmtId="0" fontId="31" fillId="32" borderId="96" xfId="0" applyFont="1" applyFill="1" applyBorder="1" applyAlignment="1" applyProtection="1">
      <alignment horizontal="left" vertical="center" shrinkToFit="1"/>
      <protection locked="0"/>
    </xf>
    <xf numFmtId="0" fontId="31" fillId="4" borderId="19" xfId="0" applyFont="1" applyFill="1" applyBorder="1" applyAlignment="1" applyProtection="1">
      <alignment horizontal="center" vertical="center" textRotation="255" shrinkToFit="1"/>
      <protection locked="0"/>
    </xf>
    <xf numFmtId="0" fontId="31" fillId="32" borderId="20" xfId="0" applyFont="1" applyFill="1" applyBorder="1" applyAlignment="1" applyProtection="1">
      <alignment horizontal="center" vertical="center" textRotation="255" shrinkToFit="1"/>
      <protection locked="0"/>
    </xf>
    <xf numFmtId="0" fontId="31" fillId="32" borderId="6" xfId="0" applyFont="1" applyFill="1" applyBorder="1" applyAlignment="1" applyProtection="1">
      <alignment horizontal="center" vertical="center" textRotation="255" shrinkToFit="1"/>
      <protection locked="0"/>
    </xf>
    <xf numFmtId="0" fontId="31" fillId="32" borderId="0" xfId="0" applyFont="1" applyFill="1" applyAlignment="1" applyProtection="1">
      <alignment horizontal="center" vertical="center" textRotation="255" shrinkToFit="1"/>
      <protection locked="0"/>
    </xf>
    <xf numFmtId="0" fontId="31" fillId="32" borderId="16" xfId="0" applyFont="1" applyFill="1" applyBorder="1" applyAlignment="1" applyProtection="1">
      <alignment horizontal="center" vertical="center" textRotation="255" shrinkToFit="1"/>
      <protection locked="0"/>
    </xf>
    <xf numFmtId="0" fontId="31" fillId="32" borderId="17" xfId="0" applyFont="1" applyFill="1" applyBorder="1" applyAlignment="1" applyProtection="1">
      <alignment horizontal="center" vertical="center" textRotation="255" shrinkToFit="1"/>
      <protection locked="0"/>
    </xf>
    <xf numFmtId="0" fontId="55" fillId="4" borderId="56" xfId="0" applyFont="1" applyFill="1" applyBorder="1" applyAlignment="1" applyProtection="1">
      <alignment horizontal="left" vertical="center" shrinkToFit="1"/>
      <protection locked="0"/>
    </xf>
    <xf numFmtId="0" fontId="55" fillId="32" borderId="58" xfId="0" applyFont="1" applyFill="1" applyBorder="1" applyAlignment="1" applyProtection="1">
      <alignment horizontal="left" vertical="center" shrinkToFit="1"/>
      <protection locked="0"/>
    </xf>
    <xf numFmtId="0" fontId="55" fillId="32" borderId="49" xfId="0" applyFont="1" applyFill="1" applyBorder="1" applyAlignment="1" applyProtection="1">
      <alignment horizontal="left" vertical="center" shrinkToFit="1"/>
      <protection locked="0"/>
    </xf>
    <xf numFmtId="0" fontId="53" fillId="32" borderId="11" xfId="2" applyFont="1" applyFill="1" applyBorder="1" applyAlignment="1" applyProtection="1">
      <alignment horizontal="right" vertical="top"/>
      <protection locked="0"/>
    </xf>
    <xf numFmtId="0" fontId="33" fillId="4" borderId="11" xfId="2" applyFont="1" applyFill="1" applyBorder="1" applyAlignment="1" applyProtection="1">
      <alignment horizontal="left" vertical="center" wrapText="1"/>
      <protection locked="0"/>
    </xf>
    <xf numFmtId="0" fontId="33" fillId="32" borderId="11" xfId="2" applyFont="1" applyFill="1" applyBorder="1" applyAlignment="1" applyProtection="1">
      <alignment horizontal="left" vertical="center" wrapText="1"/>
      <protection locked="0"/>
    </xf>
    <xf numFmtId="0" fontId="33" fillId="32" borderId="0" xfId="2" applyFont="1" applyFill="1" applyAlignment="1" applyProtection="1">
      <alignment horizontal="left" vertical="center" wrapText="1"/>
      <protection locked="0"/>
    </xf>
    <xf numFmtId="0" fontId="49" fillId="4" borderId="6" xfId="2" applyFont="1" applyFill="1" applyBorder="1" applyAlignment="1" applyProtection="1">
      <alignment horizontal="left" wrapText="1"/>
      <protection locked="0"/>
    </xf>
    <xf numFmtId="0" fontId="49" fillId="32" borderId="0" xfId="2" applyFont="1" applyFill="1" applyAlignment="1" applyProtection="1">
      <alignment horizontal="left" wrapText="1"/>
      <protection locked="0"/>
    </xf>
    <xf numFmtId="0" fontId="49" fillId="32" borderId="6" xfId="2" applyFont="1" applyFill="1" applyBorder="1" applyAlignment="1" applyProtection="1">
      <alignment horizontal="left" wrapText="1"/>
      <protection locked="0"/>
    </xf>
    <xf numFmtId="0" fontId="31" fillId="4" borderId="34" xfId="0" applyFont="1" applyFill="1" applyBorder="1" applyAlignment="1" applyProtection="1">
      <alignment horizontal="left" vertical="center" shrinkToFit="1"/>
      <protection locked="0"/>
    </xf>
    <xf numFmtId="0" fontId="31" fillId="32" borderId="58" xfId="0" applyFont="1" applyFill="1" applyBorder="1" applyAlignment="1" applyProtection="1">
      <alignment horizontal="left" vertical="center" shrinkToFit="1"/>
      <protection locked="0"/>
    </xf>
    <xf numFmtId="0" fontId="31" fillId="32" borderId="49" xfId="0" applyFont="1" applyFill="1" applyBorder="1" applyAlignment="1" applyProtection="1">
      <alignment horizontal="left" vertical="center" shrinkToFit="1"/>
      <protection locked="0"/>
    </xf>
    <xf numFmtId="0" fontId="33" fillId="4" borderId="0" xfId="2" applyFont="1" applyFill="1" applyAlignment="1" applyProtection="1">
      <alignment horizontal="left" vertical="center" wrapText="1"/>
      <protection locked="0"/>
    </xf>
    <xf numFmtId="0" fontId="23" fillId="7" borderId="0" xfId="0" applyFont="1" applyFill="1" applyAlignment="1" applyProtection="1">
      <alignment horizontal="center" vertical="center" shrinkToFit="1"/>
      <protection locked="0"/>
    </xf>
    <xf numFmtId="177" fontId="32" fillId="5" borderId="83" xfId="2" applyNumberFormat="1" applyFont="1" applyFill="1" applyBorder="1" applyAlignment="1" applyProtection="1">
      <alignment horizontal="center" vertical="center"/>
      <protection locked="0"/>
    </xf>
    <xf numFmtId="177" fontId="32" fillId="5" borderId="48" xfId="2" applyNumberFormat="1" applyFont="1" applyFill="1" applyBorder="1" applyAlignment="1" applyProtection="1">
      <alignment horizontal="center" vertical="center"/>
      <protection locked="0"/>
    </xf>
    <xf numFmtId="177" fontId="32" fillId="5" borderId="5" xfId="2" applyNumberFormat="1" applyFont="1" applyFill="1" applyBorder="1" applyAlignment="1" applyProtection="1">
      <alignment horizontal="center" vertical="center"/>
      <protection locked="0"/>
    </xf>
    <xf numFmtId="177" fontId="32" fillId="5" borderId="14" xfId="2" applyNumberFormat="1" applyFont="1" applyFill="1" applyBorder="1" applyAlignment="1" applyProtection="1">
      <alignment horizontal="center" vertical="center"/>
      <protection locked="0"/>
    </xf>
    <xf numFmtId="0" fontId="35" fillId="7" borderId="0" xfId="2" applyFont="1" applyFill="1" applyAlignment="1" applyProtection="1">
      <alignment horizontal="left" vertical="center" shrinkToFit="1"/>
      <protection locked="0"/>
    </xf>
    <xf numFmtId="0" fontId="38" fillId="12" borderId="30" xfId="0" applyFont="1" applyFill="1" applyBorder="1" applyAlignment="1" applyProtection="1">
      <alignment horizontal="center" vertical="center" wrapText="1"/>
      <protection locked="0"/>
    </xf>
    <xf numFmtId="0" fontId="38" fillId="12" borderId="20" xfId="0" applyFont="1" applyFill="1" applyBorder="1" applyAlignment="1" applyProtection="1">
      <alignment horizontal="center" vertical="center" wrapText="1"/>
      <protection locked="0"/>
    </xf>
    <xf numFmtId="0" fontId="32" fillId="0" borderId="148" xfId="2" applyFont="1" applyBorder="1" applyAlignment="1" applyProtection="1">
      <alignment horizontal="center" vertical="center" wrapText="1" shrinkToFit="1"/>
      <protection locked="0"/>
    </xf>
    <xf numFmtId="0" fontId="32" fillId="0" borderId="20" xfId="2" applyFont="1" applyBorder="1" applyAlignment="1" applyProtection="1">
      <alignment horizontal="center" vertical="center" wrapText="1" shrinkToFit="1"/>
      <protection locked="0"/>
    </xf>
    <xf numFmtId="0" fontId="32" fillId="0" borderId="21" xfId="2" applyFont="1" applyBorder="1" applyAlignment="1" applyProtection="1">
      <alignment horizontal="center" vertical="center" wrapText="1" shrinkToFit="1"/>
      <protection locked="0"/>
    </xf>
    <xf numFmtId="0" fontId="32" fillId="0" borderId="149" xfId="2" applyFont="1" applyBorder="1" applyAlignment="1" applyProtection="1">
      <alignment horizontal="center" vertical="center" wrapText="1" shrinkToFit="1"/>
      <protection locked="0"/>
    </xf>
    <xf numFmtId="0" fontId="32" fillId="0" borderId="0" xfId="2" applyFont="1" applyAlignment="1" applyProtection="1">
      <alignment horizontal="center" vertical="center" wrapText="1" shrinkToFit="1"/>
      <protection locked="0"/>
    </xf>
    <xf numFmtId="0" fontId="32" fillId="0" borderId="53" xfId="2" applyFont="1" applyBorder="1" applyAlignment="1" applyProtection="1">
      <alignment horizontal="center" vertical="center" wrapText="1" shrinkToFit="1"/>
      <protection locked="0"/>
    </xf>
    <xf numFmtId="0" fontId="38" fillId="12" borderId="33" xfId="0" applyFont="1" applyFill="1" applyBorder="1" applyAlignment="1" applyProtection="1">
      <alignment horizontal="center" vertical="center" wrapText="1"/>
      <protection locked="0"/>
    </xf>
    <xf numFmtId="0" fontId="38" fillId="12" borderId="0" xfId="0" applyFont="1" applyFill="1" applyAlignment="1" applyProtection="1">
      <alignment horizontal="center" vertical="center" wrapText="1"/>
      <protection locked="0"/>
    </xf>
    <xf numFmtId="0" fontId="38" fillId="12" borderId="162" xfId="0" applyFont="1" applyFill="1" applyBorder="1" applyAlignment="1" applyProtection="1">
      <alignment horizontal="center" vertical="center" wrapText="1"/>
      <protection locked="0"/>
    </xf>
    <xf numFmtId="0" fontId="38" fillId="12" borderId="53" xfId="0" applyFont="1" applyFill="1" applyBorder="1" applyAlignment="1" applyProtection="1">
      <alignment horizontal="center" vertical="center" wrapText="1"/>
      <protection locked="0"/>
    </xf>
    <xf numFmtId="0" fontId="23" fillId="26" borderId="56" xfId="2" applyFont="1" applyFill="1" applyBorder="1" applyAlignment="1" applyProtection="1">
      <alignment horizontal="center" vertical="center" shrinkToFit="1"/>
      <protection locked="0"/>
    </xf>
    <xf numFmtId="0" fontId="23" fillId="26" borderId="58" xfId="2" applyFont="1" applyFill="1" applyBorder="1" applyAlignment="1" applyProtection="1">
      <alignment horizontal="center" vertical="center" shrinkToFit="1"/>
      <protection locked="0"/>
    </xf>
    <xf numFmtId="0" fontId="23" fillId="26" borderId="20" xfId="2" applyFont="1" applyFill="1" applyBorder="1" applyAlignment="1" applyProtection="1">
      <alignment horizontal="center" vertical="center" shrinkToFit="1"/>
      <protection locked="0"/>
    </xf>
    <xf numFmtId="0" fontId="23" fillId="26" borderId="163" xfId="2" applyFont="1" applyFill="1" applyBorder="1" applyAlignment="1" applyProtection="1">
      <alignment horizontal="center" vertical="center" shrinkToFit="1"/>
      <protection locked="0"/>
    </xf>
    <xf numFmtId="0" fontId="32" fillId="7" borderId="30" xfId="2" applyFont="1" applyFill="1" applyBorder="1" applyAlignment="1" applyProtection="1">
      <alignment horizontal="center" vertical="center" wrapText="1"/>
      <protection locked="0"/>
    </xf>
    <xf numFmtId="0" fontId="32" fillId="7" borderId="20" xfId="2" applyFont="1" applyFill="1" applyBorder="1" applyAlignment="1" applyProtection="1">
      <alignment horizontal="center" vertical="center" wrapText="1"/>
      <protection locked="0"/>
    </xf>
    <xf numFmtId="0" fontId="32" fillId="7" borderId="21" xfId="2" applyFont="1" applyFill="1" applyBorder="1" applyAlignment="1" applyProtection="1">
      <alignment horizontal="center" vertical="center" wrapText="1"/>
      <protection locked="0"/>
    </xf>
    <xf numFmtId="0" fontId="32" fillId="6" borderId="30" xfId="2" applyFont="1" applyFill="1" applyBorder="1" applyAlignment="1" applyProtection="1">
      <alignment horizontal="center" vertical="center" wrapText="1"/>
      <protection locked="0"/>
    </xf>
    <xf numFmtId="0" fontId="32" fillId="6" borderId="20" xfId="2" applyFont="1" applyFill="1" applyBorder="1" applyAlignment="1" applyProtection="1">
      <alignment horizontal="center" vertical="center" wrapText="1"/>
      <protection locked="0"/>
    </xf>
    <xf numFmtId="0" fontId="32" fillId="6" borderId="21" xfId="2" applyFont="1" applyFill="1" applyBorder="1" applyAlignment="1" applyProtection="1">
      <alignment horizontal="center" vertical="center" wrapText="1"/>
      <protection locked="0"/>
    </xf>
    <xf numFmtId="0" fontId="32" fillId="26" borderId="17" xfId="2" applyFont="1" applyFill="1" applyBorder="1" applyAlignment="1" applyProtection="1">
      <alignment horizontal="center" vertical="center" wrapText="1"/>
      <protection locked="0"/>
    </xf>
    <xf numFmtId="0" fontId="32" fillId="26" borderId="164" xfId="2" applyFont="1" applyFill="1" applyBorder="1" applyAlignment="1" applyProtection="1">
      <alignment horizontal="center" vertical="center" wrapText="1"/>
      <protection locked="0"/>
    </xf>
    <xf numFmtId="38" fontId="25" fillId="6" borderId="44" xfId="3" applyFont="1" applyFill="1" applyBorder="1" applyAlignment="1" applyProtection="1">
      <alignment horizontal="center" vertical="center" shrinkToFit="1"/>
      <protection locked="0"/>
    </xf>
    <xf numFmtId="177" fontId="36" fillId="6" borderId="0" xfId="2" applyNumberFormat="1" applyFont="1" applyFill="1" applyAlignment="1" applyProtection="1">
      <alignment horizontal="left" vertical="top" shrinkToFit="1"/>
      <protection locked="0"/>
    </xf>
    <xf numFmtId="0" fontId="24" fillId="0" borderId="165" xfId="2" applyFont="1" applyBorder="1" applyAlignment="1" applyProtection="1">
      <alignment horizontal="center" vertical="center" wrapText="1"/>
      <protection locked="0"/>
    </xf>
    <xf numFmtId="0" fontId="24" fillId="0" borderId="112" xfId="2" applyFont="1" applyBorder="1" applyAlignment="1" applyProtection="1">
      <alignment horizontal="center" vertical="center" wrapText="1"/>
      <protection locked="0"/>
    </xf>
    <xf numFmtId="0" fontId="24" fillId="0" borderId="33" xfId="2" applyFont="1" applyBorder="1" applyAlignment="1" applyProtection="1">
      <alignment horizontal="center" vertical="center" wrapText="1"/>
      <protection locked="0"/>
    </xf>
    <xf numFmtId="0" fontId="32" fillId="8" borderId="102" xfId="2" applyFont="1" applyFill="1" applyBorder="1" applyAlignment="1" applyProtection="1">
      <alignment horizontal="center" vertical="center" wrapText="1"/>
      <protection locked="0"/>
    </xf>
    <xf numFmtId="0" fontId="6" fillId="7" borderId="0" xfId="2" applyFont="1" applyFill="1" applyAlignment="1" applyProtection="1">
      <alignment vertical="center" shrinkToFit="1"/>
      <protection locked="0"/>
    </xf>
    <xf numFmtId="0" fontId="32" fillId="6" borderId="0" xfId="2" applyFont="1" applyFill="1" applyAlignment="1" applyProtection="1">
      <alignment horizontal="left" vertical="top" wrapText="1"/>
      <protection locked="0"/>
    </xf>
    <xf numFmtId="0" fontId="32" fillId="6" borderId="0" xfId="2" applyFont="1" applyFill="1" applyAlignment="1" applyProtection="1">
      <alignment horizontal="left" vertical="top"/>
      <protection locked="0"/>
    </xf>
    <xf numFmtId="38" fontId="25" fillId="6" borderId="54" xfId="3" applyFont="1" applyFill="1" applyBorder="1" applyAlignment="1" applyProtection="1">
      <alignment horizontal="center" vertical="center" shrinkToFit="1"/>
      <protection locked="0"/>
    </xf>
    <xf numFmtId="38" fontId="25" fillId="6" borderId="85" xfId="3" applyFont="1" applyFill="1" applyBorder="1" applyAlignment="1" applyProtection="1">
      <alignment horizontal="center" vertical="center"/>
      <protection locked="0"/>
    </xf>
    <xf numFmtId="38" fontId="25" fillId="6" borderId="44" xfId="3" applyFont="1" applyFill="1" applyBorder="1" applyAlignment="1" applyProtection="1">
      <alignment horizontal="center" vertical="center"/>
      <protection locked="0"/>
    </xf>
    <xf numFmtId="38" fontId="25" fillId="6" borderId="97" xfId="3" applyFont="1" applyFill="1" applyBorder="1" applyAlignment="1" applyProtection="1">
      <alignment horizontal="center" vertical="center" shrinkToFit="1"/>
      <protection locked="0"/>
    </xf>
    <xf numFmtId="38" fontId="25" fillId="6" borderId="99" xfId="3" applyFont="1" applyFill="1" applyBorder="1" applyAlignment="1" applyProtection="1">
      <alignment horizontal="center" vertical="center" shrinkToFit="1"/>
      <protection locked="0"/>
    </xf>
    <xf numFmtId="0" fontId="106" fillId="6" borderId="10" xfId="2" applyFont="1" applyFill="1" applyBorder="1" applyAlignment="1" applyProtection="1">
      <alignment horizontal="center" vertical="center"/>
      <protection locked="0"/>
    </xf>
    <xf numFmtId="0" fontId="106" fillId="6" borderId="61" xfId="2" applyFont="1" applyFill="1" applyBorder="1" applyAlignment="1" applyProtection="1">
      <alignment horizontal="center" vertical="center"/>
      <protection locked="0"/>
    </xf>
    <xf numFmtId="0" fontId="106" fillId="6" borderId="6" xfId="2" applyFont="1" applyFill="1" applyBorder="1" applyAlignment="1" applyProtection="1">
      <alignment horizontal="center" vertical="center"/>
      <protection locked="0"/>
    </xf>
    <xf numFmtId="0" fontId="106" fillId="6" borderId="9" xfId="2" applyFont="1" applyFill="1" applyBorder="1" applyAlignment="1" applyProtection="1">
      <alignment horizontal="center" vertical="center"/>
      <protection locked="0"/>
    </xf>
    <xf numFmtId="0" fontId="106" fillId="6" borderId="35" xfId="2" applyFont="1" applyFill="1" applyBorder="1" applyAlignment="1" applyProtection="1">
      <alignment horizontal="center" vertical="center"/>
      <protection locked="0"/>
    </xf>
    <xf numFmtId="0" fontId="106" fillId="6" borderId="14" xfId="2" applyFont="1" applyFill="1" applyBorder="1" applyAlignment="1" applyProtection="1">
      <alignment horizontal="center" vertical="center"/>
      <protection locked="0"/>
    </xf>
    <xf numFmtId="0" fontId="24" fillId="6" borderId="20" xfId="2" applyFont="1" applyFill="1" applyBorder="1" applyAlignment="1" applyProtection="1">
      <alignment horizontal="left" vertical="center"/>
      <protection locked="0"/>
    </xf>
    <xf numFmtId="0" fontId="24" fillId="6" borderId="21" xfId="2" applyFont="1" applyFill="1" applyBorder="1" applyAlignment="1" applyProtection="1">
      <alignment horizontal="left" vertical="center"/>
      <protection locked="0"/>
    </xf>
    <xf numFmtId="0" fontId="33" fillId="6" borderId="0" xfId="2" applyFont="1" applyFill="1" applyAlignment="1" applyProtection="1">
      <alignment horizontal="left" vertical="top" wrapText="1"/>
      <protection locked="0"/>
    </xf>
    <xf numFmtId="0" fontId="20" fillId="8" borderId="0" xfId="2" applyFont="1" applyFill="1" applyAlignment="1" applyProtection="1">
      <alignment horizontal="left" vertical="center" wrapText="1"/>
      <protection locked="0"/>
    </xf>
    <xf numFmtId="0" fontId="24" fillId="6" borderId="0" xfId="2" applyFont="1" applyFill="1" applyAlignment="1" applyProtection="1">
      <alignment horizontal="left" vertical="center"/>
      <protection locked="0"/>
    </xf>
    <xf numFmtId="0" fontId="24" fillId="6" borderId="53" xfId="2" applyFont="1" applyFill="1" applyBorder="1" applyAlignment="1" applyProtection="1">
      <alignment horizontal="left" vertical="center"/>
      <protection locked="0"/>
    </xf>
    <xf numFmtId="0" fontId="24" fillId="6" borderId="17" xfId="2" applyFont="1" applyFill="1" applyBorder="1" applyAlignment="1" applyProtection="1">
      <alignment horizontal="left" vertical="center"/>
      <protection locked="0"/>
    </xf>
    <xf numFmtId="0" fontId="24" fillId="6" borderId="18" xfId="2" applyFont="1" applyFill="1" applyBorder="1" applyAlignment="1" applyProtection="1">
      <alignment horizontal="left" vertical="center"/>
      <protection locked="0"/>
    </xf>
    <xf numFmtId="38" fontId="106" fillId="8" borderId="10" xfId="3" applyFont="1" applyFill="1" applyBorder="1" applyAlignment="1" applyProtection="1">
      <alignment horizontal="right" vertical="center" wrapText="1"/>
      <protection locked="0"/>
    </xf>
    <xf numFmtId="38" fontId="106" fillId="8" borderId="11" xfId="3" applyFont="1" applyFill="1" applyBorder="1" applyAlignment="1" applyProtection="1">
      <alignment horizontal="right" vertical="center" wrapText="1"/>
      <protection locked="0"/>
    </xf>
    <xf numFmtId="38" fontId="106" fillId="8" borderId="61" xfId="3" applyFont="1" applyFill="1" applyBorder="1" applyAlignment="1" applyProtection="1">
      <alignment horizontal="right" vertical="center" wrapText="1"/>
      <protection locked="0"/>
    </xf>
    <xf numFmtId="38" fontId="106" fillId="8" borderId="35" xfId="3" applyFont="1" applyFill="1" applyBorder="1" applyAlignment="1" applyProtection="1">
      <alignment horizontal="right" vertical="center" wrapText="1"/>
      <protection locked="0"/>
    </xf>
    <xf numFmtId="38" fontId="106" fillId="8" borderId="5" xfId="3" applyFont="1" applyFill="1" applyBorder="1" applyAlignment="1" applyProtection="1">
      <alignment horizontal="right" vertical="center" wrapText="1"/>
      <protection locked="0"/>
    </xf>
    <xf numFmtId="38" fontId="106" fillId="8" borderId="14" xfId="3" applyFont="1" applyFill="1" applyBorder="1" applyAlignment="1" applyProtection="1">
      <alignment horizontal="right" vertical="center" wrapText="1"/>
      <protection locked="0"/>
    </xf>
    <xf numFmtId="38" fontId="25" fillId="0" borderId="114" xfId="3" applyFont="1" applyFill="1" applyBorder="1" applyAlignment="1" applyProtection="1">
      <alignment horizontal="right" vertical="center" wrapText="1"/>
      <protection locked="0"/>
    </xf>
    <xf numFmtId="38" fontId="25" fillId="0" borderId="115" xfId="3" applyFont="1" applyFill="1" applyBorder="1" applyAlignment="1" applyProtection="1">
      <alignment horizontal="right" vertical="center" wrapText="1"/>
      <protection locked="0"/>
    </xf>
    <xf numFmtId="38" fontId="25" fillId="0" borderId="116" xfId="3" applyFont="1" applyFill="1" applyBorder="1" applyAlignment="1" applyProtection="1">
      <alignment horizontal="right" vertical="center" wrapText="1"/>
      <protection locked="0"/>
    </xf>
    <xf numFmtId="38" fontId="25" fillId="0" borderId="119" xfId="3" applyFont="1" applyFill="1" applyBorder="1" applyAlignment="1" applyProtection="1">
      <alignment horizontal="right" vertical="center" wrapText="1"/>
      <protection locked="0"/>
    </xf>
    <xf numFmtId="38" fontId="25" fillId="0" borderId="120" xfId="3" applyFont="1" applyFill="1" applyBorder="1" applyAlignment="1" applyProtection="1">
      <alignment horizontal="right" vertical="center" wrapText="1"/>
      <protection locked="0"/>
    </xf>
    <xf numFmtId="38" fontId="25" fillId="0" borderId="121" xfId="3" applyFont="1" applyFill="1" applyBorder="1" applyAlignment="1" applyProtection="1">
      <alignment horizontal="right" vertical="center" wrapText="1"/>
      <protection locked="0"/>
    </xf>
    <xf numFmtId="0" fontId="107" fillId="0" borderId="0" xfId="1" applyFont="1" applyAlignment="1" applyProtection="1">
      <alignment horizontal="left" vertical="top" wrapText="1"/>
      <protection locked="0"/>
    </xf>
    <xf numFmtId="0" fontId="24" fillId="6" borderId="19" xfId="2" applyFont="1" applyFill="1" applyBorder="1" applyAlignment="1" applyProtection="1">
      <alignment horizontal="center" vertical="center" wrapText="1"/>
      <protection locked="0"/>
    </xf>
    <xf numFmtId="0" fontId="24" fillId="6" borderId="37" xfId="2" applyFont="1" applyFill="1" applyBorder="1" applyAlignment="1" applyProtection="1">
      <alignment horizontal="center" vertical="center" wrapText="1"/>
      <protection locked="0"/>
    </xf>
    <xf numFmtId="0" fontId="24" fillId="6" borderId="35" xfId="2" applyFont="1" applyFill="1" applyBorder="1" applyAlignment="1" applyProtection="1">
      <alignment horizontal="center" vertical="center" wrapText="1"/>
      <protection locked="0"/>
    </xf>
    <xf numFmtId="0" fontId="24" fillId="6" borderId="14" xfId="2" applyFont="1" applyFill="1" applyBorder="1" applyAlignment="1" applyProtection="1">
      <alignment horizontal="center" vertical="center" wrapText="1"/>
      <protection locked="0"/>
    </xf>
    <xf numFmtId="0" fontId="24" fillId="6" borderId="166" xfId="2" applyFont="1" applyFill="1" applyBorder="1" applyAlignment="1" applyProtection="1">
      <alignment horizontal="left" vertical="center"/>
      <protection locked="0"/>
    </xf>
    <xf numFmtId="0" fontId="24" fillId="6" borderId="2" xfId="2" applyFont="1" applyFill="1" applyBorder="1" applyAlignment="1" applyProtection="1">
      <alignment horizontal="left" vertical="center"/>
      <protection locked="0"/>
    </xf>
    <xf numFmtId="0" fontId="24" fillId="6" borderId="66" xfId="2" applyFont="1" applyFill="1" applyBorder="1" applyAlignment="1" applyProtection="1">
      <alignment horizontal="left" vertical="center"/>
      <protection locked="0"/>
    </xf>
    <xf numFmtId="0" fontId="28" fillId="6" borderId="16" xfId="2" applyFont="1" applyFill="1" applyBorder="1" applyAlignment="1" applyProtection="1">
      <alignment horizontal="left" vertical="center"/>
      <protection locked="0"/>
    </xf>
    <xf numFmtId="0" fontId="28" fillId="6" borderId="17" xfId="2" applyFont="1" applyFill="1" applyBorder="1" applyAlignment="1" applyProtection="1">
      <alignment horizontal="left" vertical="center"/>
      <protection locked="0"/>
    </xf>
    <xf numFmtId="0" fontId="28" fillId="6" borderId="18" xfId="2" applyFont="1" applyFill="1" applyBorder="1" applyAlignment="1" applyProtection="1">
      <alignment horizontal="left" vertical="center"/>
      <protection locked="0"/>
    </xf>
    <xf numFmtId="0" fontId="24" fillId="6" borderId="82" xfId="2" applyFont="1" applyFill="1" applyBorder="1" applyAlignment="1" applyProtection="1">
      <alignment horizontal="center" vertical="center" wrapText="1"/>
      <protection locked="0"/>
    </xf>
    <xf numFmtId="0" fontId="24" fillId="6" borderId="48" xfId="2" applyFont="1" applyFill="1" applyBorder="1" applyAlignment="1" applyProtection="1">
      <alignment horizontal="center" vertical="center" wrapText="1"/>
      <protection locked="0"/>
    </xf>
    <xf numFmtId="0" fontId="24" fillId="0" borderId="34" xfId="2" applyFont="1" applyBorder="1" applyAlignment="1" applyProtection="1">
      <alignment horizontal="left" vertical="center"/>
      <protection locked="0"/>
    </xf>
    <xf numFmtId="0" fontId="24" fillId="0" borderId="58" xfId="2" applyFont="1" applyBorder="1" applyAlignment="1" applyProtection="1">
      <alignment horizontal="left" vertical="center"/>
      <protection locked="0"/>
    </xf>
    <xf numFmtId="0" fontId="24" fillId="0" borderId="49" xfId="2" applyFont="1" applyBorder="1" applyAlignment="1" applyProtection="1">
      <alignment horizontal="left" vertical="center"/>
      <protection locked="0"/>
    </xf>
    <xf numFmtId="0" fontId="24" fillId="6" borderId="34" xfId="2" applyFont="1" applyFill="1" applyBorder="1" applyAlignment="1" applyProtection="1">
      <alignment horizontal="center" vertical="center" wrapText="1"/>
      <protection locked="0"/>
    </xf>
    <xf numFmtId="0" fontId="24" fillId="6" borderId="42" xfId="2" applyFont="1" applyFill="1" applyBorder="1" applyAlignment="1" applyProtection="1">
      <alignment horizontal="center" vertical="center" wrapText="1"/>
      <protection locked="0"/>
    </xf>
    <xf numFmtId="0" fontId="53" fillId="0" borderId="11" xfId="0" applyFont="1" applyBorder="1" applyAlignment="1" applyProtection="1">
      <alignment horizontal="right" wrapText="1" shrinkToFit="1"/>
      <protection locked="0"/>
    </xf>
    <xf numFmtId="0" fontId="28" fillId="35" borderId="0" xfId="1" applyFont="1" applyFill="1" applyAlignment="1" applyProtection="1">
      <alignment horizontal="left" vertical="top" wrapText="1" shrinkToFit="1"/>
      <protection locked="0"/>
    </xf>
    <xf numFmtId="0" fontId="124" fillId="34" borderId="0" xfId="2" applyFont="1" applyFill="1" applyAlignment="1" applyProtection="1">
      <alignment horizontal="center" vertical="center"/>
      <protection locked="0"/>
    </xf>
    <xf numFmtId="0" fontId="6" fillId="34" borderId="0" xfId="2" quotePrefix="1" applyFont="1" applyFill="1" applyAlignment="1" applyProtection="1">
      <alignment horizontal="center" vertical="center"/>
      <protection locked="0"/>
    </xf>
    <xf numFmtId="0" fontId="6" fillId="34" borderId="5" xfId="2" quotePrefix="1" applyFont="1" applyFill="1" applyBorder="1" applyAlignment="1" applyProtection="1">
      <alignment horizontal="center" vertical="center"/>
      <protection locked="0"/>
    </xf>
    <xf numFmtId="0" fontId="7" fillId="34" borderId="10" xfId="2" applyFont="1" applyFill="1" applyBorder="1" applyAlignment="1" applyProtection="1">
      <alignment horizontal="center" vertical="center" shrinkToFit="1"/>
      <protection locked="0"/>
    </xf>
    <xf numFmtId="0" fontId="7" fillId="34" borderId="11" xfId="2" applyFont="1" applyFill="1" applyBorder="1" applyAlignment="1" applyProtection="1">
      <alignment horizontal="center" vertical="center" shrinkToFit="1"/>
      <protection locked="0"/>
    </xf>
    <xf numFmtId="0" fontId="7" fillId="0" borderId="77" xfId="2"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7" fillId="0" borderId="77" xfId="2"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4" fillId="34" borderId="89" xfId="1" applyFont="1" applyFill="1" applyBorder="1" applyAlignment="1" applyProtection="1">
      <alignment horizontal="center" vertical="center"/>
      <protection locked="0"/>
    </xf>
    <xf numFmtId="0" fontId="4" fillId="34" borderId="46" xfId="1" applyFont="1" applyFill="1" applyBorder="1" applyAlignment="1" applyProtection="1">
      <alignment horizontal="center" vertical="center"/>
      <protection locked="0"/>
    </xf>
    <xf numFmtId="0" fontId="4" fillId="34" borderId="57" xfId="1" applyFont="1" applyFill="1" applyBorder="1" applyAlignment="1" applyProtection="1">
      <alignment horizontal="center" vertical="center"/>
      <protection locked="0"/>
    </xf>
    <xf numFmtId="0" fontId="119" fillId="34" borderId="6" xfId="2" applyFont="1" applyFill="1" applyBorder="1" applyAlignment="1" applyProtection="1">
      <alignment horizontal="center" vertical="center" shrinkToFit="1"/>
      <protection locked="0"/>
    </xf>
    <xf numFmtId="0" fontId="119" fillId="34" borderId="0" xfId="2" applyFont="1" applyFill="1" applyAlignment="1" applyProtection="1">
      <alignment horizontal="center" vertical="center" shrinkToFit="1"/>
      <protection locked="0"/>
    </xf>
    <xf numFmtId="0" fontId="119" fillId="34" borderId="0" xfId="2" applyFont="1" applyFill="1" applyAlignment="1" applyProtection="1">
      <alignment horizontal="center" vertical="center"/>
      <protection locked="0"/>
    </xf>
    <xf numFmtId="0" fontId="121" fillId="14" borderId="54" xfId="2" applyFont="1" applyFill="1" applyBorder="1" applyAlignment="1" applyProtection="1">
      <alignment horizontal="center" vertical="center"/>
      <protection locked="0"/>
    </xf>
    <xf numFmtId="0" fontId="122" fillId="2" borderId="6" xfId="2" applyFont="1" applyFill="1" applyBorder="1" applyAlignment="1" applyProtection="1">
      <alignment horizontal="center" vertical="center"/>
      <protection locked="0"/>
    </xf>
    <xf numFmtId="0" fontId="122" fillId="2" borderId="0" xfId="2" applyFont="1" applyFill="1" applyAlignment="1" applyProtection="1">
      <alignment horizontal="center" vertical="center"/>
      <protection locked="0"/>
    </xf>
    <xf numFmtId="0" fontId="7" fillId="34" borderId="10" xfId="2" applyFont="1" applyFill="1" applyBorder="1" applyAlignment="1" applyProtection="1">
      <alignment horizontal="distributed" vertical="center" wrapText="1"/>
      <protection locked="0"/>
    </xf>
    <xf numFmtId="0" fontId="7" fillId="34" borderId="11" xfId="2" applyFont="1" applyFill="1" applyBorder="1" applyAlignment="1" applyProtection="1">
      <alignment horizontal="distributed" vertical="center"/>
      <protection locked="0"/>
    </xf>
    <xf numFmtId="0" fontId="8" fillId="0" borderId="167" xfId="0" applyFont="1" applyBorder="1" applyAlignment="1" applyProtection="1">
      <alignment horizontal="center" vertical="center" shrinkToFit="1"/>
      <protection locked="0"/>
    </xf>
    <xf numFmtId="0" fontId="8" fillId="0" borderId="158"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7" fillId="34" borderId="32" xfId="2" applyFont="1" applyFill="1" applyBorder="1" applyAlignment="1" applyProtection="1">
      <alignment horizontal="distributed" vertical="center" wrapText="1" shrinkToFit="1"/>
      <protection locked="0"/>
    </xf>
    <xf numFmtId="0" fontId="7" fillId="34" borderId="45" xfId="2" applyFont="1" applyFill="1" applyBorder="1" applyAlignment="1" applyProtection="1">
      <alignment horizontal="distributed" vertical="center" wrapText="1" shrinkToFit="1"/>
      <protection locked="0"/>
    </xf>
    <xf numFmtId="0" fontId="7" fillId="34" borderId="29" xfId="2" applyFont="1" applyFill="1" applyBorder="1" applyAlignment="1" applyProtection="1">
      <alignment horizontal="distributed" vertical="center" wrapText="1" shrinkToFit="1"/>
      <protection locked="0"/>
    </xf>
    <xf numFmtId="0" fontId="7" fillId="34" borderId="6" xfId="2" applyFont="1" applyFill="1" applyBorder="1" applyAlignment="1" applyProtection="1">
      <alignment horizontal="distributed" vertical="center" wrapText="1" shrinkToFit="1"/>
      <protection locked="0"/>
    </xf>
    <xf numFmtId="0" fontId="7" fillId="34" borderId="0" xfId="2" applyFont="1" applyFill="1" applyAlignment="1" applyProtection="1">
      <alignment horizontal="distributed" vertical="center" wrapText="1" shrinkToFit="1"/>
      <protection locked="0"/>
    </xf>
    <xf numFmtId="0" fontId="7" fillId="34" borderId="72" xfId="2" applyFont="1" applyFill="1" applyBorder="1" applyAlignment="1" applyProtection="1">
      <alignment horizontal="distributed" vertical="center" wrapText="1" shrinkToFit="1"/>
      <protection locked="0"/>
    </xf>
    <xf numFmtId="0" fontId="7" fillId="34" borderId="35" xfId="2" applyFont="1" applyFill="1" applyBorder="1" applyAlignment="1" applyProtection="1">
      <alignment horizontal="distributed" vertical="center" wrapText="1" shrinkToFit="1"/>
      <protection locked="0"/>
    </xf>
    <xf numFmtId="0" fontId="7" fillId="34" borderId="5" xfId="2" applyFont="1" applyFill="1" applyBorder="1" applyAlignment="1" applyProtection="1">
      <alignment horizontal="distributed" vertical="center" wrapText="1" shrinkToFit="1"/>
      <protection locked="0"/>
    </xf>
    <xf numFmtId="0" fontId="7" fillId="34" borderId="81" xfId="2" applyFont="1" applyFill="1" applyBorder="1" applyAlignment="1" applyProtection="1">
      <alignment horizontal="distributed" vertical="center" wrapText="1" shrinkToFit="1"/>
      <protection locked="0"/>
    </xf>
    <xf numFmtId="0" fontId="7" fillId="34" borderId="168" xfId="2" applyFont="1" applyFill="1" applyBorder="1" applyAlignment="1" applyProtection="1">
      <alignment horizontal="left" vertical="center" shrinkToFit="1"/>
      <protection locked="0"/>
    </xf>
    <xf numFmtId="0" fontId="0" fillId="34" borderId="52" xfId="0" applyFill="1" applyBorder="1" applyProtection="1">
      <alignment vertical="center"/>
      <protection locked="0"/>
    </xf>
    <xf numFmtId="49" fontId="7" fillId="0" borderId="168"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7" fillId="2" borderId="8" xfId="2" applyFont="1" applyFill="1" applyBorder="1" applyAlignment="1" applyProtection="1">
      <alignment horizontal="center" vertical="center" shrinkToFit="1"/>
      <protection locked="0"/>
    </xf>
    <xf numFmtId="0" fontId="7" fillId="2" borderId="45" xfId="2" applyFont="1" applyFill="1" applyBorder="1" applyAlignment="1" applyProtection="1">
      <alignment horizontal="center" vertical="center" shrinkToFit="1"/>
      <protection locked="0"/>
    </xf>
    <xf numFmtId="0" fontId="7" fillId="2" borderId="29" xfId="2" applyFont="1" applyFill="1" applyBorder="1" applyAlignment="1" applyProtection="1">
      <alignment horizontal="center" vertical="center" shrinkToFit="1"/>
      <protection locked="0"/>
    </xf>
    <xf numFmtId="0" fontId="7" fillId="2" borderId="79" xfId="2" applyFont="1" applyFill="1" applyBorder="1" applyAlignment="1" applyProtection="1">
      <alignment horizontal="center" vertical="center" shrinkToFit="1"/>
      <protection locked="0"/>
    </xf>
    <xf numFmtId="0" fontId="7" fillId="2" borderId="64" xfId="2" applyFont="1" applyFill="1" applyBorder="1" applyAlignment="1" applyProtection="1">
      <alignment horizontal="center" vertical="center" shrinkToFit="1"/>
      <protection locked="0"/>
    </xf>
    <xf numFmtId="0" fontId="7" fillId="2" borderId="65" xfId="2" applyFont="1" applyFill="1" applyBorder="1" applyAlignment="1" applyProtection="1">
      <alignment horizontal="center" vertical="center" shrinkToFit="1"/>
      <protection locked="0"/>
    </xf>
    <xf numFmtId="0" fontId="7" fillId="34" borderId="8" xfId="2" applyFont="1" applyFill="1" applyBorder="1" applyAlignment="1" applyProtection="1">
      <alignment horizontal="distributed" vertical="center"/>
      <protection locked="0"/>
    </xf>
    <xf numFmtId="0" fontId="7" fillId="34" borderId="45" xfId="2" applyFont="1" applyFill="1" applyBorder="1" applyAlignment="1" applyProtection="1">
      <alignment horizontal="distributed" vertical="center"/>
      <protection locked="0"/>
    </xf>
    <xf numFmtId="0" fontId="7" fillId="34" borderId="29" xfId="2" applyFont="1" applyFill="1" applyBorder="1" applyAlignment="1" applyProtection="1">
      <alignment horizontal="distributed" vertical="center"/>
      <protection locked="0"/>
    </xf>
    <xf numFmtId="0" fontId="7" fillId="34" borderId="79" xfId="2" applyFont="1" applyFill="1" applyBorder="1" applyAlignment="1" applyProtection="1">
      <alignment horizontal="distributed" vertical="center"/>
      <protection locked="0"/>
    </xf>
    <xf numFmtId="0" fontId="7" fillId="34" borderId="64" xfId="2" applyFont="1" applyFill="1" applyBorder="1" applyAlignment="1" applyProtection="1">
      <alignment horizontal="distributed" vertical="center"/>
      <protection locked="0"/>
    </xf>
    <xf numFmtId="0" fontId="7" fillId="34" borderId="65" xfId="2" applyFont="1" applyFill="1" applyBorder="1" applyAlignment="1" applyProtection="1">
      <alignment horizontal="distributed" vertical="center"/>
      <protection locked="0"/>
    </xf>
    <xf numFmtId="49" fontId="8" fillId="0" borderId="8" xfId="2" applyNumberFormat="1" applyFont="1" applyBorder="1" applyAlignment="1" applyProtection="1">
      <alignment horizontal="center" vertical="center" shrinkToFit="1"/>
      <protection locked="0"/>
    </xf>
    <xf numFmtId="49" fontId="125" fillId="0" borderId="45" xfId="0" applyNumberFormat="1" applyFont="1" applyBorder="1" applyAlignment="1" applyProtection="1">
      <alignment horizontal="center" vertical="center" shrinkToFit="1"/>
      <protection locked="0"/>
    </xf>
    <xf numFmtId="49" fontId="125" fillId="0" borderId="40" xfId="0" applyNumberFormat="1" applyFont="1" applyBorder="1" applyAlignment="1" applyProtection="1">
      <alignment horizontal="center" vertical="center" shrinkToFit="1"/>
      <protection locked="0"/>
    </xf>
    <xf numFmtId="49" fontId="125" fillId="0" borderId="79" xfId="0" applyNumberFormat="1" applyFont="1" applyBorder="1" applyAlignment="1" applyProtection="1">
      <alignment horizontal="center" vertical="center" shrinkToFit="1"/>
      <protection locked="0"/>
    </xf>
    <xf numFmtId="49" fontId="125" fillId="0" borderId="64" xfId="0" applyNumberFormat="1" applyFont="1" applyBorder="1" applyAlignment="1" applyProtection="1">
      <alignment horizontal="center" vertical="center" shrinkToFit="1"/>
      <protection locked="0"/>
    </xf>
    <xf numFmtId="49" fontId="125" fillId="0" borderId="43" xfId="0" applyNumberFormat="1" applyFont="1" applyBorder="1" applyAlignment="1" applyProtection="1">
      <alignment horizontal="center" vertical="center" shrinkToFit="1"/>
      <protection locked="0"/>
    </xf>
    <xf numFmtId="0" fontId="7" fillId="34" borderId="10" xfId="2" applyFont="1" applyFill="1" applyBorder="1" applyAlignment="1" applyProtection="1">
      <alignment horizontal="center" vertical="center"/>
      <protection locked="0"/>
    </xf>
    <xf numFmtId="0" fontId="7" fillId="34" borderId="11" xfId="2" applyFont="1" applyFill="1" applyBorder="1" applyAlignment="1" applyProtection="1">
      <alignment horizontal="center" vertical="center"/>
      <protection locked="0"/>
    </xf>
    <xf numFmtId="0" fontId="7" fillId="34" borderId="78" xfId="2" applyFont="1" applyFill="1" applyBorder="1" applyAlignment="1" applyProtection="1">
      <alignment horizontal="center" vertical="center"/>
      <protection locked="0"/>
    </xf>
    <xf numFmtId="0" fontId="7" fillId="34" borderId="6" xfId="2" applyFont="1" applyFill="1" applyBorder="1" applyAlignment="1" applyProtection="1">
      <alignment horizontal="center" vertical="center"/>
      <protection locked="0"/>
    </xf>
    <xf numFmtId="0" fontId="7" fillId="34" borderId="0" xfId="2" applyFont="1" applyFill="1" applyAlignment="1" applyProtection="1">
      <alignment horizontal="center" vertical="center"/>
      <protection locked="0"/>
    </xf>
    <xf numFmtId="0" fontId="7" fillId="34" borderId="72" xfId="2" applyFont="1" applyFill="1" applyBorder="1" applyAlignment="1" applyProtection="1">
      <alignment horizontal="center" vertical="center"/>
      <protection locked="0"/>
    </xf>
    <xf numFmtId="0" fontId="7" fillId="34" borderId="77" xfId="2" applyFont="1" applyFill="1" applyBorder="1" applyAlignment="1" applyProtection="1">
      <alignment horizontal="center" vertical="center"/>
      <protection locked="0"/>
    </xf>
    <xf numFmtId="0" fontId="7" fillId="34" borderId="7" xfId="2" applyFont="1" applyFill="1" applyBorder="1" applyAlignment="1" applyProtection="1">
      <alignment horizontal="center" vertical="center"/>
      <protection locked="0"/>
    </xf>
    <xf numFmtId="0" fontId="7" fillId="34" borderId="79" xfId="2" applyFont="1" applyFill="1" applyBorder="1" applyAlignment="1" applyProtection="1">
      <alignment horizontal="center" vertical="center"/>
      <protection locked="0"/>
    </xf>
    <xf numFmtId="0" fontId="7" fillId="34" borderId="64" xfId="2" applyFont="1" applyFill="1" applyBorder="1" applyAlignment="1" applyProtection="1">
      <alignment horizontal="center" vertical="center"/>
      <protection locked="0"/>
    </xf>
    <xf numFmtId="0" fontId="7" fillId="34" borderId="65" xfId="2" applyFont="1" applyFill="1" applyBorder="1" applyAlignment="1" applyProtection="1">
      <alignment horizontal="center" vertical="center"/>
      <protection locked="0"/>
    </xf>
    <xf numFmtId="0" fontId="25" fillId="0" borderId="61" xfId="2" applyFont="1" applyBorder="1" applyAlignment="1" applyProtection="1">
      <alignment horizontal="center" vertical="center" shrinkToFit="1"/>
      <protection locked="0"/>
    </xf>
    <xf numFmtId="0" fontId="25" fillId="0" borderId="7" xfId="2" applyFont="1" applyBorder="1" applyAlignment="1" applyProtection="1">
      <alignment horizontal="center" vertical="center" shrinkToFit="1"/>
      <protection locked="0"/>
    </xf>
    <xf numFmtId="0" fontId="25" fillId="0" borderId="0" xfId="2" applyFont="1" applyAlignment="1" applyProtection="1">
      <alignment horizontal="center" vertical="center" shrinkToFit="1"/>
      <protection locked="0"/>
    </xf>
    <xf numFmtId="0" fontId="25" fillId="0" borderId="9" xfId="2" applyFont="1" applyBorder="1" applyAlignment="1" applyProtection="1">
      <alignment horizontal="center" vertical="center" shrinkToFit="1"/>
      <protection locked="0"/>
    </xf>
    <xf numFmtId="0" fontId="25" fillId="0" borderId="43" xfId="2" applyFont="1" applyBorder="1" applyAlignment="1" applyProtection="1">
      <alignment horizontal="center" vertical="center" shrinkToFit="1"/>
      <protection locked="0"/>
    </xf>
    <xf numFmtId="0" fontId="10" fillId="34" borderId="28" xfId="2" applyFont="1" applyFill="1" applyBorder="1" applyAlignment="1" applyProtection="1">
      <alignment horizontal="center" vertical="center"/>
      <protection locked="0"/>
    </xf>
    <xf numFmtId="0" fontId="10" fillId="34" borderId="64" xfId="2" applyFont="1" applyFill="1" applyBorder="1" applyAlignment="1" applyProtection="1">
      <alignment horizontal="center" vertical="center"/>
      <protection locked="0"/>
    </xf>
    <xf numFmtId="0" fontId="10" fillId="34" borderId="65" xfId="2" applyFont="1" applyFill="1" applyBorder="1" applyAlignment="1" applyProtection="1">
      <alignment horizontal="center" vertical="center"/>
      <protection locked="0"/>
    </xf>
    <xf numFmtId="0" fontId="32" fillId="3" borderId="79" xfId="0" applyFont="1" applyFill="1" applyBorder="1" applyAlignment="1" applyProtection="1">
      <alignment horizontal="center" vertical="center" shrinkToFit="1"/>
      <protection locked="0"/>
    </xf>
    <xf numFmtId="0" fontId="32" fillId="3" borderId="64" xfId="0" applyFont="1" applyFill="1" applyBorder="1" applyAlignment="1" applyProtection="1">
      <alignment horizontal="center" vertical="center" shrinkToFit="1"/>
      <protection locked="0"/>
    </xf>
    <xf numFmtId="0" fontId="32" fillId="3" borderId="65" xfId="0" applyFont="1" applyFill="1" applyBorder="1" applyAlignment="1" applyProtection="1">
      <alignment horizontal="center" vertical="center" shrinkToFit="1"/>
      <protection locked="0"/>
    </xf>
    <xf numFmtId="0" fontId="8" fillId="0" borderId="7" xfId="2" applyFont="1" applyBorder="1" applyAlignment="1" applyProtection="1">
      <alignment horizontal="left" vertical="center" shrinkToFit="1"/>
      <protection locked="0"/>
    </xf>
    <xf numFmtId="0" fontId="125" fillId="0" borderId="0" xfId="0" applyFont="1" applyAlignment="1" applyProtection="1">
      <alignment horizontal="left" vertical="center" shrinkToFit="1"/>
      <protection locked="0"/>
    </xf>
    <xf numFmtId="0" fontId="125" fillId="0" borderId="72" xfId="0" applyFont="1" applyBorder="1" applyAlignment="1" applyProtection="1">
      <alignment horizontal="left" vertical="center" shrinkToFit="1"/>
      <protection locked="0"/>
    </xf>
    <xf numFmtId="0" fontId="125" fillId="0" borderId="51" xfId="0" applyFont="1" applyBorder="1" applyAlignment="1" applyProtection="1">
      <alignment horizontal="left" vertical="center" shrinkToFit="1"/>
      <protection locked="0"/>
    </xf>
    <xf numFmtId="0" fontId="125" fillId="0" borderId="5" xfId="0" applyFont="1" applyBorder="1" applyAlignment="1" applyProtection="1">
      <alignment horizontal="left" vertical="center" shrinkToFit="1"/>
      <protection locked="0"/>
    </xf>
    <xf numFmtId="0" fontId="125" fillId="0" borderId="81" xfId="0" applyFont="1" applyBorder="1" applyAlignment="1" applyProtection="1">
      <alignment horizontal="left" vertical="center" shrinkToFit="1"/>
      <protection locked="0"/>
    </xf>
    <xf numFmtId="0" fontId="7" fillId="34" borderId="0" xfId="2" applyFont="1" applyFill="1" applyAlignment="1" applyProtection="1">
      <alignment horizontal="distributed" vertical="center"/>
      <protection locked="0"/>
    </xf>
    <xf numFmtId="0" fontId="7" fillId="34" borderId="5" xfId="2" applyFont="1" applyFill="1" applyBorder="1" applyAlignment="1" applyProtection="1">
      <alignment horizontal="distributed" vertical="center"/>
      <protection locked="0"/>
    </xf>
    <xf numFmtId="49" fontId="8" fillId="0" borderId="7" xfId="2" applyNumberFormat="1" applyFont="1" applyBorder="1" applyAlignment="1" applyProtection="1">
      <alignment horizontal="center" vertical="center" shrinkToFit="1"/>
      <protection locked="0"/>
    </xf>
    <xf numFmtId="49" fontId="125" fillId="0" borderId="0" xfId="0" applyNumberFormat="1" applyFont="1" applyAlignment="1" applyProtection="1">
      <alignment horizontal="center" vertical="center" shrinkToFit="1"/>
      <protection locked="0"/>
    </xf>
    <xf numFmtId="49" fontId="125" fillId="0" borderId="9" xfId="0" applyNumberFormat="1" applyFont="1" applyBorder="1" applyAlignment="1" applyProtection="1">
      <alignment horizontal="center" vertical="center" shrinkToFit="1"/>
      <protection locked="0"/>
    </xf>
    <xf numFmtId="49" fontId="125" fillId="0" borderId="51" xfId="0" applyNumberFormat="1" applyFont="1" applyBorder="1" applyAlignment="1" applyProtection="1">
      <alignment horizontal="center" vertical="center" shrinkToFit="1"/>
      <protection locked="0"/>
    </xf>
    <xf numFmtId="49" fontId="125" fillId="0" borderId="5" xfId="0" applyNumberFormat="1" applyFont="1" applyBorder="1" applyAlignment="1" applyProtection="1">
      <alignment horizontal="center" vertical="center" shrinkToFit="1"/>
      <protection locked="0"/>
    </xf>
    <xf numFmtId="49" fontId="125" fillId="0" borderId="14" xfId="0" applyNumberFormat="1" applyFont="1" applyBorder="1" applyAlignment="1" applyProtection="1">
      <alignment horizontal="center" vertical="center" shrinkToFit="1"/>
      <protection locked="0"/>
    </xf>
    <xf numFmtId="0" fontId="7" fillId="34" borderId="78" xfId="2" applyFont="1" applyFill="1" applyBorder="1" applyAlignment="1" applyProtection="1">
      <alignment horizontal="center" vertical="center" shrinkToFit="1"/>
      <protection locked="0"/>
    </xf>
    <xf numFmtId="0" fontId="7" fillId="0" borderId="11" xfId="2" applyFont="1" applyBorder="1" applyAlignment="1" applyProtection="1">
      <alignment horizontal="center" vertical="center" shrinkToFit="1"/>
      <protection locked="0"/>
    </xf>
    <xf numFmtId="0" fontId="7" fillId="0" borderId="78" xfId="2" applyFont="1" applyBorder="1" applyAlignment="1" applyProtection="1">
      <alignment horizontal="center" vertical="center" shrinkToFit="1"/>
      <protection locked="0"/>
    </xf>
    <xf numFmtId="0" fontId="7" fillId="34" borderId="77" xfId="2" applyFont="1" applyFill="1" applyBorder="1" applyAlignment="1" applyProtection="1">
      <alignment horizontal="center" vertical="center" shrinkToFit="1"/>
      <protection locked="0"/>
    </xf>
    <xf numFmtId="0" fontId="24" fillId="0" borderId="61" xfId="2" applyFont="1" applyBorder="1" applyAlignment="1" applyProtection="1">
      <alignment horizontal="center" vertical="center" shrinkToFit="1"/>
      <protection locked="0"/>
    </xf>
    <xf numFmtId="0" fontId="65" fillId="2" borderId="32" xfId="0" applyFont="1" applyFill="1" applyBorder="1" applyAlignment="1" applyProtection="1">
      <alignment horizontal="center" vertical="center" shrinkToFit="1"/>
      <protection locked="0"/>
    </xf>
    <xf numFmtId="0" fontId="65" fillId="2" borderId="45" xfId="0" applyFont="1" applyFill="1" applyBorder="1" applyAlignment="1" applyProtection="1">
      <alignment horizontal="center" vertical="center" shrinkToFit="1"/>
      <protection locked="0"/>
    </xf>
    <xf numFmtId="0" fontId="65" fillId="2" borderId="29" xfId="0" applyFont="1" applyFill="1" applyBorder="1" applyAlignment="1" applyProtection="1">
      <alignment horizontal="center" vertical="center" shrinkToFit="1"/>
      <protection locked="0"/>
    </xf>
    <xf numFmtId="0" fontId="65" fillId="2" borderId="6" xfId="0" applyFont="1" applyFill="1" applyBorder="1" applyAlignment="1" applyProtection="1">
      <alignment horizontal="center" vertical="center" shrinkToFit="1"/>
      <protection locked="0"/>
    </xf>
    <xf numFmtId="0" fontId="65" fillId="2" borderId="0" xfId="0" applyFont="1" applyFill="1" applyAlignment="1" applyProtection="1">
      <alignment horizontal="center" vertical="center" shrinkToFit="1"/>
      <protection locked="0"/>
    </xf>
    <xf numFmtId="0" fontId="65" fillId="2" borderId="72" xfId="0" applyFont="1" applyFill="1" applyBorder="1" applyAlignment="1" applyProtection="1">
      <alignment horizontal="center" vertical="center" shrinkToFit="1"/>
      <protection locked="0"/>
    </xf>
    <xf numFmtId="0" fontId="65" fillId="2" borderId="28" xfId="0" applyFont="1" applyFill="1" applyBorder="1" applyAlignment="1" applyProtection="1">
      <alignment horizontal="center" vertical="center" shrinkToFit="1"/>
      <protection locked="0"/>
    </xf>
    <xf numFmtId="0" fontId="65" fillId="2" borderId="64" xfId="0" applyFont="1" applyFill="1" applyBorder="1" applyAlignment="1" applyProtection="1">
      <alignment horizontal="center" vertical="center" shrinkToFit="1"/>
      <protection locked="0"/>
    </xf>
    <xf numFmtId="0" fontId="65" fillId="2" borderId="65" xfId="0" applyFont="1" applyFill="1" applyBorder="1" applyAlignment="1" applyProtection="1">
      <alignment horizontal="center" vertical="center" shrinkToFit="1"/>
      <protection locked="0"/>
    </xf>
    <xf numFmtId="0" fontId="24" fillId="2" borderId="8" xfId="2" applyFont="1" applyFill="1" applyBorder="1" applyAlignment="1" applyProtection="1">
      <alignment horizontal="distributed" vertical="center"/>
      <protection locked="0"/>
    </xf>
    <xf numFmtId="0" fontId="24" fillId="2" borderId="45" xfId="2" applyFont="1" applyFill="1" applyBorder="1" applyAlignment="1" applyProtection="1">
      <alignment horizontal="distributed" vertical="center"/>
      <protection locked="0"/>
    </xf>
    <xf numFmtId="0" fontId="53" fillId="2" borderId="27" xfId="2" applyFont="1" applyFill="1" applyBorder="1" applyAlignment="1" applyProtection="1">
      <alignment horizontal="center" vertical="center"/>
      <protection locked="0"/>
    </xf>
    <xf numFmtId="0" fontId="53" fillId="2" borderId="59" xfId="2" applyFont="1" applyFill="1" applyBorder="1" applyAlignment="1" applyProtection="1">
      <alignment horizontal="center" vertical="center"/>
      <protection locked="0"/>
    </xf>
    <xf numFmtId="0" fontId="53" fillId="2" borderId="38" xfId="2" applyFont="1" applyFill="1" applyBorder="1" applyAlignment="1" applyProtection="1">
      <alignment horizontal="center" vertical="center"/>
      <protection locked="0"/>
    </xf>
    <xf numFmtId="0" fontId="24" fillId="2" borderId="27" xfId="2" applyFont="1" applyFill="1" applyBorder="1" applyAlignment="1" applyProtection="1">
      <alignment horizontal="center" vertical="center" shrinkToFit="1"/>
      <protection locked="0"/>
    </xf>
    <xf numFmtId="0" fontId="24" fillId="2" borderId="59" xfId="2" applyFont="1" applyFill="1" applyBorder="1" applyAlignment="1" applyProtection="1">
      <alignment horizontal="center" vertical="center" shrinkToFit="1"/>
      <protection locked="0"/>
    </xf>
    <xf numFmtId="0" fontId="7" fillId="2" borderId="8" xfId="2" applyFont="1" applyFill="1" applyBorder="1" applyAlignment="1" applyProtection="1">
      <alignment horizontal="center" vertical="center" wrapText="1"/>
      <protection locked="0"/>
    </xf>
    <xf numFmtId="0" fontId="7" fillId="2" borderId="45" xfId="2" applyFont="1" applyFill="1" applyBorder="1" applyAlignment="1" applyProtection="1">
      <alignment horizontal="center" vertical="center"/>
      <protection locked="0"/>
    </xf>
    <xf numFmtId="0" fontId="7" fillId="2" borderId="29" xfId="2" applyFont="1" applyFill="1" applyBorder="1" applyAlignment="1" applyProtection="1">
      <alignment horizontal="center" vertical="center"/>
      <protection locked="0"/>
    </xf>
    <xf numFmtId="0" fontId="7" fillId="2" borderId="79" xfId="2" applyFont="1" applyFill="1" applyBorder="1" applyAlignment="1" applyProtection="1">
      <alignment horizontal="center" vertical="center"/>
      <protection locked="0"/>
    </xf>
    <xf numFmtId="0" fontId="7" fillId="2" borderId="64"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0" borderId="64" xfId="2" applyFont="1" applyBorder="1" applyAlignment="1" applyProtection="1">
      <alignment horizontal="center" vertical="center"/>
      <protection locked="0"/>
    </xf>
    <xf numFmtId="0" fontId="7" fillId="0" borderId="43" xfId="2" applyFont="1" applyBorder="1" applyAlignment="1" applyProtection="1">
      <alignment horizontal="center" vertical="center"/>
      <protection locked="0"/>
    </xf>
    <xf numFmtId="0" fontId="24" fillId="2" borderId="7" xfId="2" applyFont="1" applyFill="1" applyBorder="1" applyAlignment="1" applyProtection="1">
      <alignment horizontal="distributed" vertical="center" shrinkToFit="1"/>
      <protection locked="0"/>
    </xf>
    <xf numFmtId="0" fontId="24" fillId="2" borderId="0" xfId="2" applyFont="1" applyFill="1" applyAlignment="1" applyProtection="1">
      <alignment horizontal="distributed" vertical="center" shrinkToFit="1"/>
      <protection locked="0"/>
    </xf>
    <xf numFmtId="0" fontId="66" fillId="2" borderId="17" xfId="2" applyFont="1" applyFill="1" applyBorder="1" applyAlignment="1" applyProtection="1">
      <alignment horizontal="center" vertical="center"/>
      <protection locked="0"/>
    </xf>
    <xf numFmtId="0" fontId="64" fillId="2" borderId="50" xfId="2" applyFont="1" applyFill="1" applyBorder="1" applyAlignment="1" applyProtection="1">
      <alignment horizontal="center" vertical="center" wrapText="1"/>
      <protection locked="0"/>
    </xf>
    <xf numFmtId="0" fontId="64" fillId="2" borderId="56" xfId="2" applyFont="1" applyFill="1" applyBorder="1" applyAlignment="1" applyProtection="1">
      <alignment horizontal="center" vertical="center" wrapText="1"/>
      <protection locked="0"/>
    </xf>
    <xf numFmtId="0" fontId="64" fillId="2" borderId="75" xfId="2" applyFont="1" applyFill="1" applyBorder="1" applyAlignment="1" applyProtection="1">
      <alignment horizontal="center" vertical="center" wrapText="1"/>
      <protection locked="0"/>
    </xf>
    <xf numFmtId="0" fontId="64" fillId="2" borderId="30" xfId="2" applyFont="1" applyFill="1" applyBorder="1" applyAlignment="1" applyProtection="1">
      <alignment horizontal="center" vertical="center" wrapText="1"/>
      <protection locked="0"/>
    </xf>
    <xf numFmtId="0" fontId="64" fillId="2" borderId="136" xfId="2" applyFont="1" applyFill="1" applyBorder="1" applyAlignment="1" applyProtection="1">
      <alignment horizontal="center" vertical="center" wrapText="1"/>
      <protection locked="0"/>
    </xf>
    <xf numFmtId="0" fontId="64" fillId="2" borderId="137" xfId="2" applyFont="1" applyFill="1" applyBorder="1" applyAlignment="1" applyProtection="1">
      <alignment horizontal="center" vertical="center" wrapText="1"/>
      <protection locked="0"/>
    </xf>
    <xf numFmtId="0" fontId="64" fillId="2" borderId="138" xfId="2" applyFont="1" applyFill="1" applyBorder="1" applyAlignment="1" applyProtection="1">
      <alignment horizontal="center" vertical="center" wrapText="1"/>
      <protection locked="0"/>
    </xf>
    <xf numFmtId="0" fontId="61" fillId="2" borderId="86" xfId="2" applyFont="1" applyFill="1" applyBorder="1" applyAlignment="1" applyProtection="1">
      <alignment horizontal="center" vertical="center"/>
      <protection locked="0"/>
    </xf>
    <xf numFmtId="0" fontId="61" fillId="2" borderId="137" xfId="2" applyFont="1" applyFill="1" applyBorder="1" applyAlignment="1" applyProtection="1">
      <alignment horizontal="center" vertical="center"/>
      <protection locked="0"/>
    </xf>
    <xf numFmtId="0" fontId="7" fillId="34" borderId="6" xfId="2" applyFont="1" applyFill="1" applyBorder="1" applyAlignment="1" applyProtection="1">
      <alignment horizontal="distributed" vertical="center" wrapText="1"/>
      <protection locked="0"/>
    </xf>
    <xf numFmtId="0" fontId="7" fillId="34" borderId="0" xfId="2" applyFont="1" applyFill="1" applyAlignment="1" applyProtection="1">
      <alignment horizontal="distributed" vertical="center" wrapText="1"/>
      <protection locked="0"/>
    </xf>
    <xf numFmtId="0" fontId="7" fillId="34" borderId="35" xfId="2" applyFont="1" applyFill="1" applyBorder="1" applyAlignment="1" applyProtection="1">
      <alignment horizontal="distributed" vertical="center" wrapText="1"/>
      <protection locked="0"/>
    </xf>
    <xf numFmtId="0" fontId="7" fillId="34" borderId="5" xfId="2" applyFont="1" applyFill="1" applyBorder="1" applyAlignment="1" applyProtection="1">
      <alignment horizontal="distributed" vertical="center" wrapText="1"/>
      <protection locked="0"/>
    </xf>
    <xf numFmtId="0" fontId="8" fillId="0" borderId="169" xfId="2" applyFont="1" applyBorder="1" applyAlignment="1" applyProtection="1">
      <alignment horizontal="left" vertical="center" shrinkToFit="1"/>
      <protection locked="0"/>
    </xf>
    <xf numFmtId="0" fontId="125" fillId="0" borderId="169" xfId="0" applyFont="1" applyBorder="1" applyAlignment="1" applyProtection="1">
      <alignment horizontal="left" vertical="center" shrinkToFit="1"/>
      <protection locked="0"/>
    </xf>
    <xf numFmtId="0" fontId="125" fillId="0" borderId="4" xfId="0" applyFont="1" applyBorder="1" applyAlignment="1" applyProtection="1">
      <alignment horizontal="left" vertical="center" shrinkToFit="1"/>
      <protection locked="0"/>
    </xf>
    <xf numFmtId="0" fontId="7" fillId="34" borderId="32" xfId="2" applyFont="1" applyFill="1" applyBorder="1" applyAlignment="1" applyProtection="1">
      <alignment horizontal="center" vertical="center" shrinkToFit="1"/>
      <protection locked="0"/>
    </xf>
    <xf numFmtId="0" fontId="7" fillId="34" borderId="45" xfId="2" applyFont="1" applyFill="1" applyBorder="1" applyAlignment="1" applyProtection="1">
      <alignment horizontal="center" vertical="center" shrinkToFit="1"/>
      <protection locked="0"/>
    </xf>
    <xf numFmtId="0" fontId="7" fillId="34" borderId="169" xfId="2" applyFont="1" applyFill="1" applyBorder="1" applyAlignment="1" applyProtection="1">
      <alignment horizontal="center" vertical="center"/>
      <protection locked="0"/>
    </xf>
    <xf numFmtId="0" fontId="0" fillId="34" borderId="169" xfId="0" applyFill="1" applyBorder="1" applyProtection="1">
      <alignment vertical="center"/>
      <protection locked="0"/>
    </xf>
    <xf numFmtId="49" fontId="7" fillId="0" borderId="169" xfId="0" applyNumberFormat="1" applyFont="1" applyBorder="1" applyAlignment="1" applyProtection="1">
      <alignment horizontal="center" vertical="center" shrinkToFit="1"/>
      <protection locked="0"/>
    </xf>
    <xf numFmtId="49" fontId="7" fillId="0" borderId="169" xfId="0" applyNumberFormat="1" applyFont="1" applyBorder="1" applyAlignment="1" applyProtection="1">
      <alignment horizontal="center" vertical="center"/>
      <protection locked="0"/>
    </xf>
    <xf numFmtId="49" fontId="125" fillId="0" borderId="7" xfId="0" applyNumberFormat="1" applyFont="1" applyBorder="1" applyAlignment="1" applyProtection="1">
      <alignment horizontal="center" vertical="center" shrinkToFit="1"/>
      <protection locked="0"/>
    </xf>
    <xf numFmtId="0" fontId="13" fillId="34" borderId="5" xfId="2" applyFont="1" applyFill="1" applyBorder="1" applyAlignment="1" applyProtection="1">
      <alignment horizontal="right" vertical="center"/>
      <protection locked="0"/>
    </xf>
    <xf numFmtId="0" fontId="7" fillId="34" borderId="61" xfId="2" applyFont="1" applyFill="1" applyBorder="1" applyAlignment="1" applyProtection="1">
      <alignment horizontal="center" vertical="center"/>
      <protection locked="0"/>
    </xf>
    <xf numFmtId="0" fontId="7" fillId="34" borderId="130" xfId="0" applyFont="1" applyFill="1" applyBorder="1" applyAlignment="1" applyProtection="1">
      <alignment horizontal="center" vertical="center"/>
      <protection locked="0"/>
    </xf>
    <xf numFmtId="0" fontId="7" fillId="34" borderId="131" xfId="0" applyFont="1" applyFill="1" applyBorder="1" applyAlignment="1" applyProtection="1">
      <alignment horizontal="center" vertical="center"/>
      <protection locked="0"/>
    </xf>
    <xf numFmtId="0" fontId="7" fillId="34" borderId="132" xfId="0" applyFont="1" applyFill="1" applyBorder="1" applyAlignment="1" applyProtection="1">
      <alignment horizontal="center" vertical="center"/>
      <protection locked="0"/>
    </xf>
    <xf numFmtId="0" fontId="122" fillId="34" borderId="0" xfId="2" applyFont="1" applyFill="1" applyAlignment="1" applyProtection="1">
      <alignment horizontal="center" vertical="center"/>
      <protection locked="0"/>
    </xf>
    <xf numFmtId="0" fontId="53" fillId="2" borderId="6" xfId="2" applyFont="1" applyFill="1" applyBorder="1" applyAlignment="1" applyProtection="1">
      <alignment horizontal="right" vertical="top"/>
      <protection locked="0"/>
    </xf>
    <xf numFmtId="0" fontId="53" fillId="2" borderId="0" xfId="2" applyFont="1" applyFill="1" applyAlignment="1" applyProtection="1">
      <alignment horizontal="right" vertical="top"/>
      <protection locked="0"/>
    </xf>
    <xf numFmtId="0" fontId="33" fillId="2" borderId="0" xfId="2" applyFont="1" applyFill="1" applyAlignment="1" applyProtection="1">
      <alignment horizontal="left" vertical="top" wrapText="1"/>
      <protection locked="0"/>
    </xf>
    <xf numFmtId="0" fontId="24" fillId="34" borderId="49" xfId="2" applyFont="1" applyFill="1" applyBorder="1" applyAlignment="1" applyProtection="1">
      <alignment horizontal="center" vertical="center" shrinkToFit="1"/>
      <protection locked="0"/>
    </xf>
    <xf numFmtId="0" fontId="24" fillId="34" borderId="123" xfId="2" applyFont="1" applyFill="1" applyBorder="1" applyAlignment="1" applyProtection="1">
      <alignment horizontal="center" vertical="center" shrinkToFit="1"/>
      <protection locked="0"/>
    </xf>
    <xf numFmtId="0" fontId="95" fillId="2" borderId="56" xfId="0" applyFont="1" applyFill="1" applyBorder="1" applyAlignment="1" applyProtection="1">
      <alignment horizontal="center" vertical="center" wrapText="1"/>
      <protection locked="0"/>
    </xf>
    <xf numFmtId="0" fontId="95" fillId="2" borderId="58" xfId="0" applyFont="1" applyFill="1" applyBorder="1" applyAlignment="1" applyProtection="1">
      <alignment horizontal="center" vertical="center" wrapText="1"/>
      <protection locked="0"/>
    </xf>
    <xf numFmtId="0" fontId="95" fillId="2" borderId="49" xfId="0" applyFont="1" applyFill="1" applyBorder="1" applyAlignment="1" applyProtection="1">
      <alignment horizontal="center" vertical="center" wrapText="1"/>
      <protection locked="0"/>
    </xf>
    <xf numFmtId="0" fontId="95" fillId="2" borderId="56" xfId="0" applyFont="1" applyFill="1" applyBorder="1" applyAlignment="1" applyProtection="1">
      <alignment horizontal="center" vertical="center"/>
      <protection locked="0"/>
    </xf>
    <xf numFmtId="0" fontId="95" fillId="2" borderId="49" xfId="0" applyFont="1" applyFill="1" applyBorder="1" applyAlignment="1" applyProtection="1">
      <alignment horizontal="center" vertical="center"/>
      <protection locked="0"/>
    </xf>
    <xf numFmtId="0" fontId="95" fillId="2" borderId="42" xfId="0" applyFont="1" applyFill="1" applyBorder="1" applyAlignment="1" applyProtection="1">
      <alignment horizontal="center" vertical="center" wrapText="1"/>
      <protection locked="0"/>
    </xf>
    <xf numFmtId="182" fontId="11" fillId="2" borderId="35" xfId="0" applyNumberFormat="1" applyFont="1" applyFill="1" applyBorder="1" applyAlignment="1" applyProtection="1">
      <alignment horizontal="center" vertical="center"/>
      <protection locked="0"/>
    </xf>
    <xf numFmtId="182" fontId="11" fillId="2" borderId="14" xfId="0" applyNumberFormat="1" applyFont="1" applyFill="1" applyBorder="1" applyAlignment="1" applyProtection="1">
      <alignment horizontal="center" vertical="center"/>
      <protection locked="0"/>
    </xf>
    <xf numFmtId="0" fontId="7" fillId="2" borderId="73" xfId="2" applyFont="1" applyFill="1" applyBorder="1" applyAlignment="1" applyProtection="1">
      <alignment horizontal="center" vertical="center"/>
      <protection locked="0"/>
    </xf>
    <xf numFmtId="0" fontId="24" fillId="0" borderId="50" xfId="2" applyFont="1" applyBorder="1" applyAlignment="1" applyProtection="1">
      <alignment horizontal="center" vertical="center" shrinkToFit="1"/>
      <protection locked="0"/>
    </xf>
    <xf numFmtId="0" fontId="7" fillId="0" borderId="30" xfId="2" applyFont="1" applyBorder="1" applyAlignment="1" applyProtection="1">
      <alignment horizontal="center" vertical="center" shrinkToFit="1"/>
      <protection locked="0"/>
    </xf>
    <xf numFmtId="0" fontId="7" fillId="0" borderId="21" xfId="2" applyFont="1" applyBorder="1" applyAlignment="1" applyProtection="1">
      <alignment horizontal="center" vertical="center" shrinkToFit="1"/>
      <protection locked="0"/>
    </xf>
    <xf numFmtId="0" fontId="7" fillId="0" borderId="71" xfId="2" applyFont="1" applyBorder="1" applyAlignment="1" applyProtection="1">
      <alignment horizontal="center" vertical="center" shrinkToFit="1"/>
      <protection locked="0"/>
    </xf>
    <xf numFmtId="0" fontId="7" fillId="0" borderId="18" xfId="2" applyFont="1" applyBorder="1" applyAlignment="1" applyProtection="1">
      <alignment horizontal="center" vertical="center" shrinkToFit="1"/>
      <protection locked="0"/>
    </xf>
    <xf numFmtId="0" fontId="7" fillId="0" borderId="154" xfId="2" applyFont="1" applyBorder="1" applyAlignment="1" applyProtection="1">
      <alignment horizontal="center" vertical="center" shrinkToFit="1"/>
      <protection locked="0"/>
    </xf>
    <xf numFmtId="0" fontId="7" fillId="0" borderId="156" xfId="2" applyFont="1" applyBorder="1" applyAlignment="1" applyProtection="1">
      <alignment horizontal="center" vertical="center" shrinkToFit="1"/>
      <protection locked="0"/>
    </xf>
    <xf numFmtId="183" fontId="7" fillId="0" borderId="73" xfId="2" applyNumberFormat="1" applyFont="1" applyBorder="1" applyAlignment="1" applyProtection="1">
      <alignment horizontal="right" vertical="center" shrinkToFit="1"/>
      <protection locked="0"/>
    </xf>
    <xf numFmtId="183" fontId="0" fillId="0" borderId="56" xfId="0" applyNumberFormat="1" applyBorder="1" applyAlignment="1" applyProtection="1">
      <alignment horizontal="right" vertical="center" shrinkToFit="1"/>
      <protection locked="0"/>
    </xf>
    <xf numFmtId="183" fontId="0" fillId="0" borderId="73" xfId="0" applyNumberFormat="1" applyBorder="1" applyAlignment="1" applyProtection="1">
      <alignment horizontal="right" vertical="center" shrinkToFit="1"/>
      <protection locked="0"/>
    </xf>
    <xf numFmtId="0" fontId="7" fillId="2" borderId="10"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2" fillId="2" borderId="73" xfId="2" applyFont="1" applyFill="1" applyBorder="1" applyAlignment="1" applyProtection="1">
      <alignment horizontal="center" vertical="center" wrapText="1"/>
      <protection locked="0"/>
    </xf>
    <xf numFmtId="0" fontId="32" fillId="2" borderId="56" xfId="2" applyFont="1" applyFill="1" applyBorder="1" applyAlignment="1" applyProtection="1">
      <alignment horizontal="center" vertical="center" wrapText="1"/>
      <protection locked="0"/>
    </xf>
    <xf numFmtId="0" fontId="24" fillId="2" borderId="171" xfId="2" applyFont="1" applyFill="1" applyBorder="1" applyAlignment="1" applyProtection="1">
      <alignment horizontal="center" vertical="center" wrapText="1" shrinkToFit="1"/>
      <protection locked="0"/>
    </xf>
    <xf numFmtId="0" fontId="7" fillId="34" borderId="171" xfId="2" applyFont="1" applyFill="1" applyBorder="1" applyAlignment="1" applyProtection="1">
      <alignment horizontal="center" vertical="center" wrapText="1"/>
      <protection locked="0"/>
    </xf>
    <xf numFmtId="0" fontId="0" fillId="0" borderId="171" xfId="0" applyBorder="1" applyAlignment="1" applyProtection="1">
      <alignment horizontal="center" vertical="center" wrapText="1"/>
      <protection locked="0"/>
    </xf>
    <xf numFmtId="0" fontId="134" fillId="34" borderId="49" xfId="2" applyFont="1" applyFill="1" applyBorder="1" applyAlignment="1" applyProtection="1">
      <alignment horizontal="center" vertical="center" wrapText="1"/>
      <protection locked="0"/>
    </xf>
    <xf numFmtId="0" fontId="135" fillId="0" borderId="123"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wrapText="1"/>
      <protection locked="0"/>
    </xf>
    <xf numFmtId="0" fontId="133" fillId="2" borderId="73" xfId="0" applyFont="1" applyFill="1" applyBorder="1" applyAlignment="1" applyProtection="1">
      <alignment horizontal="center" vertical="center" wrapText="1"/>
      <protection locked="0"/>
    </xf>
    <xf numFmtId="0" fontId="133" fillId="2" borderId="50" xfId="0" applyFont="1" applyFill="1" applyBorder="1" applyAlignment="1" applyProtection="1">
      <alignment horizontal="center" vertical="center" wrapText="1"/>
      <protection locked="0"/>
    </xf>
    <xf numFmtId="0" fontId="24" fillId="34" borderId="50" xfId="2" applyFont="1" applyFill="1" applyBorder="1" applyAlignment="1" applyProtection="1">
      <alignment horizontal="center" vertical="center" shrinkToFit="1"/>
      <protection locked="0"/>
    </xf>
    <xf numFmtId="0" fontId="24" fillId="34" borderId="56" xfId="2" applyFont="1" applyFill="1" applyBorder="1" applyAlignment="1" applyProtection="1">
      <alignment horizontal="center" vertical="center" shrinkToFit="1"/>
      <protection locked="0"/>
    </xf>
    <xf numFmtId="0" fontId="24" fillId="34" borderId="171" xfId="2" applyFont="1" applyFill="1" applyBorder="1" applyAlignment="1" applyProtection="1">
      <alignment horizontal="center" vertical="center" shrinkToFit="1"/>
      <protection locked="0"/>
    </xf>
    <xf numFmtId="0" fontId="40" fillId="0" borderId="171" xfId="0" applyFont="1" applyBorder="1" applyAlignment="1" applyProtection="1">
      <alignment horizontal="center" vertical="center" shrinkToFit="1"/>
      <protection locked="0"/>
    </xf>
    <xf numFmtId="0" fontId="24" fillId="34" borderId="171" xfId="2" applyFont="1" applyFill="1" applyBorder="1" applyAlignment="1" applyProtection="1">
      <alignment horizontal="center" vertical="center"/>
      <protection locked="0"/>
    </xf>
    <xf numFmtId="0" fontId="40" fillId="0" borderId="171" xfId="0" applyFont="1" applyBorder="1" applyAlignment="1" applyProtection="1">
      <alignment horizontal="center" vertical="center"/>
      <protection locked="0"/>
    </xf>
    <xf numFmtId="0" fontId="61" fillId="0" borderId="30" xfId="2" applyFont="1" applyBorder="1" applyAlignment="1" applyProtection="1">
      <alignment horizontal="center" vertical="center" shrinkToFit="1"/>
      <protection locked="0"/>
    </xf>
    <xf numFmtId="0" fontId="61" fillId="0" borderId="21" xfId="2" applyFont="1" applyBorder="1" applyAlignment="1" applyProtection="1">
      <alignment horizontal="center" vertical="center" shrinkToFit="1"/>
      <protection locked="0"/>
    </xf>
    <xf numFmtId="0" fontId="61" fillId="0" borderId="71" xfId="2" applyFont="1" applyBorder="1" applyAlignment="1" applyProtection="1">
      <alignment horizontal="center" vertical="center" shrinkToFit="1"/>
      <protection locked="0"/>
    </xf>
    <xf numFmtId="0" fontId="61" fillId="0" borderId="18" xfId="2" applyFont="1" applyBorder="1" applyAlignment="1" applyProtection="1">
      <alignment horizontal="center" vertical="center" shrinkToFit="1"/>
      <protection locked="0"/>
    </xf>
    <xf numFmtId="0" fontId="61" fillId="0" borderId="154" xfId="2" applyFont="1" applyBorder="1" applyAlignment="1" applyProtection="1">
      <alignment horizontal="center" vertical="center" shrinkToFit="1"/>
      <protection locked="0"/>
    </xf>
    <xf numFmtId="0" fontId="61" fillId="0" borderId="156" xfId="2" applyFont="1" applyBorder="1" applyAlignment="1" applyProtection="1">
      <alignment horizontal="center" vertical="center" shrinkToFit="1"/>
      <protection locked="0"/>
    </xf>
    <xf numFmtId="183" fontId="61" fillId="0" borderId="19" xfId="2" applyNumberFormat="1" applyFont="1" applyBorder="1" applyAlignment="1" applyProtection="1">
      <alignment horizontal="right" vertical="center" shrinkToFit="1"/>
      <protection locked="0"/>
    </xf>
    <xf numFmtId="183" fontId="61" fillId="0" borderId="154" xfId="2" applyNumberFormat="1" applyFont="1" applyBorder="1" applyAlignment="1" applyProtection="1">
      <alignment horizontal="right" vertical="center" shrinkToFit="1"/>
      <protection locked="0"/>
    </xf>
    <xf numFmtId="183" fontId="61" fillId="0" borderId="16" xfId="2" applyNumberFormat="1" applyFont="1" applyBorder="1" applyAlignment="1" applyProtection="1">
      <alignment horizontal="right" vertical="center" shrinkToFit="1"/>
      <protection locked="0"/>
    </xf>
    <xf numFmtId="183" fontId="61" fillId="0" borderId="156" xfId="2" applyNumberFormat="1" applyFont="1" applyBorder="1" applyAlignment="1" applyProtection="1">
      <alignment horizontal="right" vertical="center" shrinkToFit="1"/>
      <protection locked="0"/>
    </xf>
    <xf numFmtId="183" fontId="61" fillId="0" borderId="155" xfId="2" applyNumberFormat="1" applyFont="1" applyBorder="1" applyAlignment="1" applyProtection="1">
      <alignment horizontal="right" vertical="center" shrinkToFit="1"/>
      <protection locked="0"/>
    </xf>
    <xf numFmtId="183" fontId="61" fillId="0" borderId="157" xfId="2" applyNumberFormat="1" applyFont="1" applyBorder="1" applyAlignment="1" applyProtection="1">
      <alignment horizontal="right" vertical="center" shrinkToFit="1"/>
      <protection locked="0"/>
    </xf>
    <xf numFmtId="177" fontId="7" fillId="0" borderId="24" xfId="2" applyNumberFormat="1" applyFont="1" applyBorder="1" applyAlignment="1" applyProtection="1">
      <alignment horizontal="right" vertical="center"/>
      <protection locked="0"/>
    </xf>
    <xf numFmtId="183" fontId="7" fillId="2" borderId="172" xfId="2" applyNumberFormat="1" applyFont="1" applyFill="1" applyBorder="1" applyAlignment="1" applyProtection="1">
      <alignment horizontal="center" vertical="center" shrinkToFit="1"/>
      <protection locked="0"/>
    </xf>
    <xf numFmtId="183" fontId="7" fillId="2" borderId="129" xfId="2" applyNumberFormat="1" applyFont="1" applyFill="1" applyBorder="1" applyAlignment="1" applyProtection="1">
      <alignment horizontal="center" vertical="center" shrinkToFit="1"/>
      <protection locked="0"/>
    </xf>
    <xf numFmtId="177" fontId="7" fillId="0" borderId="129" xfId="2" applyNumberFormat="1" applyFont="1" applyBorder="1" applyAlignment="1" applyProtection="1">
      <alignment horizontal="right" vertical="center"/>
      <protection locked="0"/>
    </xf>
    <xf numFmtId="177" fontId="7" fillId="0" borderId="13" xfId="2" applyNumberFormat="1" applyFont="1" applyBorder="1" applyAlignment="1" applyProtection="1">
      <alignment horizontal="right" vertical="center"/>
      <protection locked="0"/>
    </xf>
    <xf numFmtId="177" fontId="7" fillId="0" borderId="23" xfId="2" applyNumberFormat="1" applyFont="1" applyBorder="1" applyAlignment="1" applyProtection="1">
      <alignment horizontal="right" vertical="center"/>
      <protection locked="0"/>
    </xf>
    <xf numFmtId="177" fontId="7" fillId="0" borderId="55" xfId="2" applyNumberFormat="1" applyFont="1" applyBorder="1" applyAlignment="1" applyProtection="1">
      <alignment horizontal="right" vertical="center"/>
      <protection locked="0"/>
    </xf>
    <xf numFmtId="183" fontId="7" fillId="0" borderId="171" xfId="2" applyNumberFormat="1" applyFont="1" applyBorder="1" applyAlignment="1" applyProtection="1">
      <alignment horizontal="right" vertical="center" shrinkToFit="1"/>
      <protection locked="0"/>
    </xf>
    <xf numFmtId="183" fontId="0" fillId="0" borderId="171" xfId="0" applyNumberFormat="1" applyBorder="1" applyAlignment="1" applyProtection="1">
      <alignment horizontal="right" vertical="center" shrinkToFit="1"/>
      <protection locked="0"/>
    </xf>
    <xf numFmtId="183" fontId="7" fillId="0" borderId="49" xfId="2" applyNumberFormat="1" applyFont="1" applyBorder="1" applyAlignment="1" applyProtection="1">
      <alignment horizontal="right" vertical="center" shrinkToFit="1"/>
      <protection locked="0"/>
    </xf>
    <xf numFmtId="183" fontId="0" fillId="0" borderId="123" xfId="0" applyNumberFormat="1" applyBorder="1" applyAlignment="1" applyProtection="1">
      <alignment horizontal="right" vertical="center" shrinkToFit="1"/>
      <protection locked="0"/>
    </xf>
    <xf numFmtId="183" fontId="0" fillId="0" borderId="49" xfId="0" applyNumberFormat="1" applyBorder="1" applyAlignment="1" applyProtection="1">
      <alignment horizontal="right" vertical="center" shrinkToFit="1"/>
      <protection locked="0"/>
    </xf>
    <xf numFmtId="183" fontId="7" fillId="2" borderId="74" xfId="2" applyNumberFormat="1" applyFont="1" applyFill="1" applyBorder="1" applyAlignment="1" applyProtection="1">
      <alignment horizontal="center" vertical="center" wrapText="1" shrinkToFit="1"/>
      <protection locked="0"/>
    </xf>
    <xf numFmtId="183" fontId="7" fillId="2" borderId="75" xfId="2" applyNumberFormat="1" applyFont="1" applyFill="1" applyBorder="1" applyAlignment="1" applyProtection="1">
      <alignment horizontal="center" vertical="center" shrinkToFit="1"/>
      <protection locked="0"/>
    </xf>
    <xf numFmtId="177" fontId="7" fillId="0" borderId="75" xfId="2" applyNumberFormat="1" applyFont="1" applyBorder="1" applyAlignment="1" applyProtection="1">
      <alignment horizontal="right" vertical="center"/>
      <protection locked="0"/>
    </xf>
    <xf numFmtId="177" fontId="7" fillId="0" borderId="30" xfId="2" applyNumberFormat="1" applyFont="1" applyBorder="1" applyAlignment="1" applyProtection="1">
      <alignment horizontal="right" vertical="center"/>
      <protection locked="0"/>
    </xf>
    <xf numFmtId="183" fontId="7" fillId="2" borderId="174" xfId="2" applyNumberFormat="1" applyFont="1" applyFill="1" applyBorder="1" applyAlignment="1" applyProtection="1">
      <alignment horizontal="center" vertical="center" shrinkToFit="1"/>
      <protection locked="0"/>
    </xf>
    <xf numFmtId="183" fontId="7" fillId="2" borderId="95" xfId="2" applyNumberFormat="1" applyFont="1" applyFill="1" applyBorder="1" applyAlignment="1" applyProtection="1">
      <alignment horizontal="center" vertical="center" shrinkToFit="1"/>
      <protection locked="0"/>
    </xf>
    <xf numFmtId="177" fontId="61" fillId="0" borderId="13" xfId="2" applyNumberFormat="1" applyFont="1" applyBorder="1" applyAlignment="1" applyProtection="1">
      <alignment horizontal="right" vertical="center"/>
      <protection locked="0"/>
    </xf>
    <xf numFmtId="177" fontId="61" fillId="0" borderId="175" xfId="2" applyNumberFormat="1" applyFont="1" applyBorder="1" applyAlignment="1" applyProtection="1">
      <alignment horizontal="right" vertical="center"/>
      <protection locked="0"/>
    </xf>
    <xf numFmtId="177" fontId="61" fillId="0" borderId="55" xfId="2" applyNumberFormat="1" applyFont="1" applyBorder="1" applyAlignment="1" applyProtection="1">
      <alignment horizontal="right" vertical="center"/>
      <protection locked="0"/>
    </xf>
    <xf numFmtId="177" fontId="61" fillId="0" borderId="26" xfId="2" applyNumberFormat="1" applyFont="1" applyBorder="1" applyAlignment="1" applyProtection="1">
      <alignment horizontal="right" vertical="center"/>
      <protection locked="0"/>
    </xf>
    <xf numFmtId="183" fontId="7" fillId="0" borderId="155" xfId="2" applyNumberFormat="1" applyFont="1" applyBorder="1" applyAlignment="1" applyProtection="1">
      <alignment horizontal="right" vertical="center" shrinkToFit="1"/>
      <protection locked="0"/>
    </xf>
    <xf numFmtId="183" fontId="7" fillId="0" borderId="154" xfId="2" applyNumberFormat="1" applyFont="1" applyBorder="1" applyAlignment="1" applyProtection="1">
      <alignment horizontal="right" vertical="center" shrinkToFit="1"/>
      <protection locked="0"/>
    </xf>
    <xf numFmtId="183" fontId="7" fillId="0" borderId="157" xfId="2" applyNumberFormat="1" applyFont="1" applyBorder="1" applyAlignment="1" applyProtection="1">
      <alignment horizontal="right" vertical="center" shrinkToFit="1"/>
      <protection locked="0"/>
    </xf>
    <xf numFmtId="183" fontId="7" fillId="0" borderId="156" xfId="2" applyNumberFormat="1" applyFont="1" applyBorder="1" applyAlignment="1" applyProtection="1">
      <alignment horizontal="right" vertical="center" shrinkToFit="1"/>
      <protection locked="0"/>
    </xf>
    <xf numFmtId="183" fontId="7" fillId="0" borderId="37" xfId="2" applyNumberFormat="1" applyFont="1" applyBorder="1" applyAlignment="1" applyProtection="1">
      <alignment horizontal="right" vertical="center" shrinkToFit="1"/>
      <protection locked="0"/>
    </xf>
    <xf numFmtId="183" fontId="7" fillId="0" borderId="15" xfId="2" applyNumberFormat="1" applyFont="1" applyBorder="1" applyAlignment="1" applyProtection="1">
      <alignment horizontal="right" vertical="center" shrinkToFit="1"/>
      <protection locked="0"/>
    </xf>
    <xf numFmtId="183" fontId="7" fillId="2" borderId="166" xfId="2" applyNumberFormat="1" applyFont="1" applyFill="1" applyBorder="1" applyAlignment="1" applyProtection="1">
      <alignment horizontal="center" vertical="center" wrapText="1" shrinkToFit="1"/>
      <protection locked="0"/>
    </xf>
    <xf numFmtId="183" fontId="7" fillId="2" borderId="66" xfId="2" applyNumberFormat="1" applyFont="1" applyFill="1" applyBorder="1" applyAlignment="1" applyProtection="1">
      <alignment horizontal="center" vertical="center" wrapText="1" shrinkToFit="1"/>
      <protection locked="0"/>
    </xf>
    <xf numFmtId="177" fontId="61" fillId="0" borderId="1" xfId="2" applyNumberFormat="1" applyFont="1" applyBorder="1" applyAlignment="1" applyProtection="1">
      <alignment horizontal="right" vertical="center"/>
      <protection locked="0"/>
    </xf>
    <xf numFmtId="177" fontId="61" fillId="0" borderId="173" xfId="2" applyNumberFormat="1" applyFont="1" applyBorder="1" applyAlignment="1" applyProtection="1">
      <alignment horizontal="right" vertical="center"/>
      <protection locked="0"/>
    </xf>
    <xf numFmtId="177" fontId="61" fillId="0" borderId="150" xfId="2" applyNumberFormat="1" applyFont="1" applyBorder="1" applyAlignment="1" applyProtection="1">
      <alignment horizontal="right" vertical="center"/>
      <protection locked="0"/>
    </xf>
    <xf numFmtId="0" fontId="7" fillId="2" borderId="105" xfId="2" applyFont="1" applyFill="1" applyBorder="1" applyAlignment="1" applyProtection="1">
      <alignment horizontal="center" vertical="center"/>
      <protection locked="0"/>
    </xf>
    <xf numFmtId="0" fontId="7" fillId="2" borderId="90" xfId="2" applyFont="1" applyFill="1" applyBorder="1" applyAlignment="1" applyProtection="1">
      <alignment horizontal="center" vertical="center"/>
      <protection locked="0"/>
    </xf>
    <xf numFmtId="0" fontId="61" fillId="0" borderId="36" xfId="2" applyFont="1" applyBorder="1" applyAlignment="1" applyProtection="1">
      <alignment horizontal="center" vertical="center" shrinkToFit="1"/>
      <protection locked="0"/>
    </xf>
    <xf numFmtId="0" fontId="61" fillId="0" borderId="22" xfId="2" applyFont="1" applyBorder="1" applyAlignment="1" applyProtection="1">
      <alignment horizontal="center" vertical="center" shrinkToFit="1"/>
      <protection locked="0"/>
    </xf>
    <xf numFmtId="0" fontId="61" fillId="0" borderId="81" xfId="2" applyFont="1" applyBorder="1" applyAlignment="1" applyProtection="1">
      <alignment horizontal="center" vertical="center" shrinkToFit="1"/>
      <protection locked="0"/>
    </xf>
    <xf numFmtId="183" fontId="61" fillId="0" borderId="35" xfId="2" applyNumberFormat="1" applyFont="1" applyBorder="1" applyAlignment="1" applyProtection="1">
      <alignment horizontal="right" vertical="center" shrinkToFit="1"/>
      <protection locked="0"/>
    </xf>
    <xf numFmtId="183" fontId="61" fillId="0" borderId="81" xfId="2" applyNumberFormat="1" applyFont="1" applyBorder="1" applyAlignment="1" applyProtection="1">
      <alignment horizontal="right" vertical="center" shrinkToFit="1"/>
      <protection locked="0"/>
    </xf>
    <xf numFmtId="183" fontId="61" fillId="0" borderId="51" xfId="2" applyNumberFormat="1" applyFont="1" applyBorder="1" applyAlignment="1" applyProtection="1">
      <alignment horizontal="right" vertical="center" shrinkToFit="1"/>
      <protection locked="0"/>
    </xf>
    <xf numFmtId="183" fontId="7" fillId="2" borderId="176" xfId="2" applyNumberFormat="1" applyFont="1" applyFill="1" applyBorder="1" applyAlignment="1" applyProtection="1">
      <alignment horizontal="center" vertical="center" shrinkToFit="1"/>
      <protection locked="0"/>
    </xf>
    <xf numFmtId="183" fontId="7" fillId="2" borderId="63" xfId="2" applyNumberFormat="1" applyFont="1" applyFill="1" applyBorder="1" applyAlignment="1" applyProtection="1">
      <alignment horizontal="center" vertical="center" shrinkToFit="1"/>
      <protection locked="0"/>
    </xf>
    <xf numFmtId="177" fontId="61" fillId="0" borderId="3" xfId="2" applyNumberFormat="1" applyFont="1" applyBorder="1" applyAlignment="1" applyProtection="1">
      <alignment horizontal="right" vertical="center"/>
      <protection locked="0"/>
    </xf>
    <xf numFmtId="177" fontId="61" fillId="0" borderId="177" xfId="2" applyNumberFormat="1" applyFont="1" applyBorder="1" applyAlignment="1" applyProtection="1">
      <alignment horizontal="right" vertical="center"/>
      <protection locked="0"/>
    </xf>
    <xf numFmtId="177" fontId="61" fillId="0" borderId="152" xfId="2" applyNumberFormat="1" applyFont="1" applyBorder="1" applyAlignment="1" applyProtection="1">
      <alignment horizontal="right" vertical="center"/>
      <protection locked="0"/>
    </xf>
    <xf numFmtId="177" fontId="61" fillId="0" borderId="161" xfId="2" applyNumberFormat="1" applyFont="1" applyBorder="1" applyAlignment="1" applyProtection="1">
      <alignment horizontal="right" vertical="center"/>
      <protection locked="0"/>
    </xf>
    <xf numFmtId="183" fontId="7" fillId="0" borderId="51" xfId="2" applyNumberFormat="1" applyFont="1" applyBorder="1" applyAlignment="1" applyProtection="1">
      <alignment horizontal="right" vertical="center" shrinkToFit="1"/>
      <protection locked="0"/>
    </xf>
    <xf numFmtId="183" fontId="7" fillId="0" borderId="81" xfId="2" applyNumberFormat="1" applyFont="1" applyBorder="1" applyAlignment="1" applyProtection="1">
      <alignment horizontal="right" vertical="center" shrinkToFit="1"/>
      <protection locked="0"/>
    </xf>
    <xf numFmtId="183" fontId="7" fillId="0" borderId="14" xfId="2" applyNumberFormat="1" applyFont="1" applyBorder="1" applyAlignment="1" applyProtection="1">
      <alignment horizontal="right" vertical="center" shrinkToFit="1"/>
      <protection locked="0"/>
    </xf>
    <xf numFmtId="0" fontId="7" fillId="2" borderId="58" xfId="2" applyFont="1" applyFill="1" applyBorder="1" applyAlignment="1" applyProtection="1">
      <alignment horizontal="center" vertical="center" shrinkToFit="1"/>
      <protection locked="0"/>
    </xf>
    <xf numFmtId="0" fontId="7" fillId="2" borderId="49" xfId="2" applyFont="1" applyFill="1" applyBorder="1" applyAlignment="1" applyProtection="1">
      <alignment horizontal="center" vertical="center" shrinkToFit="1"/>
      <protection locked="0"/>
    </xf>
    <xf numFmtId="0" fontId="7" fillId="0" borderId="58" xfId="2" applyFont="1" applyBorder="1" applyAlignment="1" applyProtection="1">
      <alignment horizontal="center" vertical="center" wrapText="1"/>
      <protection locked="0"/>
    </xf>
    <xf numFmtId="0" fontId="53" fillId="2" borderId="0" xfId="2" applyFont="1" applyFill="1" applyAlignment="1" applyProtection="1">
      <alignment horizontal="left" vertical="top" wrapText="1"/>
      <protection locked="0"/>
    </xf>
    <xf numFmtId="0" fontId="7" fillId="2" borderId="11"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right" vertical="center" wrapText="1"/>
      <protection locked="0"/>
    </xf>
    <xf numFmtId="49" fontId="7" fillId="2" borderId="0" xfId="0" applyNumberFormat="1" applyFont="1" applyFill="1" applyAlignment="1" applyProtection="1">
      <alignment horizontal="right" vertical="center"/>
      <protection locked="0"/>
    </xf>
    <xf numFmtId="0" fontId="7" fillId="2" borderId="0" xfId="0" applyFont="1" applyFill="1" applyAlignment="1" applyProtection="1">
      <alignment horizontal="left" vertical="center"/>
      <protection locked="0"/>
    </xf>
    <xf numFmtId="0" fontId="19" fillId="2" borderId="0" xfId="2" applyFont="1" applyFill="1" applyAlignment="1" applyProtection="1">
      <alignment horizontal="left" wrapText="1"/>
      <protection locked="0"/>
    </xf>
    <xf numFmtId="0" fontId="24" fillId="2" borderId="19" xfId="2" applyFont="1" applyFill="1" applyBorder="1" applyAlignment="1" applyProtection="1">
      <alignment horizontal="center" vertical="center" textRotation="255"/>
      <protection locked="0"/>
    </xf>
    <xf numFmtId="0" fontId="24" fillId="2" borderId="20" xfId="2" applyFont="1" applyFill="1" applyBorder="1" applyAlignment="1" applyProtection="1">
      <alignment horizontal="center" vertical="center" textRotation="255"/>
      <protection locked="0"/>
    </xf>
    <xf numFmtId="0" fontId="24" fillId="2" borderId="21" xfId="2" applyFont="1" applyFill="1" applyBorder="1" applyAlignment="1" applyProtection="1">
      <alignment horizontal="center" vertical="center" textRotation="255"/>
      <protection locked="0"/>
    </xf>
    <xf numFmtId="0" fontId="6" fillId="2" borderId="0" xfId="2" applyFont="1" applyFill="1" applyAlignment="1" applyProtection="1">
      <alignment vertical="center" shrinkToFit="1"/>
      <protection locked="0"/>
    </xf>
    <xf numFmtId="0" fontId="0" fillId="2" borderId="0" xfId="0" applyFill="1" applyProtection="1">
      <alignment vertical="center"/>
      <protection locked="0"/>
    </xf>
    <xf numFmtId="0" fontId="9" fillId="2" borderId="0" xfId="2" applyFont="1" applyFill="1" applyAlignment="1" applyProtection="1">
      <alignment horizontal="right"/>
      <protection locked="0"/>
    </xf>
    <xf numFmtId="0" fontId="55" fillId="2" borderId="0" xfId="0" applyFont="1" applyFill="1" applyAlignment="1" applyProtection="1">
      <protection locked="0"/>
    </xf>
    <xf numFmtId="0" fontId="24" fillId="2" borderId="82" xfId="2" applyFont="1" applyFill="1" applyBorder="1" applyAlignment="1" applyProtection="1">
      <alignment horizontal="center" vertical="center"/>
      <protection locked="0"/>
    </xf>
    <xf numFmtId="0" fontId="24" fillId="2" borderId="83" xfId="2" applyFont="1" applyFill="1" applyBorder="1" applyAlignment="1" applyProtection="1">
      <alignment horizontal="center" vertical="center"/>
      <protection locked="0"/>
    </xf>
    <xf numFmtId="0" fontId="24" fillId="2" borderId="47" xfId="2" applyFont="1" applyFill="1" applyBorder="1" applyAlignment="1" applyProtection="1">
      <alignment horizontal="center" vertical="center"/>
      <protection locked="0"/>
    </xf>
    <xf numFmtId="0" fontId="7" fillId="0" borderId="83" xfId="2" applyFont="1" applyBorder="1" applyAlignment="1" applyProtection="1">
      <alignment horizontal="left" vertical="center" wrapText="1"/>
      <protection locked="0"/>
    </xf>
    <xf numFmtId="0" fontId="7" fillId="2" borderId="84" xfId="2" applyFont="1" applyFill="1" applyBorder="1" applyAlignment="1" applyProtection="1">
      <alignment horizontal="center" vertical="center" wrapText="1"/>
      <protection locked="0"/>
    </xf>
    <xf numFmtId="0" fontId="7" fillId="2" borderId="83" xfId="2" applyFont="1" applyFill="1" applyBorder="1" applyAlignment="1" applyProtection="1">
      <alignment horizontal="center" vertical="center" wrapText="1"/>
      <protection locked="0"/>
    </xf>
    <xf numFmtId="0" fontId="7" fillId="2" borderId="48" xfId="2" applyFont="1" applyFill="1" applyBorder="1" applyAlignment="1" applyProtection="1">
      <alignment horizontal="center" vertical="center" wrapText="1"/>
      <protection locked="0"/>
    </xf>
    <xf numFmtId="0" fontId="24" fillId="2" borderId="34" xfId="2" applyFont="1" applyFill="1" applyBorder="1" applyAlignment="1" applyProtection="1">
      <alignment horizontal="center" vertical="center"/>
      <protection locked="0"/>
    </xf>
    <xf numFmtId="0" fontId="24" fillId="2" borderId="58" xfId="2" applyFont="1" applyFill="1" applyBorder="1" applyAlignment="1" applyProtection="1">
      <alignment horizontal="center" vertical="center"/>
      <protection locked="0"/>
    </xf>
    <xf numFmtId="0" fontId="24" fillId="2" borderId="49" xfId="2" applyFont="1" applyFill="1" applyBorder="1" applyAlignment="1" applyProtection="1">
      <alignment horizontal="center" vertical="center"/>
      <protection locked="0"/>
    </xf>
    <xf numFmtId="0" fontId="61" fillId="0" borderId="56" xfId="2" applyFont="1" applyBorder="1" applyAlignment="1" applyProtection="1">
      <alignment horizontal="right" vertical="center"/>
      <protection locked="0"/>
    </xf>
    <xf numFmtId="0" fontId="61" fillId="0" borderId="58" xfId="2" applyFont="1" applyBorder="1" applyAlignment="1" applyProtection="1">
      <alignment horizontal="right" vertical="center"/>
      <protection locked="0"/>
    </xf>
    <xf numFmtId="0" fontId="61" fillId="0" borderId="49" xfId="2" applyFont="1" applyBorder="1" applyAlignment="1" applyProtection="1">
      <alignment horizontal="right" vertical="center"/>
      <protection locked="0"/>
    </xf>
    <xf numFmtId="0" fontId="7" fillId="0" borderId="56" xfId="2" applyFont="1" applyBorder="1" applyAlignment="1" applyProtection="1">
      <alignment horizontal="right" vertical="center"/>
      <protection locked="0"/>
    </xf>
    <xf numFmtId="0" fontId="7" fillId="0" borderId="58" xfId="2" applyFont="1" applyBorder="1" applyAlignment="1" applyProtection="1">
      <alignment horizontal="right" vertical="center"/>
      <protection locked="0"/>
    </xf>
    <xf numFmtId="0" fontId="7" fillId="0" borderId="49" xfId="2" applyFont="1" applyBorder="1" applyAlignment="1" applyProtection="1">
      <alignment horizontal="right" vertical="center"/>
      <protection locked="0"/>
    </xf>
    <xf numFmtId="0" fontId="35" fillId="2" borderId="5" xfId="2" applyFont="1" applyFill="1" applyBorder="1" applyAlignment="1" applyProtection="1">
      <alignment horizontal="left" vertical="center"/>
      <protection locked="0"/>
    </xf>
    <xf numFmtId="0" fontId="40" fillId="2" borderId="5" xfId="0" applyFont="1" applyFill="1" applyBorder="1" applyProtection="1">
      <alignment vertical="center"/>
      <protection locked="0"/>
    </xf>
    <xf numFmtId="0" fontId="7" fillId="0" borderId="83" xfId="2" applyFont="1" applyBorder="1" applyAlignment="1" applyProtection="1">
      <alignment horizontal="center" vertical="center" wrapText="1"/>
      <protection locked="0"/>
    </xf>
    <xf numFmtId="0" fontId="24" fillId="2" borderId="35" xfId="2" applyFont="1" applyFill="1" applyBorder="1" applyAlignment="1" applyProtection="1">
      <alignment horizontal="center" vertical="center"/>
      <protection locked="0"/>
    </xf>
    <xf numFmtId="0" fontId="24" fillId="2" borderId="5" xfId="2" applyFont="1" applyFill="1" applyBorder="1" applyAlignment="1" applyProtection="1">
      <alignment horizontal="center" vertical="center"/>
      <protection locked="0"/>
    </xf>
    <xf numFmtId="0" fontId="24" fillId="2" borderId="22" xfId="2" applyFont="1" applyFill="1" applyBorder="1" applyAlignment="1" applyProtection="1">
      <alignment horizontal="center" vertical="center"/>
      <protection locked="0"/>
    </xf>
    <xf numFmtId="0" fontId="61" fillId="0" borderId="36" xfId="2" applyFont="1" applyBorder="1" applyAlignment="1" applyProtection="1">
      <alignment horizontal="right" vertical="center"/>
      <protection locked="0"/>
    </xf>
    <xf numFmtId="0" fontId="61" fillId="0" borderId="5" xfId="2" applyFont="1" applyBorder="1" applyAlignment="1" applyProtection="1">
      <alignment horizontal="right" vertical="center"/>
      <protection locked="0"/>
    </xf>
    <xf numFmtId="0" fontId="61" fillId="0" borderId="22" xfId="2" applyFont="1" applyBorder="1" applyAlignment="1" applyProtection="1">
      <alignment horizontal="right" vertical="center"/>
      <protection locked="0"/>
    </xf>
    <xf numFmtId="0" fontId="24" fillId="2" borderId="74" xfId="2" applyFont="1" applyFill="1" applyBorder="1" applyAlignment="1" applyProtection="1">
      <alignment horizontal="center" vertical="center" textRotation="255" shrinkToFit="1"/>
      <protection locked="0"/>
    </xf>
    <xf numFmtId="0" fontId="24" fillId="2" borderId="30" xfId="2" applyFont="1" applyFill="1" applyBorder="1" applyAlignment="1" applyProtection="1">
      <alignment horizontal="center" vertical="center" textRotation="255" shrinkToFit="1"/>
      <protection locked="0"/>
    </xf>
    <xf numFmtId="0" fontId="32" fillId="2" borderId="75" xfId="2" applyFont="1" applyFill="1" applyBorder="1" applyAlignment="1" applyProtection="1">
      <alignment horizontal="distributed" vertical="center"/>
      <protection locked="0"/>
    </xf>
    <xf numFmtId="177" fontId="24" fillId="0" borderId="1" xfId="2" applyNumberFormat="1" applyFont="1" applyBorder="1" applyAlignment="1" applyProtection="1">
      <alignment horizontal="right" vertical="center"/>
      <protection locked="0"/>
    </xf>
    <xf numFmtId="177" fontId="24" fillId="0" borderId="2" xfId="2" applyNumberFormat="1" applyFont="1" applyBorder="1" applyAlignment="1" applyProtection="1">
      <alignment horizontal="right" vertical="center"/>
      <protection locked="0"/>
    </xf>
    <xf numFmtId="177" fontId="28" fillId="0" borderId="20" xfId="2" applyNumberFormat="1" applyFont="1" applyBorder="1" applyAlignment="1" applyProtection="1">
      <alignment horizontal="center" vertical="top"/>
      <protection locked="0"/>
    </xf>
    <xf numFmtId="177" fontId="28" fillId="0" borderId="37" xfId="2" applyNumberFormat="1" applyFont="1" applyBorder="1" applyAlignment="1" applyProtection="1">
      <alignment horizontal="center" vertical="top"/>
      <protection locked="0"/>
    </xf>
    <xf numFmtId="177" fontId="28" fillId="0" borderId="0" xfId="2" applyNumberFormat="1" applyFont="1" applyAlignment="1" applyProtection="1">
      <alignment horizontal="center" vertical="top"/>
      <protection locked="0"/>
    </xf>
    <xf numFmtId="177" fontId="28" fillId="0" borderId="9" xfId="2" applyNumberFormat="1" applyFont="1" applyBorder="1" applyAlignment="1" applyProtection="1">
      <alignment horizontal="center" vertical="top"/>
      <protection locked="0"/>
    </xf>
    <xf numFmtId="177" fontId="28" fillId="0" borderId="5" xfId="2" applyNumberFormat="1" applyFont="1" applyBorder="1" applyAlignment="1" applyProtection="1">
      <alignment horizontal="center" vertical="top"/>
      <protection locked="0"/>
    </xf>
    <xf numFmtId="177" fontId="28" fillId="0" borderId="14" xfId="2" applyNumberFormat="1" applyFont="1" applyBorder="1" applyAlignment="1" applyProtection="1">
      <alignment horizontal="center" vertical="top"/>
      <protection locked="0"/>
    </xf>
    <xf numFmtId="0" fontId="32" fillId="2" borderId="128" xfId="2" applyFont="1" applyFill="1" applyBorder="1" applyAlignment="1" applyProtection="1">
      <alignment horizontal="distributed" vertical="center"/>
      <protection locked="0"/>
    </xf>
    <xf numFmtId="177" fontId="24" fillId="0" borderId="12" xfId="2" applyNumberFormat="1" applyFont="1" applyBorder="1" applyAlignment="1" applyProtection="1">
      <alignment horizontal="right" vertical="center"/>
      <protection locked="0"/>
    </xf>
    <xf numFmtId="177" fontId="24" fillId="0" borderId="59" xfId="2" applyNumberFormat="1" applyFont="1" applyBorder="1" applyAlignment="1" applyProtection="1">
      <alignment horizontal="right" vertical="center"/>
      <protection locked="0"/>
    </xf>
    <xf numFmtId="0" fontId="32" fillId="2" borderId="137" xfId="2" applyFont="1" applyFill="1" applyBorder="1" applyAlignment="1" applyProtection="1">
      <alignment horizontal="distributed" vertical="center"/>
      <protection locked="0"/>
    </xf>
    <xf numFmtId="177" fontId="24" fillId="0" borderId="31" xfId="2" applyNumberFormat="1" applyFont="1" applyBorder="1" applyAlignment="1" applyProtection="1">
      <alignment horizontal="right" vertical="center"/>
      <protection locked="0"/>
    </xf>
    <xf numFmtId="177" fontId="24" fillId="0" borderId="45" xfId="2" applyNumberFormat="1" applyFont="1" applyBorder="1" applyAlignment="1" applyProtection="1">
      <alignment horizontal="right" vertical="center"/>
      <protection locked="0"/>
    </xf>
    <xf numFmtId="177" fontId="24" fillId="0" borderId="39" xfId="2" applyNumberFormat="1" applyFont="1" applyBorder="1" applyAlignment="1" applyProtection="1">
      <alignment horizontal="right" vertical="center"/>
      <protection locked="0"/>
    </xf>
    <xf numFmtId="177" fontId="24" fillId="0" borderId="64" xfId="2" applyNumberFormat="1" applyFont="1" applyBorder="1" applyAlignment="1" applyProtection="1">
      <alignment horizontal="right" vertical="center"/>
      <protection locked="0"/>
    </xf>
    <xf numFmtId="0" fontId="32" fillId="2" borderId="97" xfId="2" applyFont="1" applyFill="1" applyBorder="1" applyAlignment="1" applyProtection="1">
      <alignment horizontal="distributed" vertical="center"/>
      <protection locked="0"/>
    </xf>
    <xf numFmtId="0" fontId="32" fillId="2" borderId="98" xfId="2" applyFont="1" applyFill="1" applyBorder="1" applyAlignment="1" applyProtection="1">
      <alignment horizontal="distributed" vertical="center"/>
      <protection locked="0"/>
    </xf>
    <xf numFmtId="0" fontId="24" fillId="4" borderId="87" xfId="2" applyFont="1" applyFill="1" applyBorder="1" applyAlignment="1" applyProtection="1">
      <alignment horizontal="center" vertical="center" textRotation="255" shrinkToFit="1"/>
      <protection locked="0"/>
    </xf>
    <xf numFmtId="0" fontId="24" fillId="4" borderId="140" xfId="2" applyFont="1" applyFill="1" applyBorder="1" applyAlignment="1" applyProtection="1">
      <alignment horizontal="center" vertical="center" textRotation="255" shrinkToFit="1"/>
      <protection locked="0"/>
    </xf>
    <xf numFmtId="0" fontId="24" fillId="4" borderId="90" xfId="2" applyFont="1" applyFill="1" applyBorder="1" applyAlignment="1" applyProtection="1">
      <alignment horizontal="center" vertical="center" textRotation="255" shrinkToFit="1"/>
      <protection locked="0"/>
    </xf>
    <xf numFmtId="0" fontId="24" fillId="4" borderId="91" xfId="2" applyFont="1" applyFill="1" applyBorder="1" applyAlignment="1" applyProtection="1">
      <alignment horizontal="center" vertical="center" textRotation="255" shrinkToFit="1"/>
      <protection locked="0"/>
    </xf>
    <xf numFmtId="0" fontId="32" fillId="4" borderId="139" xfId="2" applyFont="1" applyFill="1" applyBorder="1" applyAlignment="1" applyProtection="1">
      <alignment horizontal="center" vertical="center"/>
      <protection locked="0"/>
    </xf>
    <xf numFmtId="0" fontId="32" fillId="4" borderId="97" xfId="2" applyFont="1" applyFill="1" applyBorder="1" applyAlignment="1" applyProtection="1">
      <alignment horizontal="center" vertical="center"/>
      <protection locked="0"/>
    </xf>
    <xf numFmtId="0" fontId="32" fillId="4" borderId="98" xfId="2" applyFont="1" applyFill="1" applyBorder="1" applyAlignment="1" applyProtection="1">
      <alignment horizontal="center" vertical="center"/>
      <protection locked="0"/>
    </xf>
    <xf numFmtId="0" fontId="33" fillId="2" borderId="0" xfId="2" applyFont="1" applyFill="1" applyAlignment="1" applyProtection="1">
      <alignment vertical="top" wrapText="1"/>
      <protection locked="0"/>
    </xf>
    <xf numFmtId="0" fontId="32" fillId="4" borderId="137" xfId="2" applyFont="1" applyFill="1" applyBorder="1" applyAlignment="1" applyProtection="1">
      <alignment horizontal="center" vertical="center"/>
      <protection locked="0"/>
    </xf>
    <xf numFmtId="0" fontId="32" fillId="2" borderId="75" xfId="2" applyFont="1" applyFill="1" applyBorder="1" applyAlignment="1" applyProtection="1">
      <alignment horizontal="center" vertical="center" wrapText="1"/>
      <protection locked="0"/>
    </xf>
    <xf numFmtId="0" fontId="32" fillId="2" borderId="30" xfId="2" applyFont="1" applyFill="1" applyBorder="1" applyAlignment="1" applyProtection="1">
      <alignment horizontal="center" vertical="center" wrapText="1"/>
      <protection locked="0"/>
    </xf>
    <xf numFmtId="0" fontId="46" fillId="0" borderId="1" xfId="2" applyFont="1" applyBorder="1" applyAlignment="1" applyProtection="1">
      <alignment horizontal="center" vertical="center"/>
      <protection locked="0"/>
    </xf>
    <xf numFmtId="0" fontId="46" fillId="0" borderId="2" xfId="2" applyFont="1" applyBorder="1" applyAlignment="1" applyProtection="1">
      <alignment horizontal="center" vertical="center"/>
      <protection locked="0"/>
    </xf>
    <xf numFmtId="0" fontId="46" fillId="0" borderId="30" xfId="2" applyFont="1" applyBorder="1" applyAlignment="1" applyProtection="1">
      <alignment horizontal="center" vertical="center"/>
      <protection locked="0"/>
    </xf>
    <xf numFmtId="0" fontId="46" fillId="0" borderId="20" xfId="2" applyFont="1" applyBorder="1" applyAlignment="1" applyProtection="1">
      <alignment horizontal="center" vertical="center"/>
      <protection locked="0"/>
    </xf>
    <xf numFmtId="0" fontId="102" fillId="2" borderId="0" xfId="2" applyFont="1" applyFill="1" applyAlignment="1" applyProtection="1">
      <alignment horizontal="left" vertical="center" wrapText="1"/>
      <protection locked="0"/>
    </xf>
    <xf numFmtId="0" fontId="6" fillId="2" borderId="0" xfId="2" applyFont="1" applyFill="1" applyAlignment="1" applyProtection="1">
      <alignment horizontal="left" vertical="center"/>
      <protection locked="0"/>
    </xf>
    <xf numFmtId="0" fontId="35" fillId="2" borderId="56" xfId="2" applyFont="1" applyFill="1" applyBorder="1" applyAlignment="1" applyProtection="1">
      <alignment horizontal="center" vertical="center"/>
      <protection locked="0"/>
    </xf>
    <xf numFmtId="0" fontId="35" fillId="2" borderId="58" xfId="2" applyFont="1" applyFill="1" applyBorder="1" applyAlignment="1" applyProtection="1">
      <alignment horizontal="center" vertical="center"/>
      <protection locked="0"/>
    </xf>
    <xf numFmtId="0" fontId="35" fillId="2" borderId="49" xfId="2" applyFont="1" applyFill="1" applyBorder="1" applyAlignment="1" applyProtection="1">
      <alignment horizontal="center" vertical="center"/>
      <protection locked="0"/>
    </xf>
    <xf numFmtId="0" fontId="32" fillId="2" borderId="56" xfId="2" applyFont="1" applyFill="1" applyBorder="1" applyAlignment="1" applyProtection="1">
      <alignment horizontal="center" vertical="center" shrinkToFit="1"/>
      <protection locked="0"/>
    </xf>
    <xf numFmtId="0" fontId="32" fillId="2" borderId="58" xfId="2" applyFont="1" applyFill="1" applyBorder="1" applyAlignment="1" applyProtection="1">
      <alignment horizontal="center" vertical="center" shrinkToFit="1"/>
      <protection locked="0"/>
    </xf>
    <xf numFmtId="0" fontId="32" fillId="2" borderId="49" xfId="2" applyFont="1" applyFill="1" applyBorder="1" applyAlignment="1" applyProtection="1">
      <alignment horizontal="center" vertical="center" shrinkToFit="1"/>
      <protection locked="0"/>
    </xf>
    <xf numFmtId="0" fontId="24" fillId="0" borderId="27" xfId="2" applyFont="1" applyBorder="1" applyAlignment="1" applyProtection="1">
      <alignment horizontal="right" vertical="center"/>
      <protection locked="0"/>
    </xf>
    <xf numFmtId="0" fontId="24" fillId="0" borderId="59" xfId="2" applyFont="1" applyBorder="1" applyAlignment="1" applyProtection="1">
      <alignment horizontal="right" vertical="center"/>
      <protection locked="0"/>
    </xf>
    <xf numFmtId="0" fontId="24" fillId="0" borderId="62" xfId="2" applyFont="1" applyBorder="1" applyAlignment="1" applyProtection="1">
      <alignment horizontal="right" vertical="center"/>
      <protection locked="0"/>
    </xf>
    <xf numFmtId="0" fontId="138" fillId="0" borderId="12" xfId="2" applyFont="1" applyBorder="1" applyAlignment="1" applyProtection="1">
      <alignment horizontal="center" vertical="center"/>
      <protection locked="0"/>
    </xf>
    <xf numFmtId="0" fontId="138" fillId="0" borderId="59" xfId="2" applyFont="1" applyBorder="1" applyAlignment="1" applyProtection="1">
      <alignment horizontal="center" vertical="center"/>
      <protection locked="0"/>
    </xf>
    <xf numFmtId="0" fontId="46" fillId="0" borderId="12" xfId="2" applyFont="1" applyBorder="1" applyAlignment="1" applyProtection="1">
      <alignment horizontal="center" vertical="center"/>
      <protection locked="0"/>
    </xf>
    <xf numFmtId="0" fontId="46" fillId="0" borderId="59" xfId="2" applyFont="1" applyBorder="1" applyAlignment="1" applyProtection="1">
      <alignment horizontal="center" vertical="center"/>
      <protection locked="0"/>
    </xf>
    <xf numFmtId="0" fontId="24" fillId="0" borderId="55" xfId="2" applyFont="1" applyBorder="1" applyAlignment="1" applyProtection="1">
      <alignment horizontal="right" vertical="center"/>
      <protection locked="0"/>
    </xf>
    <xf numFmtId="0" fontId="24" fillId="0" borderId="26" xfId="2" applyFont="1" applyBorder="1" applyAlignment="1" applyProtection="1">
      <alignment horizontal="right" vertical="center"/>
      <protection locked="0"/>
    </xf>
    <xf numFmtId="0" fontId="24" fillId="0" borderId="95" xfId="2" applyFont="1" applyBorder="1" applyAlignment="1" applyProtection="1">
      <alignment horizontal="right" vertical="center"/>
      <protection locked="0"/>
    </xf>
    <xf numFmtId="38" fontId="138" fillId="0" borderId="13" xfId="3" applyFont="1" applyFill="1" applyBorder="1" applyAlignment="1" applyProtection="1">
      <alignment horizontal="center" vertical="center"/>
      <protection locked="0"/>
    </xf>
    <xf numFmtId="38" fontId="138" fillId="0" borderId="26" xfId="3" applyFont="1" applyFill="1" applyBorder="1" applyAlignment="1" applyProtection="1">
      <alignment horizontal="center" vertical="center"/>
      <protection locked="0"/>
    </xf>
    <xf numFmtId="0" fontId="138" fillId="0" borderId="13" xfId="2" applyFont="1" applyBorder="1" applyAlignment="1" applyProtection="1">
      <alignment horizontal="center" vertical="center"/>
      <protection locked="0"/>
    </xf>
    <xf numFmtId="0" fontId="138" fillId="0" borderId="26" xfId="2" applyFont="1" applyBorder="1" applyAlignment="1" applyProtection="1">
      <alignment horizontal="center" vertical="center"/>
      <protection locked="0"/>
    </xf>
    <xf numFmtId="0" fontId="24" fillId="2" borderId="6" xfId="2" applyFont="1" applyFill="1" applyBorder="1" applyAlignment="1" applyProtection="1">
      <alignment horizontal="center" vertical="center" wrapText="1" shrinkToFit="1"/>
      <protection locked="0"/>
    </xf>
    <xf numFmtId="0" fontId="24" fillId="2" borderId="0" xfId="2" applyFont="1" applyFill="1" applyAlignment="1" applyProtection="1">
      <alignment horizontal="center" vertical="center" wrapText="1" shrinkToFit="1"/>
      <protection locked="0"/>
    </xf>
    <xf numFmtId="0" fontId="24" fillId="2" borderId="35" xfId="2" applyFont="1" applyFill="1" applyBorder="1" applyAlignment="1" applyProtection="1">
      <alignment horizontal="center" vertical="center" wrapText="1" shrinkToFit="1"/>
      <protection locked="0"/>
    </xf>
    <xf numFmtId="0" fontId="24" fillId="2" borderId="5" xfId="2" applyFont="1" applyFill="1" applyBorder="1" applyAlignment="1" applyProtection="1">
      <alignment horizontal="center" vertical="center" wrapText="1" shrinkToFit="1"/>
      <protection locked="0"/>
    </xf>
    <xf numFmtId="0" fontId="24" fillId="0" borderId="27" xfId="2" applyFont="1" applyBorder="1" applyAlignment="1" applyProtection="1">
      <alignment horizontal="right" vertical="center" wrapText="1" shrinkToFit="1"/>
      <protection locked="0"/>
    </xf>
    <xf numFmtId="0" fontId="24" fillId="0" borderId="59" xfId="2" applyFont="1" applyBorder="1" applyAlignment="1" applyProtection="1">
      <alignment horizontal="right" vertical="center" wrapText="1" shrinkToFit="1"/>
      <protection locked="0"/>
    </xf>
    <xf numFmtId="0" fontId="24" fillId="0" borderId="62" xfId="2" applyFont="1" applyBorder="1" applyAlignment="1" applyProtection="1">
      <alignment horizontal="right" vertical="center" wrapText="1" shrinkToFit="1"/>
      <protection locked="0"/>
    </xf>
    <xf numFmtId="38" fontId="24" fillId="0" borderId="12" xfId="3" applyFont="1" applyFill="1" applyBorder="1" applyAlignment="1" applyProtection="1">
      <alignment horizontal="right" vertical="center" shrinkToFit="1"/>
      <protection locked="0"/>
    </xf>
    <xf numFmtId="38" fontId="24" fillId="0" borderId="59" xfId="3" applyFont="1" applyFill="1" applyBorder="1" applyAlignment="1" applyProtection="1">
      <alignment horizontal="right" vertical="center" shrinkToFit="1"/>
      <protection locked="0"/>
    </xf>
    <xf numFmtId="0" fontId="24" fillId="0" borderId="152" xfId="2" applyFont="1" applyBorder="1" applyAlignment="1" applyProtection="1">
      <alignment horizontal="right" vertical="center" wrapText="1" shrinkToFit="1"/>
      <protection locked="0"/>
    </xf>
    <xf numFmtId="0" fontId="24" fillId="0" borderId="161" xfId="2" applyFont="1" applyBorder="1" applyAlignment="1" applyProtection="1">
      <alignment horizontal="right" vertical="center" wrapText="1" shrinkToFit="1"/>
      <protection locked="0"/>
    </xf>
    <xf numFmtId="0" fontId="24" fillId="0" borderId="63" xfId="2" applyFont="1" applyBorder="1" applyAlignment="1" applyProtection="1">
      <alignment horizontal="right" vertical="center" wrapText="1" shrinkToFit="1"/>
      <protection locked="0"/>
    </xf>
    <xf numFmtId="38" fontId="24" fillId="0" borderId="3" xfId="3" applyFont="1" applyFill="1" applyBorder="1" applyAlignment="1" applyProtection="1">
      <alignment horizontal="right" vertical="center" shrinkToFit="1"/>
      <protection locked="0"/>
    </xf>
    <xf numFmtId="38" fontId="24" fillId="0" borderId="161" xfId="3" applyFont="1" applyFill="1" applyBorder="1" applyAlignment="1" applyProtection="1">
      <alignment horizontal="right" vertical="center" shrinkToFit="1"/>
      <protection locked="0"/>
    </xf>
    <xf numFmtId="0" fontId="24" fillId="2" borderId="50" xfId="2" applyFont="1" applyFill="1" applyBorder="1" applyAlignment="1" applyProtection="1">
      <alignment horizontal="center" vertical="center"/>
      <protection locked="0"/>
    </xf>
    <xf numFmtId="0" fontId="24" fillId="2" borderId="75" xfId="2" applyFont="1" applyFill="1" applyBorder="1" applyAlignment="1" applyProtection="1">
      <alignment horizontal="center" vertical="center"/>
      <protection locked="0"/>
    </xf>
    <xf numFmtId="0" fontId="24" fillId="2" borderId="30" xfId="2" applyFont="1" applyFill="1" applyBorder="1" applyAlignment="1" applyProtection="1">
      <alignment horizontal="center" vertical="center"/>
      <protection locked="0"/>
    </xf>
    <xf numFmtId="0" fontId="24" fillId="2" borderId="20" xfId="2" applyFont="1" applyFill="1" applyBorder="1" applyAlignment="1" applyProtection="1">
      <alignment horizontal="center" vertical="center"/>
      <protection locked="0"/>
    </xf>
    <xf numFmtId="0" fontId="24" fillId="2" borderId="21" xfId="2" applyFont="1" applyFill="1" applyBorder="1" applyAlignment="1" applyProtection="1">
      <alignment horizontal="center" vertical="center"/>
      <protection locked="0"/>
    </xf>
    <xf numFmtId="0" fontId="24" fillId="2" borderId="33" xfId="2" applyFont="1" applyFill="1" applyBorder="1" applyAlignment="1" applyProtection="1">
      <alignment horizontal="center" vertical="center"/>
      <protection locked="0"/>
    </xf>
    <xf numFmtId="0" fontId="24" fillId="2" borderId="0" xfId="2" applyFont="1" applyFill="1" applyAlignment="1" applyProtection="1">
      <alignment horizontal="center" vertical="center"/>
      <protection locked="0"/>
    </xf>
    <xf numFmtId="0" fontId="24" fillId="2" borderId="53" xfId="2" applyFont="1" applyFill="1" applyBorder="1" applyAlignment="1" applyProtection="1">
      <alignment horizontal="center" vertical="center"/>
      <protection locked="0"/>
    </xf>
    <xf numFmtId="0" fontId="24" fillId="2" borderId="36" xfId="2" applyFont="1" applyFill="1" applyBorder="1" applyAlignment="1" applyProtection="1">
      <alignment horizontal="center" vertical="center"/>
      <protection locked="0"/>
    </xf>
    <xf numFmtId="0" fontId="24" fillId="2" borderId="130" xfId="2" applyFont="1" applyFill="1" applyBorder="1" applyAlignment="1" applyProtection="1">
      <alignment horizontal="center" vertical="center" wrapText="1" shrinkToFit="1"/>
      <protection locked="0"/>
    </xf>
    <xf numFmtId="0" fontId="24" fillId="2" borderId="131" xfId="2" applyFont="1" applyFill="1" applyBorder="1" applyAlignment="1" applyProtection="1">
      <alignment horizontal="center" vertical="center" wrapText="1" shrinkToFit="1"/>
      <protection locked="0"/>
    </xf>
    <xf numFmtId="38" fontId="24" fillId="0" borderId="88" xfId="3" applyFont="1" applyFill="1" applyBorder="1" applyAlignment="1" applyProtection="1">
      <alignment horizontal="right" vertical="center" shrinkToFit="1"/>
      <protection locked="0"/>
    </xf>
    <xf numFmtId="38" fontId="24" fillId="0" borderId="46" xfId="3" applyFont="1" applyFill="1" applyBorder="1" applyAlignment="1" applyProtection="1">
      <alignment horizontal="right" vertical="center" shrinkToFit="1"/>
      <protection locked="0"/>
    </xf>
    <xf numFmtId="0" fontId="24" fillId="2" borderId="0" xfId="2" applyFont="1" applyFill="1" applyAlignment="1" applyProtection="1">
      <alignment horizontal="left" vertical="top" wrapText="1" shrinkToFit="1"/>
      <protection locked="0"/>
    </xf>
    <xf numFmtId="0" fontId="23" fillId="2" borderId="6" xfId="2" applyFont="1" applyFill="1" applyBorder="1" applyAlignment="1" applyProtection="1">
      <alignment horizontal="center" vertical="center"/>
      <protection locked="0"/>
    </xf>
    <xf numFmtId="0" fontId="23" fillId="2" borderId="72" xfId="2" applyFont="1" applyFill="1" applyBorder="1" applyAlignment="1" applyProtection="1">
      <alignment horizontal="center" vertical="center"/>
      <protection locked="0"/>
    </xf>
    <xf numFmtId="0" fontId="23" fillId="2" borderId="35" xfId="2" applyFont="1" applyFill="1" applyBorder="1" applyAlignment="1" applyProtection="1">
      <alignment horizontal="center" vertical="center"/>
      <protection locked="0"/>
    </xf>
    <xf numFmtId="0" fontId="23" fillId="2" borderId="81" xfId="2" applyFont="1" applyFill="1" applyBorder="1" applyAlignment="1" applyProtection="1">
      <alignment horizontal="center" vertical="center"/>
      <protection locked="0"/>
    </xf>
    <xf numFmtId="177" fontId="7" fillId="5" borderId="21" xfId="2" applyNumberFormat="1" applyFont="1" applyFill="1" applyBorder="1" applyAlignment="1" applyProtection="1">
      <alignment horizontal="right" vertical="center"/>
      <protection locked="0"/>
    </xf>
    <xf numFmtId="177" fontId="7" fillId="5" borderId="125" xfId="2" applyNumberFormat="1" applyFont="1" applyFill="1" applyBorder="1" applyAlignment="1" applyProtection="1">
      <alignment horizontal="right" vertical="center"/>
      <protection locked="0"/>
    </xf>
    <xf numFmtId="177" fontId="7" fillId="5" borderId="97" xfId="2" applyNumberFormat="1" applyFont="1" applyFill="1" applyBorder="1" applyAlignment="1" applyProtection="1">
      <alignment horizontal="right" vertical="center"/>
      <protection locked="0"/>
    </xf>
    <xf numFmtId="177" fontId="7" fillId="5" borderId="99" xfId="2" applyNumberFormat="1" applyFont="1" applyFill="1" applyBorder="1" applyAlignment="1" applyProtection="1">
      <alignment horizontal="right" vertical="center"/>
      <protection locked="0"/>
    </xf>
    <xf numFmtId="177" fontId="61" fillId="5" borderId="77" xfId="2" applyNumberFormat="1" applyFont="1" applyFill="1" applyBorder="1" applyAlignment="1" applyProtection="1">
      <alignment horizontal="right" vertical="center"/>
      <protection locked="0"/>
    </xf>
    <xf numFmtId="177" fontId="61" fillId="5" borderId="61" xfId="2" applyNumberFormat="1" applyFont="1" applyFill="1" applyBorder="1" applyAlignment="1" applyProtection="1">
      <alignment horizontal="right" vertical="center"/>
      <protection locked="0"/>
    </xf>
    <xf numFmtId="177" fontId="61" fillId="5" borderId="85" xfId="2" applyNumberFormat="1" applyFont="1" applyFill="1" applyBorder="1" applyAlignment="1" applyProtection="1">
      <alignment horizontal="right" vertical="center"/>
      <protection locked="0"/>
    </xf>
    <xf numFmtId="177" fontId="61" fillId="5" borderId="44" xfId="2" applyNumberFormat="1" applyFont="1" applyFill="1" applyBorder="1" applyAlignment="1" applyProtection="1">
      <alignment horizontal="right" vertical="center"/>
      <protection locked="0"/>
    </xf>
    <xf numFmtId="177" fontId="61" fillId="5" borderId="7" xfId="2" applyNumberFormat="1" applyFont="1" applyFill="1" applyBorder="1" applyAlignment="1" applyProtection="1">
      <alignment horizontal="right" vertical="center"/>
      <protection locked="0"/>
    </xf>
    <xf numFmtId="177" fontId="61" fillId="5" borderId="9" xfId="2" applyNumberFormat="1" applyFont="1" applyFill="1" applyBorder="1" applyAlignment="1" applyProtection="1">
      <alignment horizontal="right" vertical="center"/>
      <protection locked="0"/>
    </xf>
    <xf numFmtId="177" fontId="24" fillId="5" borderId="33" xfId="2" applyNumberFormat="1" applyFont="1" applyFill="1" applyBorder="1" applyAlignment="1" applyProtection="1">
      <alignment horizontal="right" vertical="center"/>
      <protection locked="0"/>
    </xf>
    <xf numFmtId="177" fontId="24" fillId="5" borderId="0" xfId="2" applyNumberFormat="1" applyFont="1" applyFill="1" applyAlignment="1" applyProtection="1">
      <alignment horizontal="right" vertical="center"/>
      <protection locked="0"/>
    </xf>
    <xf numFmtId="0" fontId="7" fillId="5" borderId="30" xfId="2" applyFont="1" applyFill="1" applyBorder="1" applyAlignment="1" applyProtection="1">
      <alignment horizontal="right" vertical="center"/>
      <protection locked="0"/>
    </xf>
    <xf numFmtId="0" fontId="7" fillId="5" borderId="20" xfId="2" applyFont="1" applyFill="1" applyBorder="1" applyAlignment="1" applyProtection="1">
      <alignment horizontal="right" vertical="center"/>
      <protection locked="0"/>
    </xf>
    <xf numFmtId="0" fontId="7" fillId="5" borderId="21" xfId="2" applyFont="1" applyFill="1" applyBorder="1" applyAlignment="1" applyProtection="1">
      <alignment horizontal="right" vertical="center"/>
      <protection locked="0"/>
    </xf>
    <xf numFmtId="177" fontId="24" fillId="5" borderId="56" xfId="2" applyNumberFormat="1" applyFont="1" applyFill="1" applyBorder="1" applyAlignment="1" applyProtection="1">
      <alignment horizontal="right" vertical="center"/>
      <protection locked="0"/>
    </xf>
    <xf numFmtId="177" fontId="24" fillId="5" borderId="58" xfId="2" applyNumberFormat="1" applyFont="1" applyFill="1" applyBorder="1" applyAlignment="1" applyProtection="1">
      <alignment horizontal="right" vertical="center"/>
      <protection locked="0"/>
    </xf>
    <xf numFmtId="177" fontId="24" fillId="5" borderId="36" xfId="2" applyNumberFormat="1" applyFont="1" applyFill="1" applyBorder="1" applyAlignment="1" applyProtection="1">
      <alignment horizontal="right" vertical="center"/>
      <protection locked="0"/>
    </xf>
    <xf numFmtId="177" fontId="24" fillId="5" borderId="5" xfId="2" applyNumberFormat="1" applyFont="1" applyFill="1" applyBorder="1" applyAlignment="1" applyProtection="1">
      <alignment horizontal="right" vertical="center"/>
      <protection locked="0"/>
    </xf>
    <xf numFmtId="177" fontId="24" fillId="5" borderId="106" xfId="2" applyNumberFormat="1" applyFont="1" applyFill="1" applyBorder="1" applyAlignment="1" applyProtection="1">
      <alignment horizontal="right" vertical="center"/>
      <protection locked="0"/>
    </xf>
    <xf numFmtId="177" fontId="24" fillId="5" borderId="54" xfId="2" applyNumberFormat="1" applyFont="1" applyFill="1" applyBorder="1" applyAlignment="1" applyProtection="1">
      <alignment horizontal="right" vertical="center"/>
      <protection locked="0"/>
    </xf>
    <xf numFmtId="177" fontId="24" fillId="36" borderId="106" xfId="2" applyNumberFormat="1" applyFont="1" applyFill="1" applyBorder="1" applyAlignment="1" applyProtection="1">
      <alignment horizontal="right" vertical="center"/>
      <protection locked="0"/>
    </xf>
    <xf numFmtId="177" fontId="24" fillId="36" borderId="54" xfId="2" applyNumberFormat="1" applyFont="1" applyFill="1" applyBorder="1" applyAlignment="1" applyProtection="1">
      <alignment horizontal="right" vertical="center"/>
      <protection locked="0"/>
    </xf>
    <xf numFmtId="38" fontId="24" fillId="5" borderId="69" xfId="3" applyFont="1" applyFill="1" applyBorder="1" applyAlignment="1" applyProtection="1">
      <alignment horizontal="right" vertical="center" shrinkToFit="1"/>
      <protection locked="0"/>
    </xf>
    <xf numFmtId="38" fontId="24" fillId="5" borderId="11" xfId="3" applyFont="1" applyFill="1" applyBorder="1" applyAlignment="1" applyProtection="1">
      <alignment horizontal="right" vertical="center" shrinkToFit="1"/>
      <protection locked="0"/>
    </xf>
    <xf numFmtId="38" fontId="24" fillId="5" borderId="12" xfId="3" applyFont="1" applyFill="1" applyBorder="1" applyAlignment="1" applyProtection="1">
      <alignment horizontal="right" vertical="center" shrinkToFit="1"/>
      <protection locked="0"/>
    </xf>
    <xf numFmtId="38" fontId="24" fillId="5" borderId="59" xfId="3" applyFont="1" applyFill="1" applyBorder="1" applyAlignment="1" applyProtection="1">
      <alignment horizontal="right" vertical="center" shrinkToFit="1"/>
      <protection locked="0"/>
    </xf>
    <xf numFmtId="38" fontId="24" fillId="5" borderId="3" xfId="3" applyFont="1" applyFill="1" applyBorder="1" applyAlignment="1" applyProtection="1">
      <alignment horizontal="right" vertical="center" shrinkToFit="1"/>
      <protection locked="0"/>
    </xf>
    <xf numFmtId="38" fontId="24" fillId="5" borderId="161" xfId="3" applyFont="1" applyFill="1" applyBorder="1" applyAlignment="1" applyProtection="1">
      <alignment horizontal="right" vertical="center" shrinkToFit="1"/>
      <protection locked="0"/>
    </xf>
    <xf numFmtId="0" fontId="41" fillId="14" borderId="11" xfId="2" applyFont="1" applyFill="1" applyBorder="1" applyAlignment="1" applyProtection="1">
      <alignment horizontal="center" vertical="center"/>
      <protection locked="0"/>
    </xf>
    <xf numFmtId="0" fontId="41" fillId="14" borderId="11" xfId="2" applyFont="1" applyFill="1" applyBorder="1" applyAlignment="1" applyProtection="1">
      <alignment horizontal="center" vertical="center" shrinkToFit="1"/>
      <protection locked="0"/>
    </xf>
    <xf numFmtId="0" fontId="41" fillId="14" borderId="61" xfId="2" applyFont="1" applyFill="1" applyBorder="1" applyAlignment="1" applyProtection="1">
      <alignment horizontal="center" vertical="center" shrinkToFit="1"/>
      <protection locked="0"/>
    </xf>
    <xf numFmtId="0" fontId="41" fillId="14" borderId="35" xfId="2" applyFont="1" applyFill="1" applyBorder="1" applyAlignment="1" applyProtection="1">
      <alignment horizontal="center" vertical="center"/>
      <protection locked="0"/>
    </xf>
    <xf numFmtId="0" fontId="41" fillId="14" borderId="5" xfId="2" applyFont="1" applyFill="1" applyBorder="1" applyAlignment="1" applyProtection="1">
      <alignment horizontal="center" vertical="center"/>
      <protection locked="0"/>
    </xf>
    <xf numFmtId="0" fontId="41" fillId="14" borderId="5" xfId="2" applyFont="1" applyFill="1" applyBorder="1" applyAlignment="1" applyProtection="1">
      <alignment horizontal="center" vertical="center" shrinkToFit="1"/>
      <protection locked="0"/>
    </xf>
    <xf numFmtId="0" fontId="41" fillId="14" borderId="14" xfId="2" applyFont="1" applyFill="1" applyBorder="1" applyAlignment="1" applyProtection="1">
      <alignment horizontal="center" vertical="center" shrinkToFit="1"/>
      <protection locked="0"/>
    </xf>
    <xf numFmtId="0" fontId="86" fillId="0" borderId="73" xfId="2" applyFont="1" applyBorder="1" applyAlignment="1" applyProtection="1">
      <alignment horizontal="center" vertical="center"/>
      <protection locked="0"/>
    </xf>
    <xf numFmtId="0" fontId="86" fillId="0" borderId="50" xfId="2" applyFont="1" applyBorder="1" applyAlignment="1" applyProtection="1">
      <alignment horizontal="center" vertical="center"/>
      <protection locked="0"/>
    </xf>
    <xf numFmtId="0" fontId="2" fillId="0" borderId="50" xfId="2" applyBorder="1" applyAlignment="1" applyProtection="1">
      <alignment horizontal="center" vertical="center"/>
      <protection locked="0"/>
    </xf>
    <xf numFmtId="0" fontId="94" fillId="4" borderId="50" xfId="2" applyFont="1" applyFill="1" applyBorder="1" applyAlignment="1" applyProtection="1">
      <alignment horizontal="center" vertical="center"/>
      <protection locked="0"/>
    </xf>
    <xf numFmtId="0" fontId="2" fillId="4" borderId="50" xfId="2" applyFill="1" applyBorder="1" applyAlignment="1" applyProtection="1">
      <alignment horizontal="center" vertical="center"/>
      <protection locked="0"/>
    </xf>
    <xf numFmtId="0" fontId="2" fillId="0" borderId="56" xfId="2" applyBorder="1" applyAlignment="1" applyProtection="1">
      <alignment horizontal="center" vertical="center"/>
      <protection locked="0"/>
    </xf>
    <xf numFmtId="0" fontId="2" fillId="0" borderId="58" xfId="2" applyBorder="1" applyAlignment="1" applyProtection="1">
      <alignment horizontal="center" vertical="center"/>
      <protection locked="0"/>
    </xf>
    <xf numFmtId="0" fontId="2" fillId="0" borderId="49" xfId="2" applyBorder="1" applyAlignment="1" applyProtection="1">
      <alignment horizontal="center" vertical="center"/>
      <protection locked="0"/>
    </xf>
    <xf numFmtId="0" fontId="95" fillId="4" borderId="50" xfId="2" applyFont="1" applyFill="1" applyBorder="1" applyAlignment="1" applyProtection="1">
      <alignment horizontal="center" vertical="center"/>
      <protection locked="0"/>
    </xf>
    <xf numFmtId="0" fontId="95" fillId="0" borderId="56" xfId="2" applyFont="1" applyBorder="1" applyAlignment="1" applyProtection="1">
      <alignment horizontal="center" vertical="center"/>
      <protection locked="0"/>
    </xf>
    <xf numFmtId="0" fontId="95" fillId="0" borderId="58" xfId="2" applyFont="1" applyBorder="1" applyAlignment="1" applyProtection="1">
      <alignment horizontal="center" vertical="center"/>
      <protection locked="0"/>
    </xf>
    <xf numFmtId="0" fontId="95" fillId="0" borderId="49" xfId="2" applyFont="1" applyBorder="1" applyAlignment="1" applyProtection="1">
      <alignment horizontal="center" vertical="center"/>
      <protection locked="0"/>
    </xf>
    <xf numFmtId="177" fontId="24" fillId="5" borderId="47" xfId="2" applyNumberFormat="1" applyFont="1" applyFill="1" applyBorder="1" applyAlignment="1" applyProtection="1">
      <alignment horizontal="center" vertical="center"/>
      <protection locked="0"/>
    </xf>
    <xf numFmtId="177" fontId="24" fillId="5" borderId="140" xfId="2" applyNumberFormat="1" applyFont="1" applyFill="1" applyBorder="1" applyAlignment="1" applyProtection="1">
      <alignment horizontal="center" vertical="center"/>
      <protection locked="0"/>
    </xf>
    <xf numFmtId="177" fontId="24" fillId="5" borderId="135" xfId="2" applyNumberFormat="1" applyFont="1" applyFill="1" applyBorder="1" applyAlignment="1" applyProtection="1">
      <alignment horizontal="center" vertical="center"/>
      <protection locked="0"/>
    </xf>
    <xf numFmtId="177" fontId="24" fillId="5" borderId="87" xfId="2" applyNumberFormat="1" applyFont="1" applyFill="1" applyBorder="1" applyAlignment="1" applyProtection="1">
      <alignment horizontal="center" vertical="center"/>
      <protection locked="0"/>
    </xf>
    <xf numFmtId="177" fontId="24" fillId="5" borderId="84" xfId="2" applyNumberFormat="1" applyFont="1" applyFill="1" applyBorder="1" applyAlignment="1" applyProtection="1">
      <alignment horizontal="center" vertical="center"/>
      <protection locked="0"/>
    </xf>
    <xf numFmtId="177" fontId="24" fillId="5" borderId="96" xfId="2" applyNumberFormat="1" applyFont="1" applyFill="1" applyBorder="1" applyAlignment="1" applyProtection="1">
      <alignment horizontal="center" vertical="center"/>
      <protection locked="0"/>
    </xf>
    <xf numFmtId="177" fontId="24" fillId="5" borderId="68" xfId="2" applyNumberFormat="1" applyFont="1" applyFill="1" applyBorder="1" applyAlignment="1" applyProtection="1">
      <alignment horizontal="center" vertical="center"/>
      <protection locked="0"/>
    </xf>
    <xf numFmtId="177" fontId="24" fillId="5" borderId="124" xfId="2" applyNumberFormat="1" applyFont="1" applyFill="1" applyBorder="1" applyAlignment="1" applyProtection="1">
      <alignment horizontal="center" vertical="center"/>
      <protection locked="0"/>
    </xf>
    <xf numFmtId="177" fontId="24" fillId="5" borderId="90" xfId="2" applyNumberFormat="1" applyFont="1" applyFill="1" applyBorder="1" applyAlignment="1" applyProtection="1">
      <alignment horizontal="center" vertical="center"/>
      <protection locked="0"/>
    </xf>
    <xf numFmtId="177" fontId="24" fillId="5" borderId="91" xfId="2" applyNumberFormat="1" applyFont="1" applyFill="1" applyBorder="1" applyAlignment="1" applyProtection="1">
      <alignment horizontal="center" vertical="center"/>
      <protection locked="0"/>
    </xf>
    <xf numFmtId="177" fontId="24" fillId="5" borderId="67" xfId="2" applyNumberFormat="1" applyFont="1" applyFill="1" applyBorder="1" applyAlignment="1" applyProtection="1">
      <alignment horizontal="center" vertical="center"/>
      <protection locked="0"/>
    </xf>
    <xf numFmtId="177" fontId="24" fillId="5" borderId="109" xfId="2" applyNumberFormat="1" applyFont="1" applyFill="1" applyBorder="1" applyAlignment="1" applyProtection="1">
      <alignment horizontal="center" vertical="center"/>
      <protection locked="0"/>
    </xf>
    <xf numFmtId="177" fontId="24" fillId="5" borderId="123" xfId="2" applyNumberFormat="1" applyFont="1" applyFill="1" applyBorder="1" applyAlignment="1" applyProtection="1">
      <alignment horizontal="center" vertical="center"/>
      <protection locked="0"/>
    </xf>
    <xf numFmtId="177" fontId="46" fillId="5" borderId="160" xfId="0" applyNumberFormat="1" applyFont="1" applyFill="1" applyBorder="1" applyAlignment="1" applyProtection="1">
      <alignment horizontal="center" vertical="center"/>
      <protection locked="0"/>
    </xf>
    <xf numFmtId="0" fontId="46" fillId="5" borderId="54" xfId="0" applyFont="1" applyFill="1" applyBorder="1" applyAlignment="1" applyProtection="1">
      <alignment horizontal="center" vertical="center"/>
      <protection locked="0"/>
    </xf>
    <xf numFmtId="177" fontId="24" fillId="5" borderId="106" xfId="0" applyNumberFormat="1" applyFont="1" applyFill="1" applyBorder="1" applyAlignment="1" applyProtection="1">
      <alignment horizontal="center" vertical="center" shrinkToFit="1"/>
      <protection locked="0"/>
    </xf>
    <xf numFmtId="177" fontId="24" fillId="5" borderId="54" xfId="0" applyNumberFormat="1" applyFont="1" applyFill="1" applyBorder="1" applyAlignment="1" applyProtection="1">
      <alignment horizontal="center" vertical="center" shrinkToFit="1"/>
      <protection locked="0"/>
    </xf>
    <xf numFmtId="3" fontId="24" fillId="5" borderId="106" xfId="2" applyNumberFormat="1" applyFont="1" applyFill="1" applyBorder="1" applyAlignment="1" applyProtection="1">
      <alignment horizontal="right" vertical="center"/>
      <protection locked="0"/>
    </xf>
    <xf numFmtId="3" fontId="24" fillId="5" borderId="54" xfId="2" applyNumberFormat="1" applyFont="1" applyFill="1" applyBorder="1" applyAlignment="1" applyProtection="1">
      <alignment horizontal="right" vertical="center"/>
      <protection locked="0"/>
    </xf>
    <xf numFmtId="3" fontId="32" fillId="5" borderId="106" xfId="2" applyNumberFormat="1" applyFont="1" applyFill="1" applyBorder="1" applyAlignment="1" applyProtection="1">
      <alignment horizontal="right" vertical="center"/>
      <protection locked="0"/>
    </xf>
    <xf numFmtId="3" fontId="32" fillId="5" borderId="54" xfId="2" applyNumberFormat="1" applyFont="1" applyFill="1" applyBorder="1" applyAlignment="1" applyProtection="1">
      <alignment horizontal="right" vertical="center"/>
      <protection locked="0"/>
    </xf>
    <xf numFmtId="0" fontId="34" fillId="0" borderId="6" xfId="2" applyFont="1" applyBorder="1" applyAlignment="1" applyProtection="1">
      <alignment horizontal="center" vertical="top" wrapText="1"/>
      <protection locked="0"/>
    </xf>
    <xf numFmtId="0" fontId="34" fillId="0" borderId="0" xfId="2" applyFont="1" applyAlignment="1" applyProtection="1">
      <alignment horizontal="center" vertical="top" wrapText="1"/>
      <protection locked="0"/>
    </xf>
    <xf numFmtId="0" fontId="34" fillId="0" borderId="9" xfId="2" applyFont="1" applyBorder="1" applyAlignment="1" applyProtection="1">
      <alignment horizontal="center" vertical="top" wrapText="1"/>
      <protection locked="0"/>
    </xf>
    <xf numFmtId="0" fontId="34" fillId="0" borderId="35" xfId="2" applyFont="1" applyBorder="1" applyAlignment="1" applyProtection="1">
      <alignment horizontal="center" vertical="top" wrapText="1"/>
      <protection locked="0"/>
    </xf>
    <xf numFmtId="0" fontId="34" fillId="0" borderId="5" xfId="2" applyFont="1" applyBorder="1" applyAlignment="1" applyProtection="1">
      <alignment horizontal="center" vertical="top" wrapText="1"/>
      <protection locked="0"/>
    </xf>
    <xf numFmtId="0" fontId="34" fillId="0" borderId="14" xfId="2" applyFont="1" applyBorder="1" applyAlignment="1" applyProtection="1">
      <alignment horizontal="center" vertical="top" wrapText="1"/>
      <protection locked="0"/>
    </xf>
    <xf numFmtId="3" fontId="25" fillId="5" borderId="134" xfId="2" applyNumberFormat="1" applyFont="1" applyFill="1" applyBorder="1" applyAlignment="1" applyProtection="1">
      <alignment horizontal="right" vertical="center" shrinkToFit="1"/>
      <protection locked="0"/>
    </xf>
    <xf numFmtId="3" fontId="25" fillId="5" borderId="36" xfId="2" applyNumberFormat="1" applyFont="1" applyFill="1" applyBorder="1" applyAlignment="1" applyProtection="1">
      <alignment horizontal="right" vertical="center" shrinkToFit="1"/>
      <protection locked="0"/>
    </xf>
    <xf numFmtId="178" fontId="41" fillId="5" borderId="30" xfId="3" applyNumberFormat="1" applyFont="1" applyFill="1" applyBorder="1" applyAlignment="1" applyProtection="1">
      <alignment horizontal="right" vertical="center"/>
      <protection locked="0"/>
    </xf>
    <xf numFmtId="178" fontId="41" fillId="5" borderId="20" xfId="3" applyNumberFormat="1" applyFont="1" applyFill="1" applyBorder="1" applyAlignment="1" applyProtection="1">
      <alignment horizontal="right" vertical="center"/>
      <protection locked="0"/>
    </xf>
    <xf numFmtId="178" fontId="41" fillId="5" borderId="56" xfId="3" applyNumberFormat="1" applyFont="1" applyFill="1" applyBorder="1" applyAlignment="1" applyProtection="1">
      <alignment horizontal="right" vertical="center"/>
      <protection locked="0"/>
    </xf>
    <xf numFmtId="178" fontId="41" fillId="5" borderId="58" xfId="3" applyNumberFormat="1" applyFont="1" applyFill="1" applyBorder="1" applyAlignment="1" applyProtection="1">
      <alignment horizontal="right" vertical="center"/>
      <protection locked="0"/>
    </xf>
    <xf numFmtId="178" fontId="41" fillId="5" borderId="31" xfId="3" applyNumberFormat="1" applyFont="1" applyFill="1" applyBorder="1" applyAlignment="1" applyProtection="1">
      <alignment horizontal="right" vertical="center"/>
      <protection locked="0"/>
    </xf>
    <xf numFmtId="178" fontId="41" fillId="5" borderId="45" xfId="3" applyNumberFormat="1" applyFont="1" applyFill="1" applyBorder="1" applyAlignment="1" applyProtection="1">
      <alignment horizontal="right" vertical="center"/>
      <protection locked="0"/>
    </xf>
    <xf numFmtId="178" fontId="41" fillId="5" borderId="33" xfId="3" applyNumberFormat="1" applyFont="1" applyFill="1" applyBorder="1" applyAlignment="1" applyProtection="1">
      <alignment horizontal="right" vertical="center"/>
      <protection locked="0"/>
    </xf>
    <xf numFmtId="178" fontId="41" fillId="5" borderId="0" xfId="3" applyNumberFormat="1" applyFont="1" applyFill="1" applyBorder="1" applyAlignment="1" applyProtection="1">
      <alignment horizontal="right" vertical="center"/>
      <protection locked="0"/>
    </xf>
    <xf numFmtId="178" fontId="41" fillId="5" borderId="39" xfId="3" applyNumberFormat="1" applyFont="1" applyFill="1" applyBorder="1" applyAlignment="1" applyProtection="1">
      <alignment horizontal="right" vertical="center"/>
      <protection locked="0"/>
    </xf>
    <xf numFmtId="178" fontId="41" fillId="5" borderId="64" xfId="3" applyNumberFormat="1" applyFont="1" applyFill="1" applyBorder="1" applyAlignment="1" applyProtection="1">
      <alignment horizontal="right" vertical="center"/>
      <protection locked="0"/>
    </xf>
    <xf numFmtId="178" fontId="41" fillId="5" borderId="91" xfId="3" applyNumberFormat="1" applyFont="1" applyFill="1" applyBorder="1" applyAlignment="1" applyProtection="1">
      <alignment horizontal="right" vertical="center"/>
      <protection locked="0"/>
    </xf>
    <xf numFmtId="178" fontId="41" fillId="5" borderId="93" xfId="3" applyNumberFormat="1" applyFont="1" applyFill="1" applyBorder="1" applyAlignment="1" applyProtection="1">
      <alignment horizontal="right" vertical="center"/>
      <protection locked="0"/>
    </xf>
    <xf numFmtId="178" fontId="41" fillId="5" borderId="83" xfId="3" applyNumberFormat="1" applyFont="1" applyFill="1" applyBorder="1" applyAlignment="1" applyProtection="1">
      <alignment horizontal="right" vertical="center"/>
      <protection locked="0"/>
    </xf>
    <xf numFmtId="38" fontId="25" fillId="33" borderId="58" xfId="3" applyFont="1" applyFill="1" applyBorder="1" applyAlignment="1" applyProtection="1">
      <alignment horizontal="center" vertical="center" shrinkToFit="1"/>
      <protection locked="0"/>
    </xf>
    <xf numFmtId="38" fontId="25" fillId="33" borderId="49" xfId="3" applyFont="1" applyFill="1" applyBorder="1" applyAlignment="1" applyProtection="1">
      <alignment horizontal="center" vertical="center" shrinkToFit="1"/>
      <protection locked="0"/>
    </xf>
    <xf numFmtId="0" fontId="35" fillId="5" borderId="54" xfId="0" applyFont="1" applyFill="1" applyBorder="1" applyAlignment="1" applyProtection="1">
      <alignment horizontal="center" vertical="center" shrinkToFit="1"/>
      <protection locked="0"/>
    </xf>
    <xf numFmtId="0" fontId="35" fillId="5" borderId="44" xfId="0" applyFont="1" applyFill="1" applyBorder="1" applyAlignment="1" applyProtection="1">
      <alignment horizontal="center" vertical="center" shrinkToFit="1"/>
      <protection locked="0"/>
    </xf>
    <xf numFmtId="0" fontId="114" fillId="18" borderId="50" xfId="7" applyFont="1" applyFill="1" applyBorder="1" applyAlignment="1" applyProtection="1">
      <alignment horizontal="center" vertical="center"/>
      <protection locked="0"/>
    </xf>
    <xf numFmtId="0" fontId="115" fillId="0" borderId="0" xfId="0" applyFont="1" applyProtection="1">
      <alignment vertical="center"/>
      <protection locked="0"/>
    </xf>
    <xf numFmtId="0" fontId="114" fillId="0" borderId="75" xfId="7" applyFont="1" applyBorder="1" applyAlignment="1" applyProtection="1">
      <protection locked="0"/>
    </xf>
    <xf numFmtId="0" fontId="114" fillId="0" borderId="128" xfId="7" applyFont="1" applyBorder="1" applyAlignment="1" applyProtection="1">
      <protection locked="0"/>
    </xf>
    <xf numFmtId="0" fontId="35" fillId="5" borderId="85" xfId="0" applyFont="1" applyFill="1" applyBorder="1" applyAlignment="1" applyProtection="1">
      <alignment horizontal="center" vertical="center" shrinkToFit="1"/>
      <protection locked="0"/>
    </xf>
    <xf numFmtId="0" fontId="114" fillId="13" borderId="128" xfId="7" applyFont="1" applyFill="1" applyBorder="1" applyAlignment="1" applyProtection="1">
      <protection locked="0"/>
    </xf>
    <xf numFmtId="0" fontId="114" fillId="0" borderId="67" xfId="7" applyFont="1" applyBorder="1" applyAlignment="1" applyProtection="1">
      <protection locked="0"/>
    </xf>
    <xf numFmtId="0" fontId="114" fillId="0" borderId="129" xfId="7" applyFont="1" applyBorder="1" applyAlignment="1" applyProtection="1">
      <alignment horizontal="right"/>
      <protection locked="0"/>
    </xf>
    <xf numFmtId="0" fontId="41" fillId="14" borderId="5" xfId="3" applyNumberFormat="1" applyFont="1" applyFill="1" applyBorder="1" applyAlignment="1" applyProtection="1">
      <alignment horizontal="center" vertical="center" shrinkToFit="1"/>
      <protection locked="0"/>
    </xf>
    <xf numFmtId="0" fontId="41" fillId="14" borderId="14" xfId="3" applyNumberFormat="1" applyFont="1" applyFill="1" applyBorder="1" applyAlignment="1" applyProtection="1">
      <alignment horizontal="center" vertical="center" shrinkToFit="1"/>
      <protection locked="0"/>
    </xf>
    <xf numFmtId="177" fontId="24" fillId="5" borderId="91" xfId="2" applyNumberFormat="1" applyFont="1" applyFill="1" applyBorder="1" applyAlignment="1" applyProtection="1">
      <alignment horizontal="right" vertical="center"/>
      <protection locked="0"/>
    </xf>
    <xf numFmtId="3" fontId="24" fillId="0" borderId="39" xfId="2" applyNumberFormat="1" applyFont="1" applyBorder="1" applyAlignment="1" applyProtection="1">
      <alignment horizontal="right" vertical="center" shrinkToFit="1"/>
      <protection locked="0"/>
    </xf>
    <xf numFmtId="178" fontId="25" fillId="5" borderId="30" xfId="3" applyNumberFormat="1" applyFont="1" applyFill="1" applyBorder="1" applyAlignment="1" applyProtection="1">
      <alignment horizontal="right" vertical="center"/>
      <protection locked="0"/>
    </xf>
    <xf numFmtId="178" fontId="25" fillId="5" borderId="20" xfId="3" applyNumberFormat="1" applyFont="1" applyFill="1" applyBorder="1" applyAlignment="1" applyProtection="1">
      <alignment horizontal="right" vertical="center"/>
      <protection locked="0"/>
    </xf>
    <xf numFmtId="178" fontId="25" fillId="5" borderId="56" xfId="3" applyNumberFormat="1" applyFont="1" applyFill="1" applyBorder="1" applyAlignment="1" applyProtection="1">
      <alignment horizontal="right" vertical="center"/>
      <protection locked="0"/>
    </xf>
    <xf numFmtId="178" fontId="25" fillId="5" borderId="58" xfId="3" applyNumberFormat="1" applyFont="1" applyFill="1" applyBorder="1" applyAlignment="1" applyProtection="1">
      <alignment horizontal="right" vertical="center"/>
      <protection locked="0"/>
    </xf>
    <xf numFmtId="178" fontId="25" fillId="5" borderId="91" xfId="3" applyNumberFormat="1" applyFont="1" applyFill="1" applyBorder="1" applyAlignment="1" applyProtection="1">
      <alignment horizontal="right" vertical="center"/>
      <protection locked="0"/>
    </xf>
    <xf numFmtId="178" fontId="25" fillId="5" borderId="93" xfId="3" applyNumberFormat="1" applyFont="1" applyFill="1" applyBorder="1" applyAlignment="1" applyProtection="1">
      <alignment horizontal="right" vertical="center"/>
      <protection locked="0"/>
    </xf>
    <xf numFmtId="178" fontId="25" fillId="5" borderId="83" xfId="3" applyNumberFormat="1" applyFont="1" applyFill="1" applyBorder="1" applyAlignment="1" applyProtection="1">
      <alignment horizontal="right" vertical="center"/>
      <protection locked="0"/>
    </xf>
    <xf numFmtId="0" fontId="25" fillId="5" borderId="49" xfId="2" applyFont="1" applyFill="1" applyBorder="1" applyAlignment="1" applyProtection="1">
      <alignment horizontal="center" vertical="center" shrinkToFit="1"/>
      <protection locked="0"/>
    </xf>
    <xf numFmtId="0" fontId="23" fillId="5" borderId="44" xfId="0" applyFont="1" applyFill="1" applyBorder="1" applyAlignment="1" applyProtection="1">
      <alignment horizontal="center" vertical="center" shrinkToFit="1"/>
      <protection locked="0"/>
    </xf>
  </cellXfs>
  <cellStyles count="9">
    <cellStyle name="ハイパーリンク" xfId="6" builtinId="8"/>
    <cellStyle name="桁区切り" xfId="3" builtinId="6"/>
    <cellStyle name="桁区切り 2" xfId="5" xr:uid="{EE240E2C-0584-489C-A73A-57F89028BD06}"/>
    <cellStyle name="標準" xfId="0" builtinId="0"/>
    <cellStyle name="標準 2" xfId="4" xr:uid="{00000000-0005-0000-0000-000003000000}"/>
    <cellStyle name="標準 3" xfId="7" xr:uid="{FA078FED-761A-47DF-99C0-00480BAA75C3}"/>
    <cellStyle name="標準 4" xfId="8" xr:uid="{FC691476-8D46-4775-835F-861868136051}"/>
    <cellStyle name="標準_templete_C" xfId="1" xr:uid="{00000000-0005-0000-0000-000004000000}"/>
    <cellStyle name="標準_templete_K" xfId="2" xr:uid="{00000000-0005-0000-0000-000005000000}"/>
  </cellStyles>
  <dxfs count="319">
    <dxf>
      <fill>
        <patternFill>
          <bgColor rgb="FFFFFF00"/>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tint="-0.1499679555650502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tint="-0.1499679555650502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0" tint="-0.14996795556505021"/>
        </patternFill>
      </fill>
    </dxf>
    <dxf>
      <fill>
        <patternFill>
          <bgColor theme="0" tint="-0.1499679555650502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14996795556505021"/>
        </patternFill>
      </fill>
    </dxf>
    <dxf>
      <fill>
        <patternFill>
          <bgColor theme="0" tint="-0.14996795556505021"/>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b/>
        <i val="0"/>
        <color rgb="FFFF0000"/>
      </font>
    </dxf>
    <dxf>
      <font>
        <color theme="1" tint="0.499984740745262"/>
      </font>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ont>
        <b/>
        <i val="0"/>
        <color rgb="FFFF0000"/>
      </font>
      <fill>
        <patternFill patternType="none">
          <bgColor auto="1"/>
        </patternFill>
      </fill>
    </dxf>
    <dxf>
      <font>
        <b/>
        <i val="0"/>
        <color rgb="FFFF0000"/>
      </font>
      <fill>
        <patternFill patternType="solid">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u val="none"/>
      </font>
      <numFmt numFmtId="0" formatCode="General"/>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theme="1"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dxf>
    <dxf>
      <font>
        <b/>
        <i val="0"/>
        <color rgb="FFFF0000"/>
      </font>
    </dxf>
    <dxf>
      <font>
        <color theme="1" tint="0.24994659260841701"/>
      </font>
      <fill>
        <patternFill>
          <bgColor theme="1" tint="0.24994659260841701"/>
        </patternFill>
      </fill>
    </dxf>
    <dxf>
      <fill>
        <patternFill>
          <bgColor rgb="FFFFFF99"/>
        </patternFill>
      </fill>
    </dxf>
    <dxf>
      <font>
        <b/>
        <i val="0"/>
        <color rgb="FFFF0000"/>
      </font>
      <fill>
        <patternFill>
          <bgColor rgb="FFFFFF00"/>
        </patternFill>
      </fill>
    </dxf>
    <dxf>
      <font>
        <color theme="0"/>
      </font>
      <fill>
        <patternFill>
          <bgColor theme="0"/>
        </patternFill>
      </fill>
    </dxf>
    <dxf>
      <fill>
        <patternFill>
          <bgColor rgb="FFFFFF0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theme="0"/>
      </font>
      <fill>
        <patternFill>
          <bgColor theme="0"/>
        </patternFill>
      </fill>
    </dxf>
    <dxf>
      <fill>
        <patternFill>
          <bgColor rgb="FFFFFF00"/>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ont>
        <color theme="9" tint="0.79998168889431442"/>
      </font>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val="none"/>
      </font>
      <numFmt numFmtId="0" formatCode="General"/>
      <fill>
        <patternFill>
          <bgColor theme="1" tint="0.499984740745262"/>
        </patternFill>
      </fill>
    </dxf>
    <dxf>
      <fill>
        <patternFill>
          <bgColor theme="1" tint="0.499984740745262"/>
        </patternFill>
      </fill>
    </dxf>
    <dxf>
      <fill>
        <patternFill>
          <bgColor theme="1" tint="0.49998474074526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colors>
    <mruColors>
      <color rgb="FF0000FF"/>
      <color rgb="FFE5E5FF"/>
      <color rgb="FFCCFFCC"/>
      <color rgb="FFFFFFCC"/>
      <color rgb="FFCCFFFF"/>
      <color rgb="FFFFCC66"/>
      <color rgb="FFCCCCFF"/>
      <color rgb="FFFFCCFF"/>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6</xdr:row>
      <xdr:rowOff>38101</xdr:rowOff>
    </xdr:from>
    <xdr:to>
      <xdr:col>1</xdr:col>
      <xdr:colOff>142875</xdr:colOff>
      <xdr:row>7</xdr:row>
      <xdr:rowOff>142876</xdr:rowOff>
    </xdr:to>
    <xdr:sp macro="" textlink="">
      <xdr:nvSpPr>
        <xdr:cNvPr id="2" name="Oval 1">
          <a:extLst>
            <a:ext uri="{FF2B5EF4-FFF2-40B4-BE49-F238E27FC236}">
              <a16:creationId xmlns:a16="http://schemas.microsoft.com/office/drawing/2014/main" id="{AC628EDC-31AF-49FC-8BC5-4976ECF1417A}"/>
            </a:ext>
          </a:extLst>
        </xdr:cNvPr>
        <xdr:cNvSpPr>
          <a:spLocks noChangeArrowheads="1"/>
        </xdr:cNvSpPr>
      </xdr:nvSpPr>
      <xdr:spPr bwMode="auto">
        <a:xfrm>
          <a:off x="114300" y="1238251"/>
          <a:ext cx="276225" cy="2667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162</xdr:row>
      <xdr:rowOff>57150</xdr:rowOff>
    </xdr:from>
    <xdr:to>
      <xdr:col>29</xdr:col>
      <xdr:colOff>0</xdr:colOff>
      <xdr:row>162</xdr:row>
      <xdr:rowOff>95250</xdr:rowOff>
    </xdr:to>
    <xdr:cxnSp macro="">
      <xdr:nvCxnSpPr>
        <xdr:cNvPr id="9" name="直線矢印コネクタ 8">
          <a:extLst>
            <a:ext uri="{FF2B5EF4-FFF2-40B4-BE49-F238E27FC236}">
              <a16:creationId xmlns:a16="http://schemas.microsoft.com/office/drawing/2014/main" id="{CD252AC7-7167-42B1-9F98-B9F51E552D96}"/>
            </a:ext>
          </a:extLst>
        </xdr:cNvPr>
        <xdr:cNvCxnSpPr/>
      </xdr:nvCxnSpPr>
      <xdr:spPr>
        <a:xfrm flipH="1">
          <a:off x="6972300" y="31156275"/>
          <a:ext cx="209550"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58</xdr:row>
      <xdr:rowOff>0</xdr:rowOff>
    </xdr:from>
    <xdr:to>
      <xdr:col>28</xdr:col>
      <xdr:colOff>103909</xdr:colOff>
      <xdr:row>67</xdr:row>
      <xdr:rowOff>123826</xdr:rowOff>
    </xdr:to>
    <xdr:sp macro="" textlink="">
      <xdr:nvSpPr>
        <xdr:cNvPr id="3" name="フリーフォーム: 図形 12">
          <a:extLst>
            <a:ext uri="{FF2B5EF4-FFF2-40B4-BE49-F238E27FC236}">
              <a16:creationId xmlns:a16="http://schemas.microsoft.com/office/drawing/2014/main" id="{742244EA-E975-42B2-BB5F-C0E41E7019D1}"/>
            </a:ext>
          </a:extLst>
        </xdr:cNvPr>
        <xdr:cNvSpPr/>
      </xdr:nvSpPr>
      <xdr:spPr>
        <a:xfrm>
          <a:off x="5448300" y="9963150"/>
          <a:ext cx="1589809" cy="1476376"/>
        </a:xfrm>
        <a:custGeom>
          <a:avLst/>
          <a:gdLst>
            <a:gd name="connsiteX0" fmla="*/ 1228725 w 1571625"/>
            <a:gd name="connsiteY0" fmla="*/ 1524000 h 1524000"/>
            <a:gd name="connsiteX1" fmla="*/ 1571625 w 1571625"/>
            <a:gd name="connsiteY1" fmla="*/ 1524000 h 1524000"/>
            <a:gd name="connsiteX2" fmla="*/ 1571625 w 1571625"/>
            <a:gd name="connsiteY2" fmla="*/ 180975 h 1524000"/>
            <a:gd name="connsiteX3" fmla="*/ 0 w 1571625"/>
            <a:gd name="connsiteY3" fmla="*/ 180975 h 1524000"/>
            <a:gd name="connsiteX4" fmla="*/ 0 w 1571625"/>
            <a:gd name="connsiteY4" fmla="*/ 0 h 1524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71625" h="1524000">
              <a:moveTo>
                <a:pt x="1228725" y="1524000"/>
              </a:moveTo>
              <a:lnTo>
                <a:pt x="1571625" y="1524000"/>
              </a:lnTo>
              <a:lnTo>
                <a:pt x="1571625" y="180975"/>
              </a:lnTo>
              <a:lnTo>
                <a:pt x="0" y="180975"/>
              </a:lnTo>
              <a:lnTo>
                <a:pt x="0" y="0"/>
              </a:lnTo>
            </a:path>
          </a:pathLst>
        </a:custGeom>
        <a:noFill/>
        <a:ln>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5</xdr:row>
      <xdr:rowOff>142875</xdr:rowOff>
    </xdr:from>
    <xdr:to>
      <xdr:col>1</xdr:col>
      <xdr:colOff>142875</xdr:colOff>
      <xdr:row>8</xdr:row>
      <xdr:rowOff>0</xdr:rowOff>
    </xdr:to>
    <xdr:sp macro="" textlink="">
      <xdr:nvSpPr>
        <xdr:cNvPr id="2" name="Oval 9">
          <a:extLst>
            <a:ext uri="{FF2B5EF4-FFF2-40B4-BE49-F238E27FC236}">
              <a16:creationId xmlns:a16="http://schemas.microsoft.com/office/drawing/2014/main" id="{6B75E42C-6593-4BDE-99EC-28FF0B7C44FE}"/>
            </a:ext>
          </a:extLst>
        </xdr:cNvPr>
        <xdr:cNvSpPr>
          <a:spLocks noChangeArrowheads="1"/>
        </xdr:cNvSpPr>
      </xdr:nvSpPr>
      <xdr:spPr bwMode="auto">
        <a:xfrm>
          <a:off x="104775" y="1123950"/>
          <a:ext cx="276225" cy="1905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191</xdr:row>
      <xdr:rowOff>57150</xdr:rowOff>
    </xdr:from>
    <xdr:to>
      <xdr:col>29</xdr:col>
      <xdr:colOff>0</xdr:colOff>
      <xdr:row>191</xdr:row>
      <xdr:rowOff>95250</xdr:rowOff>
    </xdr:to>
    <xdr:cxnSp macro="">
      <xdr:nvCxnSpPr>
        <xdr:cNvPr id="3" name="直線矢印コネクタ 2">
          <a:extLst>
            <a:ext uri="{FF2B5EF4-FFF2-40B4-BE49-F238E27FC236}">
              <a16:creationId xmlns:a16="http://schemas.microsoft.com/office/drawing/2014/main" id="{58CBF6EF-2ACF-4E84-9F2D-AEF71184B4DE}"/>
            </a:ext>
          </a:extLst>
        </xdr:cNvPr>
        <xdr:cNvCxnSpPr/>
      </xdr:nvCxnSpPr>
      <xdr:spPr>
        <a:xfrm flipH="1">
          <a:off x="6724650" y="34480500"/>
          <a:ext cx="209550"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66</xdr:row>
      <xdr:rowOff>18184</xdr:rowOff>
    </xdr:from>
    <xdr:to>
      <xdr:col>25</xdr:col>
      <xdr:colOff>202285</xdr:colOff>
      <xdr:row>68</xdr:row>
      <xdr:rowOff>4705</xdr:rowOff>
    </xdr:to>
    <xdr:sp macro="" textlink="">
      <xdr:nvSpPr>
        <xdr:cNvPr id="4" name="右中かっこ 3">
          <a:extLst>
            <a:ext uri="{FF2B5EF4-FFF2-40B4-BE49-F238E27FC236}">
              <a16:creationId xmlns:a16="http://schemas.microsoft.com/office/drawing/2014/main" id="{67D5BFE2-0C66-47D0-8B8D-65D62704C683}"/>
            </a:ext>
          </a:extLst>
        </xdr:cNvPr>
        <xdr:cNvSpPr/>
      </xdr:nvSpPr>
      <xdr:spPr>
        <a:xfrm>
          <a:off x="6010275" y="10971934"/>
          <a:ext cx="145135" cy="481821"/>
        </a:xfrm>
        <a:prstGeom prst="rightBrace">
          <a:avLst>
            <a:gd name="adj1" fmla="val 29620"/>
            <a:gd name="adj2" fmla="val 50000"/>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0</xdr:colOff>
      <xdr:row>31</xdr:row>
      <xdr:rowOff>38100</xdr:rowOff>
    </xdr:to>
    <xdr:sp macro="" textlink="">
      <xdr:nvSpPr>
        <xdr:cNvPr id="2" name="Text Box 2">
          <a:extLst>
            <a:ext uri="{FF2B5EF4-FFF2-40B4-BE49-F238E27FC236}">
              <a16:creationId xmlns:a16="http://schemas.microsoft.com/office/drawing/2014/main" id="{DF75D396-EE19-4E68-BC70-8922FEC4154C}"/>
            </a:ext>
          </a:extLst>
        </xdr:cNvPr>
        <xdr:cNvSpPr txBox="1">
          <a:spLocks noChangeArrowheads="1"/>
        </xdr:cNvSpPr>
      </xdr:nvSpPr>
      <xdr:spPr bwMode="auto">
        <a:xfrm>
          <a:off x="0" y="51530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補欠</a:t>
          </a:r>
          <a:r>
            <a:rPr lang="en-US" altLang="ja-JP" sz="600" b="0" i="0" u="none" strike="noStrike" baseline="0">
              <a:solidFill>
                <a:srgbClr val="000000"/>
              </a:solidFill>
              <a:latin typeface="ＭＳ ゴシック"/>
              <a:ea typeface="ＭＳ ゴシック"/>
            </a:rPr>
            <a:t>)</a:t>
          </a:r>
        </a:p>
      </xdr:txBody>
    </xdr:sp>
    <xdr:clientData/>
  </xdr:twoCellAnchor>
  <xdr:twoCellAnchor>
    <xdr:from>
      <xdr:col>0</xdr:col>
      <xdr:colOff>0</xdr:colOff>
      <xdr:row>29</xdr:row>
      <xdr:rowOff>0</xdr:rowOff>
    </xdr:from>
    <xdr:to>
      <xdr:col>0</xdr:col>
      <xdr:colOff>0</xdr:colOff>
      <xdr:row>30</xdr:row>
      <xdr:rowOff>171450</xdr:rowOff>
    </xdr:to>
    <xdr:sp macro="" textlink="">
      <xdr:nvSpPr>
        <xdr:cNvPr id="3" name="AutoShape 3">
          <a:extLst>
            <a:ext uri="{FF2B5EF4-FFF2-40B4-BE49-F238E27FC236}">
              <a16:creationId xmlns:a16="http://schemas.microsoft.com/office/drawing/2014/main" id="{76F1905B-A04E-4A35-B8AD-53E9A3E24761}"/>
            </a:ext>
          </a:extLst>
        </xdr:cNvPr>
        <xdr:cNvSpPr>
          <a:spLocks/>
        </xdr:cNvSpPr>
      </xdr:nvSpPr>
      <xdr:spPr bwMode="auto">
        <a:xfrm>
          <a:off x="0" y="4867275"/>
          <a:ext cx="0" cy="3524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30</xdr:row>
      <xdr:rowOff>161925</xdr:rowOff>
    </xdr:to>
    <xdr:sp macro="" textlink="">
      <xdr:nvSpPr>
        <xdr:cNvPr id="4" name="AutoShape 4">
          <a:extLst>
            <a:ext uri="{FF2B5EF4-FFF2-40B4-BE49-F238E27FC236}">
              <a16:creationId xmlns:a16="http://schemas.microsoft.com/office/drawing/2014/main" id="{CFCF4160-46DC-4748-A98D-2B6230C07AE0}"/>
            </a:ext>
          </a:extLst>
        </xdr:cNvPr>
        <xdr:cNvSpPr>
          <a:spLocks/>
        </xdr:cNvSpPr>
      </xdr:nvSpPr>
      <xdr:spPr bwMode="auto">
        <a:xfrm>
          <a:off x="0" y="4867275"/>
          <a:ext cx="0" cy="34290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104775</xdr:rowOff>
    </xdr:from>
    <xdr:to>
      <xdr:col>0</xdr:col>
      <xdr:colOff>0</xdr:colOff>
      <xdr:row>31</xdr:row>
      <xdr:rowOff>38100</xdr:rowOff>
    </xdr:to>
    <xdr:sp macro="" textlink="">
      <xdr:nvSpPr>
        <xdr:cNvPr id="5" name="Text Box 6">
          <a:extLst>
            <a:ext uri="{FF2B5EF4-FFF2-40B4-BE49-F238E27FC236}">
              <a16:creationId xmlns:a16="http://schemas.microsoft.com/office/drawing/2014/main" id="{A370BCC9-579B-4443-8F71-8CC2CF366464}"/>
            </a:ext>
          </a:extLst>
        </xdr:cNvPr>
        <xdr:cNvSpPr txBox="1">
          <a:spLocks noChangeArrowheads="1"/>
        </xdr:cNvSpPr>
      </xdr:nvSpPr>
      <xdr:spPr bwMode="auto">
        <a:xfrm>
          <a:off x="0" y="51530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補欠</a:t>
          </a:r>
          <a:r>
            <a:rPr lang="en-US" altLang="ja-JP" sz="600" b="0" i="0" u="none" strike="noStrike" baseline="0">
              <a:solidFill>
                <a:srgbClr val="000000"/>
              </a:solidFill>
              <a:latin typeface="ＭＳ ゴシック"/>
              <a:ea typeface="ＭＳ ゴシック"/>
            </a:rPr>
            <a:t>)</a:t>
          </a:r>
        </a:p>
      </xdr:txBody>
    </xdr:sp>
    <xdr:clientData/>
  </xdr:twoCellAnchor>
  <xdr:twoCellAnchor>
    <xdr:from>
      <xdr:col>0</xdr:col>
      <xdr:colOff>0</xdr:colOff>
      <xdr:row>29</xdr:row>
      <xdr:rowOff>0</xdr:rowOff>
    </xdr:from>
    <xdr:to>
      <xdr:col>0</xdr:col>
      <xdr:colOff>0</xdr:colOff>
      <xdr:row>30</xdr:row>
      <xdr:rowOff>171450</xdr:rowOff>
    </xdr:to>
    <xdr:sp macro="" textlink="">
      <xdr:nvSpPr>
        <xdr:cNvPr id="6" name="AutoShape 7">
          <a:extLst>
            <a:ext uri="{FF2B5EF4-FFF2-40B4-BE49-F238E27FC236}">
              <a16:creationId xmlns:a16="http://schemas.microsoft.com/office/drawing/2014/main" id="{72727239-DE6A-4FEA-90E1-8683FBCE2DC5}"/>
            </a:ext>
          </a:extLst>
        </xdr:cNvPr>
        <xdr:cNvSpPr>
          <a:spLocks/>
        </xdr:cNvSpPr>
      </xdr:nvSpPr>
      <xdr:spPr bwMode="auto">
        <a:xfrm>
          <a:off x="0" y="4867275"/>
          <a:ext cx="0" cy="3524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30</xdr:row>
      <xdr:rowOff>161925</xdr:rowOff>
    </xdr:to>
    <xdr:sp macro="" textlink="">
      <xdr:nvSpPr>
        <xdr:cNvPr id="7" name="AutoShape 8">
          <a:extLst>
            <a:ext uri="{FF2B5EF4-FFF2-40B4-BE49-F238E27FC236}">
              <a16:creationId xmlns:a16="http://schemas.microsoft.com/office/drawing/2014/main" id="{1F38A457-2C67-45F2-9348-3EEB2EEA9FDC}"/>
            </a:ext>
          </a:extLst>
        </xdr:cNvPr>
        <xdr:cNvSpPr>
          <a:spLocks/>
        </xdr:cNvSpPr>
      </xdr:nvSpPr>
      <xdr:spPr bwMode="auto">
        <a:xfrm>
          <a:off x="0" y="4867275"/>
          <a:ext cx="0" cy="34290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114300</xdr:colOff>
      <xdr:row>5</xdr:row>
      <xdr:rowOff>19050</xdr:rowOff>
    </xdr:from>
    <xdr:to>
      <xdr:col>1</xdr:col>
      <xdr:colOff>142875</xdr:colOff>
      <xdr:row>7</xdr:row>
      <xdr:rowOff>9525</xdr:rowOff>
    </xdr:to>
    <xdr:sp macro="" textlink="">
      <xdr:nvSpPr>
        <xdr:cNvPr id="8" name="Oval 9">
          <a:extLst>
            <a:ext uri="{FF2B5EF4-FFF2-40B4-BE49-F238E27FC236}">
              <a16:creationId xmlns:a16="http://schemas.microsoft.com/office/drawing/2014/main" id="{9E57817C-DA0C-49B1-BBEF-AC5EEDAEAFF4}"/>
            </a:ext>
          </a:extLst>
        </xdr:cNvPr>
        <xdr:cNvSpPr>
          <a:spLocks noChangeArrowheads="1"/>
        </xdr:cNvSpPr>
      </xdr:nvSpPr>
      <xdr:spPr bwMode="auto">
        <a:xfrm>
          <a:off x="114300" y="1209675"/>
          <a:ext cx="276225" cy="2286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133350</xdr:colOff>
      <xdr:row>1730</xdr:row>
      <xdr:rowOff>0</xdr:rowOff>
    </xdr:from>
    <xdr:to>
      <xdr:col>21</xdr:col>
      <xdr:colOff>152400</xdr:colOff>
      <xdr:row>1730</xdr:row>
      <xdr:rowOff>0</xdr:rowOff>
    </xdr:to>
    <xdr:sp macro="" textlink="">
      <xdr:nvSpPr>
        <xdr:cNvPr id="9" name="Text Box 13">
          <a:extLst>
            <a:ext uri="{FF2B5EF4-FFF2-40B4-BE49-F238E27FC236}">
              <a16:creationId xmlns:a16="http://schemas.microsoft.com/office/drawing/2014/main" id="{2152B225-DF6F-4147-BFD5-AB803815F5DA}"/>
            </a:ext>
          </a:extLst>
        </xdr:cNvPr>
        <xdr:cNvSpPr txBox="1">
          <a:spLocks noChangeArrowheads="1"/>
        </xdr:cNvSpPr>
      </xdr:nvSpPr>
      <xdr:spPr bwMode="auto">
        <a:xfrm>
          <a:off x="5086350" y="3323558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出</a:t>
          </a:r>
        </a:p>
      </xdr:txBody>
    </xdr:sp>
    <xdr:clientData/>
  </xdr:twoCellAnchor>
  <xdr:twoCellAnchor>
    <xdr:from>
      <xdr:col>18</xdr:col>
      <xdr:colOff>51954</xdr:colOff>
      <xdr:row>92</xdr:row>
      <xdr:rowOff>17320</xdr:rowOff>
    </xdr:from>
    <xdr:to>
      <xdr:col>18</xdr:col>
      <xdr:colOff>190501</xdr:colOff>
      <xdr:row>92</xdr:row>
      <xdr:rowOff>363682</xdr:rowOff>
    </xdr:to>
    <xdr:sp macro="" textlink="">
      <xdr:nvSpPr>
        <xdr:cNvPr id="10" name="右中かっこ 9">
          <a:extLst>
            <a:ext uri="{FF2B5EF4-FFF2-40B4-BE49-F238E27FC236}">
              <a16:creationId xmlns:a16="http://schemas.microsoft.com/office/drawing/2014/main" id="{D340D4E6-97C0-4447-A8BA-63DA7A8D08F4}"/>
            </a:ext>
          </a:extLst>
        </xdr:cNvPr>
        <xdr:cNvSpPr/>
      </xdr:nvSpPr>
      <xdr:spPr>
        <a:xfrm>
          <a:off x="4509654" y="17981470"/>
          <a:ext cx="138547" cy="346362"/>
        </a:xfrm>
        <a:prstGeom prst="rightBrace">
          <a:avLst>
            <a:gd name="adj1" fmla="val 25000"/>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69273</xdr:colOff>
      <xdr:row>93</xdr:row>
      <xdr:rowOff>34639</xdr:rowOff>
    </xdr:from>
    <xdr:to>
      <xdr:col>18</xdr:col>
      <xdr:colOff>199160</xdr:colOff>
      <xdr:row>94</xdr:row>
      <xdr:rowOff>242455</xdr:rowOff>
    </xdr:to>
    <xdr:sp macro="" textlink="">
      <xdr:nvSpPr>
        <xdr:cNvPr id="11" name="右中かっこ 10">
          <a:extLst>
            <a:ext uri="{FF2B5EF4-FFF2-40B4-BE49-F238E27FC236}">
              <a16:creationId xmlns:a16="http://schemas.microsoft.com/office/drawing/2014/main" id="{DD0D74B4-8C52-4D04-84CA-0B5CEEB69FCD}"/>
            </a:ext>
          </a:extLst>
        </xdr:cNvPr>
        <xdr:cNvSpPr/>
      </xdr:nvSpPr>
      <xdr:spPr>
        <a:xfrm>
          <a:off x="4526973" y="18379789"/>
          <a:ext cx="129887" cy="455466"/>
        </a:xfrm>
        <a:prstGeom prst="rightBrace">
          <a:avLst>
            <a:gd name="adj1" fmla="val 25000"/>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69273</xdr:colOff>
      <xdr:row>103</xdr:row>
      <xdr:rowOff>17319</xdr:rowOff>
    </xdr:from>
    <xdr:to>
      <xdr:col>18</xdr:col>
      <xdr:colOff>190501</xdr:colOff>
      <xdr:row>103</xdr:row>
      <xdr:rowOff>493568</xdr:rowOff>
    </xdr:to>
    <xdr:sp macro="" textlink="">
      <xdr:nvSpPr>
        <xdr:cNvPr id="12" name="右中かっこ 11">
          <a:extLst>
            <a:ext uri="{FF2B5EF4-FFF2-40B4-BE49-F238E27FC236}">
              <a16:creationId xmlns:a16="http://schemas.microsoft.com/office/drawing/2014/main" id="{EDB90433-5106-47A6-B6E4-7CBC73038C51}"/>
            </a:ext>
          </a:extLst>
        </xdr:cNvPr>
        <xdr:cNvSpPr/>
      </xdr:nvSpPr>
      <xdr:spPr>
        <a:xfrm>
          <a:off x="4526973" y="19762644"/>
          <a:ext cx="121228" cy="476249"/>
        </a:xfrm>
        <a:prstGeom prst="rightBrace">
          <a:avLst>
            <a:gd name="adj1" fmla="val 25000"/>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77932</xdr:colOff>
      <xdr:row>104</xdr:row>
      <xdr:rowOff>25980</xdr:rowOff>
    </xdr:from>
    <xdr:to>
      <xdr:col>18</xdr:col>
      <xdr:colOff>207819</xdr:colOff>
      <xdr:row>105</xdr:row>
      <xdr:rowOff>233796</xdr:rowOff>
    </xdr:to>
    <xdr:sp macro="" textlink="">
      <xdr:nvSpPr>
        <xdr:cNvPr id="13" name="右中かっこ 12">
          <a:extLst>
            <a:ext uri="{FF2B5EF4-FFF2-40B4-BE49-F238E27FC236}">
              <a16:creationId xmlns:a16="http://schemas.microsoft.com/office/drawing/2014/main" id="{5C15324F-0AC1-4A28-AAE0-F0737D5D52D8}"/>
            </a:ext>
          </a:extLst>
        </xdr:cNvPr>
        <xdr:cNvSpPr/>
      </xdr:nvSpPr>
      <xdr:spPr>
        <a:xfrm>
          <a:off x="4535632" y="20276130"/>
          <a:ext cx="129887" cy="455466"/>
        </a:xfrm>
        <a:prstGeom prst="rightBrace">
          <a:avLst>
            <a:gd name="adj1" fmla="val 25000"/>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42</xdr:row>
      <xdr:rowOff>0</xdr:rowOff>
    </xdr:from>
    <xdr:to>
      <xdr:col>30</xdr:col>
      <xdr:colOff>0</xdr:colOff>
      <xdr:row>49</xdr:row>
      <xdr:rowOff>123825</xdr:rowOff>
    </xdr:to>
    <xdr:sp macro="" textlink="">
      <xdr:nvSpPr>
        <xdr:cNvPr id="14" name="フリーフォーム: 図形 13">
          <a:extLst>
            <a:ext uri="{FF2B5EF4-FFF2-40B4-BE49-F238E27FC236}">
              <a16:creationId xmlns:a16="http://schemas.microsoft.com/office/drawing/2014/main" id="{E99229C6-9984-4C4E-9819-EA6173442D74}"/>
            </a:ext>
          </a:extLst>
        </xdr:cNvPr>
        <xdr:cNvSpPr/>
      </xdr:nvSpPr>
      <xdr:spPr>
        <a:xfrm>
          <a:off x="6934200" y="7391400"/>
          <a:ext cx="495300" cy="1724025"/>
        </a:xfrm>
        <a:custGeom>
          <a:avLst/>
          <a:gdLst>
            <a:gd name="connsiteX0" fmla="*/ 0 w 485775"/>
            <a:gd name="connsiteY0" fmla="*/ 1724025 h 1724025"/>
            <a:gd name="connsiteX1" fmla="*/ 485775 w 485775"/>
            <a:gd name="connsiteY1" fmla="*/ 1724025 h 1724025"/>
            <a:gd name="connsiteX2" fmla="*/ 485775 w 485775"/>
            <a:gd name="connsiteY2" fmla="*/ 0 h 1724025"/>
          </a:gdLst>
          <a:ahLst/>
          <a:cxnLst>
            <a:cxn ang="0">
              <a:pos x="connsiteX0" y="connsiteY0"/>
            </a:cxn>
            <a:cxn ang="0">
              <a:pos x="connsiteX1" y="connsiteY1"/>
            </a:cxn>
            <a:cxn ang="0">
              <a:pos x="connsiteX2" y="connsiteY2"/>
            </a:cxn>
          </a:cxnLst>
          <a:rect l="l" t="t" r="r" b="b"/>
          <a:pathLst>
            <a:path w="485775" h="1724025">
              <a:moveTo>
                <a:pt x="0" y="1724025"/>
              </a:moveTo>
              <a:lnTo>
                <a:pt x="485775" y="1724025"/>
              </a:lnTo>
              <a:lnTo>
                <a:pt x="485775" y="0"/>
              </a:lnTo>
            </a:path>
          </a:pathLst>
        </a:custGeom>
        <a:noFill/>
        <a:ln w="25400">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43</xdr:row>
      <xdr:rowOff>104775</xdr:rowOff>
    </xdr:from>
    <xdr:to>
      <xdr:col>30</xdr:col>
      <xdr:colOff>9525</xdr:colOff>
      <xdr:row>43</xdr:row>
      <xdr:rowOff>104775</xdr:rowOff>
    </xdr:to>
    <xdr:cxnSp macro="">
      <xdr:nvCxnSpPr>
        <xdr:cNvPr id="15" name="直線コネクタ 14">
          <a:extLst>
            <a:ext uri="{FF2B5EF4-FFF2-40B4-BE49-F238E27FC236}">
              <a16:creationId xmlns:a16="http://schemas.microsoft.com/office/drawing/2014/main" id="{45ABDD9F-C126-4A83-8F44-4DFF5B4139DE}"/>
            </a:ext>
          </a:extLst>
        </xdr:cNvPr>
        <xdr:cNvCxnSpPr/>
      </xdr:nvCxnSpPr>
      <xdr:spPr>
        <a:xfrm>
          <a:off x="6934200" y="7724775"/>
          <a:ext cx="5048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238125</xdr:colOff>
      <xdr:row>45</xdr:row>
      <xdr:rowOff>104775</xdr:rowOff>
    </xdr:from>
    <xdr:to>
      <xdr:col>30</xdr:col>
      <xdr:colOff>0</xdr:colOff>
      <xdr:row>45</xdr:row>
      <xdr:rowOff>104775</xdr:rowOff>
    </xdr:to>
    <xdr:cxnSp macro="">
      <xdr:nvCxnSpPr>
        <xdr:cNvPr id="16" name="直線コネクタ 15">
          <a:extLst>
            <a:ext uri="{FF2B5EF4-FFF2-40B4-BE49-F238E27FC236}">
              <a16:creationId xmlns:a16="http://schemas.microsoft.com/office/drawing/2014/main" id="{02967E37-E2C8-4754-B113-A13ADEEF68AC}"/>
            </a:ext>
          </a:extLst>
        </xdr:cNvPr>
        <xdr:cNvCxnSpPr/>
      </xdr:nvCxnSpPr>
      <xdr:spPr>
        <a:xfrm>
          <a:off x="6924675" y="8181975"/>
          <a:ext cx="5048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238125</xdr:colOff>
      <xdr:row>47</xdr:row>
      <xdr:rowOff>114300</xdr:rowOff>
    </xdr:from>
    <xdr:to>
      <xdr:col>30</xdr:col>
      <xdr:colOff>0</xdr:colOff>
      <xdr:row>47</xdr:row>
      <xdr:rowOff>114300</xdr:rowOff>
    </xdr:to>
    <xdr:cxnSp macro="">
      <xdr:nvCxnSpPr>
        <xdr:cNvPr id="17" name="直線コネクタ 16">
          <a:extLst>
            <a:ext uri="{FF2B5EF4-FFF2-40B4-BE49-F238E27FC236}">
              <a16:creationId xmlns:a16="http://schemas.microsoft.com/office/drawing/2014/main" id="{9FD536A2-4417-4D04-BEC0-1B544BAAA821}"/>
            </a:ext>
          </a:extLst>
        </xdr:cNvPr>
        <xdr:cNvCxnSpPr/>
      </xdr:nvCxnSpPr>
      <xdr:spPr>
        <a:xfrm>
          <a:off x="6924675" y="8648700"/>
          <a:ext cx="5048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228600</xdr:colOff>
      <xdr:row>35</xdr:row>
      <xdr:rowOff>104775</xdr:rowOff>
    </xdr:from>
    <xdr:to>
      <xdr:col>29</xdr:col>
      <xdr:colOff>238125</xdr:colOff>
      <xdr:row>39</xdr:row>
      <xdr:rowOff>0</xdr:rowOff>
    </xdr:to>
    <xdr:sp macro="" textlink="">
      <xdr:nvSpPr>
        <xdr:cNvPr id="19" name="フリーフォーム: 図形 17">
          <a:extLst>
            <a:ext uri="{FF2B5EF4-FFF2-40B4-BE49-F238E27FC236}">
              <a16:creationId xmlns:a16="http://schemas.microsoft.com/office/drawing/2014/main" id="{B276666E-EDD5-47DF-91EF-358DEB4ACB95}"/>
            </a:ext>
          </a:extLst>
        </xdr:cNvPr>
        <xdr:cNvSpPr/>
      </xdr:nvSpPr>
      <xdr:spPr>
        <a:xfrm>
          <a:off x="4933950" y="5991225"/>
          <a:ext cx="2486025" cy="419100"/>
        </a:xfrm>
        <a:custGeom>
          <a:avLst/>
          <a:gdLst>
            <a:gd name="connsiteX0" fmla="*/ 2486025 w 2486025"/>
            <a:gd name="connsiteY0" fmla="*/ 419100 h 419100"/>
            <a:gd name="connsiteX1" fmla="*/ 2486025 w 2486025"/>
            <a:gd name="connsiteY1" fmla="*/ 209550 h 419100"/>
            <a:gd name="connsiteX2" fmla="*/ 0 w 2486025"/>
            <a:gd name="connsiteY2" fmla="*/ 209550 h 419100"/>
            <a:gd name="connsiteX3" fmla="*/ 0 w 2486025"/>
            <a:gd name="connsiteY3" fmla="*/ 0 h 419100"/>
          </a:gdLst>
          <a:ahLst/>
          <a:cxnLst>
            <a:cxn ang="0">
              <a:pos x="connsiteX0" y="connsiteY0"/>
            </a:cxn>
            <a:cxn ang="0">
              <a:pos x="connsiteX1" y="connsiteY1"/>
            </a:cxn>
            <a:cxn ang="0">
              <a:pos x="connsiteX2" y="connsiteY2"/>
            </a:cxn>
            <a:cxn ang="0">
              <a:pos x="connsiteX3" y="connsiteY3"/>
            </a:cxn>
          </a:cxnLst>
          <a:rect l="l" t="t" r="r" b="b"/>
          <a:pathLst>
            <a:path w="2486025" h="419100">
              <a:moveTo>
                <a:pt x="2486025" y="419100"/>
              </a:moveTo>
              <a:lnTo>
                <a:pt x="2486025" y="209550"/>
              </a:lnTo>
              <a:lnTo>
                <a:pt x="0" y="209550"/>
              </a:lnTo>
              <a:lnTo>
                <a:pt x="0" y="0"/>
              </a:lnTo>
            </a:path>
          </a:pathLst>
        </a:custGeom>
        <a:noFill/>
        <a:ln w="25400">
          <a:solidFill>
            <a:schemeClr val="tx1"/>
          </a:solidFill>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3.227.182.180\&#29987;&#26989;&#25991;&#25945;&#38283;&#30330;\03.&#38283;&#30330;&#25285;&#24403;\60.&#35519;&#26619;&#32113;&#35336;\101.&#35519;&#26619;&#12539;&#32113;&#35336;\00.&#20840;&#20307;&#12539;&#20849;&#36890;\20_&#26989;&#21209;&#36039;&#26009;\421_&#20013;&#39640;&#36899;\NCK502\10_&#35336;&#30011;&#12539;&#35201;&#20214;&#23450;&#32681;\11_&#21463;&#38936;\20250422_&#23554;&#25915;&#31185;&#12398;&#35519;&#26619;&#31080;&#12539;&#12456;&#12521;&#12540;&#12513;&#12483;&#12475;&#12540;&#12472;\&#23450;&#26178;&#12539;&#36890;&#20449;&#12539;&#23554;&#25915;&#31185;_ve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時制"/>
      <sheetName val="通信制"/>
      <sheetName val="専攻科"/>
      <sheetName val="（後消）専"/>
      <sheetName val="(後消)定・通"/>
    </sheetNames>
    <sheetDataSet>
      <sheetData sheetId="0"/>
      <sheetData sheetId="1">
        <row r="262">
          <cell r="AJ262" t="str">
            <v>key-TSU</v>
          </cell>
          <cell r="AK262" t="str">
            <v>高校コード</v>
          </cell>
          <cell r="AL262" t="str">
            <v>大臣所轄
（自動表示）</v>
          </cell>
          <cell r="AM262" t="str">
            <v>知事所轄
（大臣所轄以外）
（自動表示）</v>
          </cell>
          <cell r="AN262" t="str">
            <v>回答</v>
          </cell>
        </row>
        <row r="263">
          <cell r="AJ263" t="str">
            <v>北海道池上学院高等学校</v>
          </cell>
          <cell r="AK263">
            <v>9100057</v>
          </cell>
          <cell r="AL263" t="str">
            <v/>
          </cell>
          <cell r="AM263">
            <v>1</v>
          </cell>
          <cell r="AN263" t="str">
            <v>回答必要</v>
          </cell>
        </row>
        <row r="264">
          <cell r="AJ264" t="str">
            <v>北海道小樽双葉高等学校</v>
          </cell>
          <cell r="AK264">
            <v>9100016</v>
          </cell>
          <cell r="AL264" t="str">
            <v/>
          </cell>
          <cell r="AM264">
            <v>1</v>
          </cell>
          <cell r="AN264" t="str">
            <v>学校法人項目回答不要</v>
          </cell>
        </row>
        <row r="265">
          <cell r="AJ265" t="str">
            <v>北海道クラーク記念国際高等学校</v>
          </cell>
          <cell r="AK265">
            <v>9100056</v>
          </cell>
          <cell r="AL265">
            <v>1</v>
          </cell>
          <cell r="AM265" t="str">
            <v/>
          </cell>
          <cell r="AN265" t="str">
            <v>学校法人項目回答不要</v>
          </cell>
        </row>
        <row r="266">
          <cell r="AJ266" t="str">
            <v>北海道札幌静修高等学校</v>
          </cell>
          <cell r="AK266">
            <v>9100005</v>
          </cell>
          <cell r="AL266" t="str">
            <v/>
          </cell>
          <cell r="AM266">
            <v>1</v>
          </cell>
          <cell r="AN266" t="str">
            <v>学校法人項目回答不要</v>
          </cell>
        </row>
        <row r="267">
          <cell r="AJ267" t="str">
            <v>北海道星槎国際高等学校</v>
          </cell>
          <cell r="AK267">
            <v>9100058</v>
          </cell>
          <cell r="AL267">
            <v>1</v>
          </cell>
          <cell r="AM267" t="str">
            <v/>
          </cell>
          <cell r="AN267" t="str">
            <v>学校法人項目回答不要</v>
          </cell>
        </row>
        <row r="268">
          <cell r="AJ268" t="str">
            <v>北海道北海道教育学園三和高等学校</v>
          </cell>
          <cell r="AK268">
            <v>9100995</v>
          </cell>
          <cell r="AL268" t="str">
            <v/>
          </cell>
          <cell r="AM268">
            <v>1</v>
          </cell>
          <cell r="AN268" t="str">
            <v>回答必要</v>
          </cell>
        </row>
        <row r="269">
          <cell r="AJ269" t="str">
            <v>北海道北海道芸術高等学校</v>
          </cell>
          <cell r="AK269">
            <v>9100059</v>
          </cell>
          <cell r="AL269" t="str">
            <v/>
          </cell>
          <cell r="AM269">
            <v>1</v>
          </cell>
          <cell r="AN269" t="str">
            <v>回答必要</v>
          </cell>
        </row>
        <row r="270">
          <cell r="AJ270" t="str">
            <v>北海道酪農学園大学附属とわの森三愛高等学校</v>
          </cell>
          <cell r="AK270">
            <v>9100035</v>
          </cell>
          <cell r="AL270">
            <v>1</v>
          </cell>
          <cell r="AM270" t="str">
            <v/>
          </cell>
          <cell r="AN270" t="str">
            <v>学校法人項目回答不要</v>
          </cell>
        </row>
        <row r="271">
          <cell r="AJ271" t="str">
            <v>青森県青森山田高等学校</v>
          </cell>
          <cell r="AK271">
            <v>9201002</v>
          </cell>
          <cell r="AL271">
            <v>1</v>
          </cell>
          <cell r="AM271" t="str">
            <v/>
          </cell>
          <cell r="AN271" t="str">
            <v>学校法人項目回答不要</v>
          </cell>
        </row>
        <row r="272">
          <cell r="AJ272" t="str">
            <v>青森県五所川原第一高等学校</v>
          </cell>
          <cell r="AK272">
            <v>9201012</v>
          </cell>
          <cell r="AL272" t="str">
            <v/>
          </cell>
          <cell r="AM272">
            <v>1</v>
          </cell>
          <cell r="AN272" t="str">
            <v>学校法人項目回答不要</v>
          </cell>
        </row>
        <row r="273">
          <cell r="AJ273" t="str">
            <v>青森県東奥学園高等学校</v>
          </cell>
          <cell r="AK273">
            <v>9201001</v>
          </cell>
          <cell r="AL273" t="str">
            <v/>
          </cell>
          <cell r="AM273">
            <v>1</v>
          </cell>
          <cell r="AN273" t="str">
            <v>学校法人項目回答不要</v>
          </cell>
        </row>
        <row r="274">
          <cell r="AJ274" t="str">
            <v>青森県八戸工業大学第二高等学校</v>
          </cell>
          <cell r="AK274">
            <v>9201011</v>
          </cell>
          <cell r="AL274">
            <v>1</v>
          </cell>
          <cell r="AM274" t="str">
            <v/>
          </cell>
          <cell r="AN274" t="str">
            <v>学校法人項目回答不要</v>
          </cell>
        </row>
        <row r="275">
          <cell r="AJ275" t="str">
            <v>岩手県一関学院高等学校</v>
          </cell>
          <cell r="AK275">
            <v>9202011</v>
          </cell>
          <cell r="AL275" t="str">
            <v/>
          </cell>
          <cell r="AM275">
            <v>1</v>
          </cell>
          <cell r="AN275" t="str">
            <v>学校法人項目回答不要</v>
          </cell>
        </row>
        <row r="276">
          <cell r="AJ276" t="str">
            <v>岩手県盛岡中央高等学校</v>
          </cell>
          <cell r="AK276">
            <v>9202014</v>
          </cell>
          <cell r="AL276" t="str">
            <v/>
          </cell>
          <cell r="AM276">
            <v>1</v>
          </cell>
          <cell r="AN276" t="str">
            <v>学校法人項目回答不要</v>
          </cell>
        </row>
        <row r="277">
          <cell r="AJ277" t="str">
            <v>宮城県飛鳥未来きずな高等学校</v>
          </cell>
          <cell r="AK277">
            <v>9203991</v>
          </cell>
          <cell r="AL277">
            <v>1</v>
          </cell>
          <cell r="AM277" t="str">
            <v/>
          </cell>
          <cell r="AN277" t="str">
            <v>学校法人項目回答不要</v>
          </cell>
        </row>
        <row r="278">
          <cell r="AJ278" t="str">
            <v>宮城県仙台育英学園高等学校</v>
          </cell>
          <cell r="AK278">
            <v>9203011</v>
          </cell>
          <cell r="AL278" t="str">
            <v/>
          </cell>
          <cell r="AM278">
            <v>1</v>
          </cell>
          <cell r="AN278" t="str">
            <v>学校法人項目回答不要</v>
          </cell>
        </row>
        <row r="279">
          <cell r="AJ279" t="str">
            <v>宮城県仙台白百合学園高等学校</v>
          </cell>
          <cell r="AK279">
            <v>9203004</v>
          </cell>
          <cell r="AL279">
            <v>1</v>
          </cell>
          <cell r="AM279" t="str">
            <v/>
          </cell>
          <cell r="AN279" t="str">
            <v>学校法人項目回答不要</v>
          </cell>
        </row>
        <row r="280">
          <cell r="AJ280" t="str">
            <v>宮城県東陵高等学校</v>
          </cell>
          <cell r="AK280">
            <v>9203018</v>
          </cell>
          <cell r="AL280" t="str">
            <v/>
          </cell>
          <cell r="AM280">
            <v>1</v>
          </cell>
          <cell r="AN280" t="str">
            <v>学校法人項目回答不要</v>
          </cell>
        </row>
        <row r="281">
          <cell r="AJ281" t="str">
            <v>秋田県秋田修英高等学校</v>
          </cell>
          <cell r="AK281">
            <v>9204005</v>
          </cell>
          <cell r="AL281" t="str">
            <v/>
          </cell>
          <cell r="AM281">
            <v>1</v>
          </cell>
          <cell r="AN281" t="str">
            <v>学校法人項目回答不要</v>
          </cell>
        </row>
        <row r="282">
          <cell r="AJ282" t="str">
            <v>山形県惺山高等学校</v>
          </cell>
          <cell r="AK282">
            <v>9205006</v>
          </cell>
          <cell r="AL282" t="str">
            <v/>
          </cell>
          <cell r="AM282">
            <v>1</v>
          </cell>
          <cell r="AN282" t="str">
            <v>学校法人項目回答不要</v>
          </cell>
        </row>
        <row r="283">
          <cell r="AJ283" t="str">
            <v>山形県和順館高等学校</v>
          </cell>
          <cell r="AK283">
            <v>9205016</v>
          </cell>
          <cell r="AL283" t="str">
            <v/>
          </cell>
          <cell r="AM283">
            <v>1</v>
          </cell>
          <cell r="AN283" t="str">
            <v>学校法人項目回答不要</v>
          </cell>
        </row>
        <row r="284">
          <cell r="AJ284" t="str">
            <v>福島県尚志高等学校</v>
          </cell>
          <cell r="AK284">
            <v>9206015</v>
          </cell>
          <cell r="AL284" t="str">
            <v/>
          </cell>
          <cell r="AM284">
            <v>1</v>
          </cell>
          <cell r="AN284" t="str">
            <v>学校法人項目回答不要</v>
          </cell>
        </row>
        <row r="285">
          <cell r="AJ285" t="str">
            <v>福島県東日本国際大学附属昌平高等学校</v>
          </cell>
          <cell r="AK285">
            <v>9206019</v>
          </cell>
          <cell r="AL285">
            <v>1</v>
          </cell>
          <cell r="AM285" t="str">
            <v/>
          </cell>
          <cell r="AN285" t="str">
            <v>学校法人項目回答不要</v>
          </cell>
        </row>
        <row r="286">
          <cell r="AJ286" t="str">
            <v>新潟県開志学園高等学校</v>
          </cell>
          <cell r="AK286">
            <v>9207016</v>
          </cell>
          <cell r="AL286" t="str">
            <v/>
          </cell>
          <cell r="AM286">
            <v>1</v>
          </cell>
          <cell r="AN286" t="str">
            <v>学校法人項目回答不要</v>
          </cell>
        </row>
        <row r="287">
          <cell r="AJ287" t="str">
            <v>新潟県創進学園高等学校</v>
          </cell>
          <cell r="AK287">
            <v>9207017</v>
          </cell>
          <cell r="AL287" t="str">
            <v/>
          </cell>
          <cell r="AM287">
            <v>1</v>
          </cell>
          <cell r="AN287" t="str">
            <v>回答必要</v>
          </cell>
        </row>
        <row r="288">
          <cell r="AJ288" t="str">
            <v>新潟県長岡英智高等学校</v>
          </cell>
          <cell r="AK288">
            <v>9207018</v>
          </cell>
          <cell r="AL288" t="str">
            <v/>
          </cell>
          <cell r="AM288">
            <v>1</v>
          </cell>
          <cell r="AN288" t="str">
            <v>回答必要</v>
          </cell>
        </row>
        <row r="289">
          <cell r="AJ289" t="str">
            <v>新潟県新潟産業大学附属高等学校</v>
          </cell>
          <cell r="AK289">
            <v>9207009</v>
          </cell>
          <cell r="AL289">
            <v>1</v>
          </cell>
          <cell r="AM289" t="str">
            <v/>
          </cell>
          <cell r="AN289" t="str">
            <v>学校法人項目回答不要</v>
          </cell>
        </row>
        <row r="290">
          <cell r="AJ290" t="str">
            <v>茨城県飛鳥未来きぼう高等学校</v>
          </cell>
          <cell r="AK290">
            <v>9301992</v>
          </cell>
          <cell r="AL290">
            <v>1</v>
          </cell>
          <cell r="AM290" t="str">
            <v/>
          </cell>
          <cell r="AN290" t="str">
            <v>学校法人項目回答不要</v>
          </cell>
        </row>
        <row r="291">
          <cell r="AJ291" t="str">
            <v>茨城県EIKOデジタル・クリエイティブ高等学校</v>
          </cell>
          <cell r="AK291">
            <v>9301036</v>
          </cell>
          <cell r="AL291" t="str">
            <v/>
          </cell>
          <cell r="AM291">
            <v>1</v>
          </cell>
          <cell r="AN291" t="str">
            <v>学校法人項目回答不要</v>
          </cell>
        </row>
        <row r="292">
          <cell r="AJ292" t="str">
            <v>茨城県Ｓ高等学校</v>
          </cell>
          <cell r="AK292">
            <v>9301990</v>
          </cell>
          <cell r="AL292" t="str">
            <v/>
          </cell>
          <cell r="AM292">
            <v>1</v>
          </cell>
          <cell r="AN292" t="str">
            <v>学校法人項目回答不要</v>
          </cell>
        </row>
        <row r="293">
          <cell r="AJ293" t="str">
            <v>茨城県鹿島学園高等学校</v>
          </cell>
          <cell r="AK293">
            <v>9301020</v>
          </cell>
          <cell r="AL293" t="str">
            <v/>
          </cell>
          <cell r="AM293">
            <v>1</v>
          </cell>
          <cell r="AN293" t="str">
            <v>学校法人項目回答不要</v>
          </cell>
        </row>
        <row r="294">
          <cell r="AJ294" t="str">
            <v>茨城県晃陽学園高等学校</v>
          </cell>
          <cell r="AK294">
            <v>9301027</v>
          </cell>
          <cell r="AL294" t="str">
            <v/>
          </cell>
          <cell r="AM294">
            <v>1</v>
          </cell>
          <cell r="AN294" t="str">
            <v>回答必要</v>
          </cell>
        </row>
        <row r="295">
          <cell r="AJ295" t="str">
            <v>茨城県翔洋学園高等学校</v>
          </cell>
          <cell r="AK295">
            <v>9301023</v>
          </cell>
          <cell r="AL295" t="str">
            <v/>
          </cell>
          <cell r="AM295">
            <v>1</v>
          </cell>
          <cell r="AN295" t="str">
            <v>回答必要</v>
          </cell>
        </row>
        <row r="296">
          <cell r="AJ296" t="str">
            <v>茨城県つくば開成高等学校</v>
          </cell>
          <cell r="AK296">
            <v>9301026</v>
          </cell>
          <cell r="AL296" t="str">
            <v/>
          </cell>
          <cell r="AM296">
            <v>1</v>
          </cell>
          <cell r="AN296" t="str">
            <v>回答必要</v>
          </cell>
        </row>
        <row r="297">
          <cell r="AJ297" t="str">
            <v>茨城県土浦日本大学高等学校</v>
          </cell>
          <cell r="AK297">
            <v>9301008</v>
          </cell>
          <cell r="AL297">
            <v>1</v>
          </cell>
          <cell r="AM297" t="str">
            <v/>
          </cell>
          <cell r="AN297" t="str">
            <v>学校法人項目回答不要</v>
          </cell>
        </row>
        <row r="298">
          <cell r="AJ298" t="str">
            <v>茨城県日本ウェルネス高等学校</v>
          </cell>
          <cell r="AK298">
            <v>9301991</v>
          </cell>
          <cell r="AL298">
            <v>1</v>
          </cell>
          <cell r="AM298" t="str">
            <v/>
          </cell>
          <cell r="AN298" t="str">
            <v>学校法人項目回答不要</v>
          </cell>
        </row>
        <row r="299">
          <cell r="AJ299" t="str">
            <v>茨城県水戸平成学園高等学校</v>
          </cell>
          <cell r="AK299">
            <v>9301028</v>
          </cell>
          <cell r="AL299" t="str">
            <v/>
          </cell>
          <cell r="AM299">
            <v>1</v>
          </cell>
          <cell r="AN299" t="str">
            <v>回答必要</v>
          </cell>
        </row>
        <row r="300">
          <cell r="AJ300" t="str">
            <v>茨城県明秀学園日立高等学校</v>
          </cell>
          <cell r="AK300">
            <v>9301010</v>
          </cell>
          <cell r="AL300" t="str">
            <v/>
          </cell>
          <cell r="AM300">
            <v>1</v>
          </cell>
          <cell r="AN300" t="str">
            <v>学校法人項目回答不要</v>
          </cell>
        </row>
        <row r="301">
          <cell r="AJ301" t="str">
            <v>栃木県日々輝学園高等学校</v>
          </cell>
          <cell r="AK301">
            <v>9302990</v>
          </cell>
          <cell r="AL301" t="str">
            <v/>
          </cell>
          <cell r="AM301">
            <v>1</v>
          </cell>
          <cell r="AN301" t="str">
            <v>回答必要</v>
          </cell>
        </row>
        <row r="302">
          <cell r="AJ302" t="str">
            <v>埼玉県大川学園高等学校</v>
          </cell>
          <cell r="AK302">
            <v>9304051</v>
          </cell>
          <cell r="AL302" t="str">
            <v/>
          </cell>
          <cell r="AM302">
            <v>1</v>
          </cell>
          <cell r="AN302" t="str">
            <v>回答必要</v>
          </cell>
        </row>
        <row r="303">
          <cell r="AJ303" t="str">
            <v>埼玉県開智高等学校</v>
          </cell>
          <cell r="AK303">
            <v>9304041</v>
          </cell>
          <cell r="AL303">
            <v>1</v>
          </cell>
          <cell r="AM303" t="str">
            <v/>
          </cell>
          <cell r="AN303" t="str">
            <v>学校法人項目回答不要</v>
          </cell>
        </row>
        <row r="304">
          <cell r="AJ304" t="str">
            <v>埼玉県霞ヶ関高等学校</v>
          </cell>
          <cell r="AK304">
            <v>9304990</v>
          </cell>
          <cell r="AL304" t="str">
            <v/>
          </cell>
          <cell r="AM304">
            <v>1</v>
          </cell>
          <cell r="AN304" t="str">
            <v>学校法人項目回答不要</v>
          </cell>
        </row>
        <row r="305">
          <cell r="AJ305" t="str">
            <v>埼玉県国際学院高等学校</v>
          </cell>
          <cell r="AK305">
            <v>9304047</v>
          </cell>
          <cell r="AL305">
            <v>1</v>
          </cell>
          <cell r="AM305" t="str">
            <v/>
          </cell>
          <cell r="AN305" t="str">
            <v>学校法人項目回答不要</v>
          </cell>
        </row>
        <row r="306">
          <cell r="AJ306" t="str">
            <v>埼玉県志学会高等学校</v>
          </cell>
          <cell r="AK306">
            <v>9304053</v>
          </cell>
          <cell r="AL306" t="str">
            <v/>
          </cell>
          <cell r="AM306">
            <v>1</v>
          </cell>
          <cell r="AN306" t="str">
            <v>回答必要</v>
          </cell>
        </row>
        <row r="307">
          <cell r="AJ307" t="str">
            <v>埼玉県聖望学園高等学校</v>
          </cell>
          <cell r="AK307">
            <v>9304011</v>
          </cell>
          <cell r="AL307" t="str">
            <v/>
          </cell>
          <cell r="AM307">
            <v>1</v>
          </cell>
          <cell r="AN307" t="str">
            <v>学校法人項目回答不要</v>
          </cell>
        </row>
        <row r="308">
          <cell r="AJ308" t="str">
            <v>埼玉県清和学園高等学校</v>
          </cell>
          <cell r="AK308">
            <v>9304994</v>
          </cell>
          <cell r="AL308" t="str">
            <v/>
          </cell>
          <cell r="AM308">
            <v>1</v>
          </cell>
          <cell r="AN308" t="str">
            <v>回答必要</v>
          </cell>
        </row>
        <row r="309">
          <cell r="AJ309" t="str">
            <v>埼玉県松栄学園高等学校</v>
          </cell>
          <cell r="AK309">
            <v>9304991</v>
          </cell>
          <cell r="AL309" t="str">
            <v/>
          </cell>
          <cell r="AM309">
            <v>1</v>
          </cell>
          <cell r="AN309" t="str">
            <v>回答必要</v>
          </cell>
        </row>
        <row r="310">
          <cell r="AJ310" t="str">
            <v>埼玉県松栄学園高等学校大宮分校</v>
          </cell>
          <cell r="AK310">
            <v>9304992</v>
          </cell>
          <cell r="AL310" t="str">
            <v/>
          </cell>
          <cell r="AM310">
            <v>1</v>
          </cell>
          <cell r="AN310" t="str">
            <v>学校法人項目回答不要</v>
          </cell>
        </row>
        <row r="311">
          <cell r="AJ311" t="str">
            <v>埼玉県松栄学園高等学校越谷分校</v>
          </cell>
          <cell r="AK311">
            <v>9304993</v>
          </cell>
          <cell r="AL311" t="str">
            <v/>
          </cell>
          <cell r="AM311">
            <v>1</v>
          </cell>
          <cell r="AN311" t="str">
            <v>学校法人項目回答不要</v>
          </cell>
        </row>
        <row r="312">
          <cell r="AJ312" t="str">
            <v>埼玉県武蔵野星城高等学校</v>
          </cell>
          <cell r="AK312">
            <v>9304050</v>
          </cell>
          <cell r="AL312">
            <v>1</v>
          </cell>
          <cell r="AM312" t="str">
            <v/>
          </cell>
          <cell r="AN312" t="str">
            <v>回答必要</v>
          </cell>
        </row>
        <row r="313">
          <cell r="AJ313" t="str">
            <v>埼玉県わせがく夢育高等学校</v>
          </cell>
          <cell r="AK313">
            <v>9304054</v>
          </cell>
          <cell r="AL313" t="str">
            <v/>
          </cell>
          <cell r="AM313">
            <v>1</v>
          </cell>
          <cell r="AN313" t="str">
            <v>学校法人項目回答不要</v>
          </cell>
        </row>
        <row r="314">
          <cell r="AJ314" t="str">
            <v>千葉県あずさ第一高等学校</v>
          </cell>
          <cell r="AK314">
            <v>9305063</v>
          </cell>
          <cell r="AL314" t="str">
            <v/>
          </cell>
          <cell r="AM314">
            <v>1</v>
          </cell>
          <cell r="AN314" t="str">
            <v>回答必要</v>
          </cell>
        </row>
        <row r="315">
          <cell r="AJ315" t="str">
            <v>千葉県鴨川令徳高等学校</v>
          </cell>
          <cell r="AK315">
            <v>9305023</v>
          </cell>
          <cell r="AL315" t="str">
            <v/>
          </cell>
          <cell r="AM315">
            <v>1</v>
          </cell>
          <cell r="AN315" t="str">
            <v>学校法人項目回答不要</v>
          </cell>
        </row>
        <row r="316">
          <cell r="AJ316" t="str">
            <v>千葉県敬愛大学八日市場高等学校</v>
          </cell>
          <cell r="AK316">
            <v>9305020</v>
          </cell>
          <cell r="AL316" t="str">
            <v/>
          </cell>
          <cell r="AM316">
            <v>1</v>
          </cell>
          <cell r="AN316" t="str">
            <v>学校法人項目回答不要</v>
          </cell>
        </row>
        <row r="317">
          <cell r="AJ317" t="str">
            <v>千葉県千葉科学大学附属高等学校</v>
          </cell>
          <cell r="AK317">
            <v>9305067</v>
          </cell>
          <cell r="AL317">
            <v>1</v>
          </cell>
          <cell r="AM317" t="str">
            <v/>
          </cell>
          <cell r="AN317" t="str">
            <v>学校法人項目回答不要</v>
          </cell>
        </row>
        <row r="318">
          <cell r="AJ318" t="str">
            <v>千葉県中央国際高等学校</v>
          </cell>
          <cell r="AK318">
            <v>9305064</v>
          </cell>
          <cell r="AL318" t="str">
            <v/>
          </cell>
          <cell r="AM318">
            <v>1</v>
          </cell>
          <cell r="AN318" t="str">
            <v>回答必要</v>
          </cell>
        </row>
        <row r="319">
          <cell r="AJ319" t="str">
            <v>千葉県東葉高等学校</v>
          </cell>
          <cell r="AK319">
            <v>9305019</v>
          </cell>
          <cell r="AL319" t="str">
            <v/>
          </cell>
          <cell r="AM319">
            <v>1</v>
          </cell>
          <cell r="AN319" t="str">
            <v>学校法人項目回答不要</v>
          </cell>
        </row>
        <row r="320">
          <cell r="AJ320" t="str">
            <v>千葉県中山学園高等学校</v>
          </cell>
          <cell r="AK320">
            <v>9305062</v>
          </cell>
          <cell r="AL320" t="str">
            <v/>
          </cell>
          <cell r="AM320">
            <v>1</v>
          </cell>
          <cell r="AN320" t="str">
            <v>回答必要</v>
          </cell>
        </row>
        <row r="321">
          <cell r="AJ321" t="str">
            <v>千葉県ヒューマンキャンパスのぞみ高等学校</v>
          </cell>
          <cell r="AK321">
            <v>9305066</v>
          </cell>
          <cell r="AL321" t="str">
            <v/>
          </cell>
          <cell r="AM321">
            <v>1</v>
          </cell>
          <cell r="AN321" t="str">
            <v>回答必要</v>
          </cell>
        </row>
        <row r="322">
          <cell r="AJ322" t="str">
            <v>千葉県明聖高等学校</v>
          </cell>
          <cell r="AK322">
            <v>9305059</v>
          </cell>
          <cell r="AL322" t="str">
            <v/>
          </cell>
          <cell r="AM322">
            <v>1</v>
          </cell>
          <cell r="AN322" t="str">
            <v>回答必要</v>
          </cell>
        </row>
        <row r="323">
          <cell r="AJ323" t="str">
            <v>千葉県麗澤高等学校</v>
          </cell>
          <cell r="AK323">
            <v>9305015</v>
          </cell>
          <cell r="AL323">
            <v>1</v>
          </cell>
          <cell r="AM323" t="str">
            <v/>
          </cell>
          <cell r="AN323" t="str">
            <v>学校法人項目回答不要</v>
          </cell>
        </row>
        <row r="324">
          <cell r="AJ324" t="str">
            <v>千葉県わせがく高等学校</v>
          </cell>
          <cell r="AK324">
            <v>9305061</v>
          </cell>
          <cell r="AL324" t="str">
            <v/>
          </cell>
          <cell r="AM324">
            <v>1</v>
          </cell>
          <cell r="AN324" t="str">
            <v>回答必要</v>
          </cell>
        </row>
        <row r="325">
          <cell r="AJ325" t="str">
            <v>神奈川県厚木中央高等学校</v>
          </cell>
          <cell r="AK325">
            <v>9306082</v>
          </cell>
          <cell r="AL325" t="str">
            <v/>
          </cell>
          <cell r="AM325">
            <v>1</v>
          </cell>
          <cell r="AN325" t="str">
            <v>回答必要</v>
          </cell>
        </row>
        <row r="326">
          <cell r="AJ326" t="str">
            <v>神奈川県秀英高等学校</v>
          </cell>
          <cell r="AK326">
            <v>9306077</v>
          </cell>
          <cell r="AL326" t="str">
            <v/>
          </cell>
          <cell r="AM326">
            <v>1</v>
          </cell>
          <cell r="AN326" t="str">
            <v>学校法人項目回答不要</v>
          </cell>
        </row>
        <row r="327">
          <cell r="AJ327" t="str">
            <v>神奈川県星槎高等学校</v>
          </cell>
          <cell r="AK327">
            <v>9306085</v>
          </cell>
          <cell r="AL327" t="str">
            <v/>
          </cell>
          <cell r="AM327">
            <v>1</v>
          </cell>
          <cell r="AN327" t="str">
            <v>学校法人項目回答不要</v>
          </cell>
        </row>
        <row r="328">
          <cell r="AJ328" t="str">
            <v>神奈川県清心女子高等学校</v>
          </cell>
          <cell r="AK328">
            <v>9306025</v>
          </cell>
          <cell r="AL328" t="str">
            <v/>
          </cell>
          <cell r="AM328">
            <v>1</v>
          </cell>
          <cell r="AN328" t="str">
            <v>学校法人項目回答不要</v>
          </cell>
        </row>
        <row r="329">
          <cell r="AJ329" t="str">
            <v>東京都ＮＨＫ学園高等学校</v>
          </cell>
          <cell r="AK329">
            <v>9411023</v>
          </cell>
          <cell r="AL329" t="str">
            <v/>
          </cell>
          <cell r="AM329">
            <v>1</v>
          </cell>
          <cell r="AN329" t="str">
            <v>回答必要</v>
          </cell>
        </row>
        <row r="330">
          <cell r="AJ330" t="str">
            <v>東京都大原学園美空高等学校</v>
          </cell>
          <cell r="AK330">
            <v>9401022</v>
          </cell>
          <cell r="AL330" t="str">
            <v/>
          </cell>
          <cell r="AM330">
            <v>1</v>
          </cell>
          <cell r="AN330" t="str">
            <v>回答必要</v>
          </cell>
        </row>
        <row r="331">
          <cell r="AJ331" t="str">
            <v>東京都科学技術学園高等学校</v>
          </cell>
          <cell r="AK331">
            <v>9408002</v>
          </cell>
          <cell r="AL331" t="str">
            <v/>
          </cell>
          <cell r="AM331">
            <v>1</v>
          </cell>
          <cell r="AN331" t="str">
            <v>学校法人項目回答不要</v>
          </cell>
        </row>
        <row r="332">
          <cell r="AJ332" t="str">
            <v>東京都北豊島高等学校</v>
          </cell>
          <cell r="AK332">
            <v>9405015</v>
          </cell>
          <cell r="AL332" t="str">
            <v/>
          </cell>
          <cell r="AM332">
            <v>1</v>
          </cell>
          <cell r="AN332" t="str">
            <v>学校法人項目回答不要</v>
          </cell>
        </row>
        <row r="333">
          <cell r="AJ333" t="str">
            <v>東京都聖パウロ学園高等学校</v>
          </cell>
          <cell r="AK333">
            <v>9411003</v>
          </cell>
          <cell r="AL333" t="str">
            <v/>
          </cell>
          <cell r="AM333">
            <v>1</v>
          </cell>
          <cell r="AN333" t="str">
            <v>学校法人項目回答不要</v>
          </cell>
        </row>
        <row r="334">
          <cell r="AJ334" t="str">
            <v>東京都東海大学付属望星高等学校</v>
          </cell>
          <cell r="AK334">
            <v>9403014</v>
          </cell>
          <cell r="AL334">
            <v>1</v>
          </cell>
          <cell r="AM334" t="str">
            <v/>
          </cell>
          <cell r="AN334" t="str">
            <v>学校法人項目回答不要</v>
          </cell>
        </row>
        <row r="335">
          <cell r="AJ335" t="str">
            <v>東京都目黒日本大学高等学校</v>
          </cell>
          <cell r="AK335">
            <v>9407015</v>
          </cell>
          <cell r="AL335">
            <v>1</v>
          </cell>
          <cell r="AM335" t="str">
            <v/>
          </cell>
          <cell r="AN335" t="str">
            <v>学校法人項目回答不要</v>
          </cell>
        </row>
        <row r="336">
          <cell r="AJ336" t="str">
            <v>東京都立志舎高等学校</v>
          </cell>
          <cell r="AK336">
            <v>9406012</v>
          </cell>
          <cell r="AL336" t="str">
            <v/>
          </cell>
          <cell r="AM336">
            <v>1</v>
          </cell>
          <cell r="AN336" t="str">
            <v>回答必要</v>
          </cell>
        </row>
        <row r="337">
          <cell r="AJ337" t="str">
            <v>福井県AOIKE高等学校</v>
          </cell>
          <cell r="AK337">
            <v>9503992</v>
          </cell>
          <cell r="AL337" t="str">
            <v/>
          </cell>
          <cell r="AM337">
            <v>1</v>
          </cell>
          <cell r="AN337" t="str">
            <v>回答必要</v>
          </cell>
        </row>
        <row r="338">
          <cell r="AJ338" t="str">
            <v>福井県啓新高等学校</v>
          </cell>
          <cell r="AK338">
            <v>9503004</v>
          </cell>
          <cell r="AL338" t="str">
            <v/>
          </cell>
          <cell r="AM338">
            <v>1</v>
          </cell>
          <cell r="AN338" t="str">
            <v>学校法人項目回答不要</v>
          </cell>
        </row>
        <row r="339">
          <cell r="AJ339" t="str">
            <v>山梨県甲斐清和高等学校</v>
          </cell>
          <cell r="AK339">
            <v>9504001</v>
          </cell>
          <cell r="AL339" t="str">
            <v/>
          </cell>
          <cell r="AM339">
            <v>1</v>
          </cell>
          <cell r="AN339" t="str">
            <v>学校法人項目回答不要</v>
          </cell>
        </row>
        <row r="340">
          <cell r="AJ340" t="str">
            <v>山梨県自然学園高等学校</v>
          </cell>
          <cell r="AK340">
            <v>9504011</v>
          </cell>
          <cell r="AL340" t="str">
            <v/>
          </cell>
          <cell r="AM340">
            <v>1</v>
          </cell>
          <cell r="AN340" t="str">
            <v>学校法人項目回答不要</v>
          </cell>
        </row>
        <row r="341">
          <cell r="AJ341" t="str">
            <v>山梨県駿台甲府高等学校</v>
          </cell>
          <cell r="AK341">
            <v>9504004</v>
          </cell>
          <cell r="AL341" t="str">
            <v/>
          </cell>
          <cell r="AM341">
            <v>1</v>
          </cell>
          <cell r="AN341" t="str">
            <v>学校法人項目回答不要</v>
          </cell>
        </row>
        <row r="342">
          <cell r="AJ342" t="str">
            <v>山梨県日本航空高等学校</v>
          </cell>
          <cell r="AK342">
            <v>9504008</v>
          </cell>
          <cell r="AL342" t="str">
            <v/>
          </cell>
          <cell r="AM342">
            <v>1</v>
          </cell>
          <cell r="AN342" t="str">
            <v>学校法人項目回答不要</v>
          </cell>
        </row>
        <row r="343">
          <cell r="AJ343" t="str">
            <v>山梨県山梨英和高等学校</v>
          </cell>
          <cell r="AK343">
            <v>9504002</v>
          </cell>
          <cell r="AL343">
            <v>1</v>
          </cell>
          <cell r="AM343" t="str">
            <v/>
          </cell>
          <cell r="AN343" t="str">
            <v>学校法人項目回答不要</v>
          </cell>
        </row>
        <row r="344">
          <cell r="AJ344" t="str">
            <v>山梨県山梨学院高等学校</v>
          </cell>
          <cell r="AK344">
            <v>9504003</v>
          </cell>
          <cell r="AL344">
            <v>1</v>
          </cell>
          <cell r="AM344" t="str">
            <v/>
          </cell>
          <cell r="AN344" t="str">
            <v>学校法人項目回答不要</v>
          </cell>
        </row>
        <row r="345">
          <cell r="AJ345" t="str">
            <v>長野県ＩＤ学園高等学校</v>
          </cell>
          <cell r="AK345">
            <v>9505029</v>
          </cell>
          <cell r="AL345" t="str">
            <v/>
          </cell>
          <cell r="AM345">
            <v>1</v>
          </cell>
          <cell r="AN345" t="str">
            <v>学校法人項目回答不要</v>
          </cell>
        </row>
        <row r="346">
          <cell r="AJ346" t="str">
            <v>長野県飯田女子高等学校</v>
          </cell>
          <cell r="AK346">
            <v>9505011</v>
          </cell>
          <cell r="AL346">
            <v>1</v>
          </cell>
          <cell r="AM346" t="str">
            <v/>
          </cell>
          <cell r="AN346" t="str">
            <v>学校法人項目回答不要</v>
          </cell>
        </row>
        <row r="347">
          <cell r="AJ347" t="str">
            <v>長野県コードアカデミー高等学校</v>
          </cell>
          <cell r="AK347">
            <v>9505024</v>
          </cell>
          <cell r="AL347" t="str">
            <v/>
          </cell>
          <cell r="AM347">
            <v>1</v>
          </cell>
          <cell r="AN347" t="str">
            <v>回答必要</v>
          </cell>
        </row>
        <row r="348">
          <cell r="AJ348" t="str">
            <v>長野県さくら国際高等学校</v>
          </cell>
          <cell r="AK348">
            <v>9505026</v>
          </cell>
          <cell r="AL348" t="str">
            <v/>
          </cell>
          <cell r="AM348">
            <v>1</v>
          </cell>
          <cell r="AN348" t="str">
            <v>回答必要</v>
          </cell>
        </row>
        <row r="349">
          <cell r="AJ349" t="str">
            <v>長野県信濃むつみ高等学校</v>
          </cell>
          <cell r="AK349">
            <v>9505020</v>
          </cell>
          <cell r="AL349">
            <v>1</v>
          </cell>
          <cell r="AM349" t="str">
            <v/>
          </cell>
          <cell r="AN349" t="str">
            <v>学校法人項目回答不要</v>
          </cell>
        </row>
        <row r="350">
          <cell r="AJ350" t="str">
            <v>長野県ステップ高等学校</v>
          </cell>
          <cell r="AK350">
            <v>9505994</v>
          </cell>
          <cell r="AL350" t="str">
            <v/>
          </cell>
          <cell r="AM350">
            <v>1</v>
          </cell>
          <cell r="AN350" t="str">
            <v>回答必要</v>
          </cell>
        </row>
        <row r="351">
          <cell r="AJ351" t="str">
            <v>長野県地球環境高等学校</v>
          </cell>
          <cell r="AK351">
            <v>9505019</v>
          </cell>
          <cell r="AL351" t="str">
            <v/>
          </cell>
          <cell r="AM351">
            <v>1</v>
          </cell>
          <cell r="AN351" t="str">
            <v>回答必要</v>
          </cell>
        </row>
        <row r="352">
          <cell r="AJ352" t="str">
            <v>長野県つくば開成学園高等学校</v>
          </cell>
          <cell r="AK352">
            <v>9505027</v>
          </cell>
          <cell r="AL352" t="str">
            <v/>
          </cell>
          <cell r="AM352">
            <v>1</v>
          </cell>
          <cell r="AN352" t="str">
            <v>学校法人項目回答不要</v>
          </cell>
        </row>
        <row r="353">
          <cell r="AJ353" t="str">
            <v>長野県天龍興譲高等学校</v>
          </cell>
          <cell r="AK353">
            <v>9505991</v>
          </cell>
          <cell r="AL353" t="str">
            <v/>
          </cell>
          <cell r="AM353">
            <v>1</v>
          </cell>
          <cell r="AN353" t="str">
            <v>学校法人項目回答不要</v>
          </cell>
        </row>
        <row r="354">
          <cell r="AJ354" t="str">
            <v>長野県長野俊英高等学校</v>
          </cell>
          <cell r="AK354">
            <v>9505010</v>
          </cell>
          <cell r="AL354" t="str">
            <v/>
          </cell>
          <cell r="AM354">
            <v>1</v>
          </cell>
          <cell r="AN354" t="str">
            <v>学校法人項目回答不要</v>
          </cell>
        </row>
        <row r="355">
          <cell r="AJ355" t="str">
            <v>長野県長野日本大学高等学校</v>
          </cell>
          <cell r="AK355">
            <v>9505003</v>
          </cell>
          <cell r="AL355">
            <v>1</v>
          </cell>
          <cell r="AM355" t="str">
            <v/>
          </cell>
          <cell r="AN355" t="str">
            <v>学校法人項目回答不要</v>
          </cell>
        </row>
        <row r="356">
          <cell r="AJ356" t="str">
            <v>長野県松本国際高等学校</v>
          </cell>
          <cell r="AK356">
            <v>9505005</v>
          </cell>
          <cell r="AL356" t="str">
            <v/>
          </cell>
          <cell r="AM356">
            <v>1</v>
          </cell>
          <cell r="AN356" t="str">
            <v>学校法人項目回答不要</v>
          </cell>
        </row>
        <row r="357">
          <cell r="AJ357" t="str">
            <v>長野県緑誠蘭高等学校</v>
          </cell>
          <cell r="AK357">
            <v>9505030</v>
          </cell>
          <cell r="AL357" t="str">
            <v/>
          </cell>
          <cell r="AM357">
            <v>1</v>
          </cell>
          <cell r="AN357" t="str">
            <v>回答必要</v>
          </cell>
        </row>
        <row r="358">
          <cell r="AJ358" t="str">
            <v>岐阜県ぎふ国際高等学校</v>
          </cell>
          <cell r="AK358">
            <v>9506018</v>
          </cell>
          <cell r="AL358">
            <v>1</v>
          </cell>
          <cell r="AM358" t="str">
            <v/>
          </cell>
          <cell r="AN358" t="str">
            <v>回答必要</v>
          </cell>
        </row>
        <row r="359">
          <cell r="AJ359" t="str">
            <v>岐阜県啓晴高等学校</v>
          </cell>
          <cell r="AK359">
            <v>9506021</v>
          </cell>
          <cell r="AL359" t="str">
            <v/>
          </cell>
          <cell r="AM359">
            <v>1</v>
          </cell>
          <cell r="AN359" t="str">
            <v>学校法人項目回答不要</v>
          </cell>
        </row>
        <row r="360">
          <cell r="AJ360" t="str">
            <v>岐阜県城南高等学校</v>
          </cell>
          <cell r="AK360">
            <v>9506017</v>
          </cell>
          <cell r="AL360" t="str">
            <v/>
          </cell>
          <cell r="AM360">
            <v>1</v>
          </cell>
          <cell r="AN360" t="str">
            <v>回答必要</v>
          </cell>
        </row>
        <row r="361">
          <cell r="AJ361" t="str">
            <v>岐阜県西濃桃李高等学校</v>
          </cell>
          <cell r="AK361">
            <v>9506022</v>
          </cell>
          <cell r="AL361" t="str">
            <v/>
          </cell>
          <cell r="AM361">
            <v>1</v>
          </cell>
          <cell r="AN361" t="str">
            <v>回答必要</v>
          </cell>
        </row>
        <row r="362">
          <cell r="AJ362" t="str">
            <v>岐阜県清凌高等学校</v>
          </cell>
          <cell r="AK362">
            <v>9506020</v>
          </cell>
          <cell r="AL362" t="str">
            <v/>
          </cell>
          <cell r="AM362">
            <v>1</v>
          </cell>
          <cell r="AN362" t="str">
            <v>回答必要</v>
          </cell>
        </row>
        <row r="363">
          <cell r="AJ363" t="str">
            <v>岐阜県中京高等学校</v>
          </cell>
          <cell r="AK363">
            <v>9506012</v>
          </cell>
          <cell r="AL363" t="str">
            <v/>
          </cell>
          <cell r="AM363">
            <v>1</v>
          </cell>
          <cell r="AN363" t="str">
            <v>学校法人項目回答不要</v>
          </cell>
        </row>
        <row r="364">
          <cell r="AJ364" t="str">
            <v>静岡県キラリ高等学校</v>
          </cell>
          <cell r="AK364">
            <v>9507047</v>
          </cell>
          <cell r="AL364" t="str">
            <v/>
          </cell>
          <cell r="AM364">
            <v>1</v>
          </cell>
          <cell r="AN364" t="str">
            <v>回答必要</v>
          </cell>
        </row>
        <row r="365">
          <cell r="AJ365" t="str">
            <v>静岡県静岡学園なごみ高等学校</v>
          </cell>
          <cell r="AK365">
            <v>9507048</v>
          </cell>
          <cell r="AL365" t="str">
            <v/>
          </cell>
          <cell r="AM365">
            <v>1</v>
          </cell>
          <cell r="AN365" t="str">
            <v>回答必要</v>
          </cell>
        </row>
        <row r="366">
          <cell r="AJ366" t="str">
            <v>静岡県沼津中央高等学校</v>
          </cell>
          <cell r="AK366">
            <v>9507005</v>
          </cell>
          <cell r="AL366" t="str">
            <v/>
          </cell>
          <cell r="AM366">
            <v>1</v>
          </cell>
          <cell r="AN366" t="str">
            <v>学校法人項目回答不要</v>
          </cell>
        </row>
        <row r="367">
          <cell r="AJ367" t="str">
            <v>静岡県飛龍高等学校</v>
          </cell>
          <cell r="AK367">
            <v>9507006</v>
          </cell>
          <cell r="AL367" t="str">
            <v/>
          </cell>
          <cell r="AM367">
            <v>1</v>
          </cell>
          <cell r="AN367" t="str">
            <v>学校法人項目回答不要</v>
          </cell>
        </row>
        <row r="368">
          <cell r="AJ368" t="str">
            <v>愛知県愛知産業大学三河高等学校</v>
          </cell>
          <cell r="AK368">
            <v>9508050</v>
          </cell>
          <cell r="AL368">
            <v>1</v>
          </cell>
          <cell r="AM368" t="str">
            <v/>
          </cell>
          <cell r="AN368" t="str">
            <v>学校法人項目回答不要</v>
          </cell>
        </row>
        <row r="369">
          <cell r="AJ369" t="str">
            <v>愛知県菊華高等学校</v>
          </cell>
          <cell r="AK369">
            <v>9508029</v>
          </cell>
          <cell r="AL369">
            <v>1</v>
          </cell>
          <cell r="AM369" t="str">
            <v/>
          </cell>
          <cell r="AN369" t="str">
            <v>学校法人項目回答不要</v>
          </cell>
        </row>
        <row r="370">
          <cell r="AJ370" t="str">
            <v>愛知県中京大学附属中京高等学校</v>
          </cell>
          <cell r="AK370">
            <v>9508012</v>
          </cell>
          <cell r="AL370">
            <v>1</v>
          </cell>
          <cell r="AM370" t="str">
            <v/>
          </cell>
          <cell r="AN370" t="str">
            <v>学校法人項目回答不要</v>
          </cell>
        </row>
        <row r="371">
          <cell r="AJ371" t="str">
            <v>愛知県名古屋たちばな高等学校</v>
          </cell>
          <cell r="AK371">
            <v>9508016</v>
          </cell>
          <cell r="AL371">
            <v>1</v>
          </cell>
          <cell r="AM371" t="str">
            <v/>
          </cell>
          <cell r="AN371" t="str">
            <v>学校法人項目回答不要</v>
          </cell>
        </row>
        <row r="372">
          <cell r="AJ372" t="str">
            <v>三重県一志学園高等学校</v>
          </cell>
          <cell r="AK372">
            <v>9509019</v>
          </cell>
          <cell r="AL372" t="str">
            <v/>
          </cell>
          <cell r="AM372">
            <v>1</v>
          </cell>
          <cell r="AN372" t="str">
            <v>回答必要</v>
          </cell>
        </row>
        <row r="373">
          <cell r="AJ373" t="str">
            <v>三重県英心高等学校</v>
          </cell>
          <cell r="AK373">
            <v>9509018</v>
          </cell>
          <cell r="AL373" t="str">
            <v/>
          </cell>
          <cell r="AM373">
            <v>1</v>
          </cell>
          <cell r="AN373" t="str">
            <v>回答必要</v>
          </cell>
        </row>
        <row r="374">
          <cell r="AJ374" t="str">
            <v>三重県英心高等学校桔梗が丘校</v>
          </cell>
          <cell r="AK374">
            <v>9509018</v>
          </cell>
          <cell r="AL374" t="str">
            <v/>
          </cell>
          <cell r="AM374">
            <v>1</v>
          </cell>
          <cell r="AN374" t="str">
            <v>学校法人項目回答不要</v>
          </cell>
        </row>
        <row r="375">
          <cell r="AJ375" t="str">
            <v>三重県大橋学園高等学校</v>
          </cell>
          <cell r="AK375">
            <v>9509016</v>
          </cell>
          <cell r="AL375" t="str">
            <v/>
          </cell>
          <cell r="AM375">
            <v>1</v>
          </cell>
          <cell r="AN375" t="str">
            <v>回答必要</v>
          </cell>
        </row>
        <row r="376">
          <cell r="AJ376" t="str">
            <v>三重県徳風高等学校</v>
          </cell>
          <cell r="AK376">
            <v>9509017</v>
          </cell>
          <cell r="AL376" t="str">
            <v/>
          </cell>
          <cell r="AM376">
            <v>1</v>
          </cell>
          <cell r="AN376" t="str">
            <v>回答必要</v>
          </cell>
        </row>
        <row r="377">
          <cell r="AJ377" t="str">
            <v>三重県四日市メリノール学院高等学校</v>
          </cell>
          <cell r="AK377">
            <v>9509003</v>
          </cell>
          <cell r="AL377" t="str">
            <v/>
          </cell>
          <cell r="AM377">
            <v>1</v>
          </cell>
          <cell r="AN377" t="str">
            <v>学校法人項目回答不要</v>
          </cell>
        </row>
        <row r="378">
          <cell r="AJ378" t="str">
            <v>三重県代々木高等学校</v>
          </cell>
          <cell r="AK378">
            <v>9509991</v>
          </cell>
          <cell r="AL378" t="str">
            <v/>
          </cell>
          <cell r="AM378">
            <v>1</v>
          </cell>
          <cell r="AN378" t="str">
            <v>回答必要</v>
          </cell>
        </row>
        <row r="379">
          <cell r="AJ379" t="str">
            <v>三重県神村学園高等部伊賀分校</v>
          </cell>
          <cell r="AK379">
            <v>9509992</v>
          </cell>
          <cell r="AL379" t="str">
            <v/>
          </cell>
          <cell r="AM379">
            <v>1</v>
          </cell>
          <cell r="AN379" t="str">
            <v>学校法人項目回答不要</v>
          </cell>
        </row>
        <row r="380">
          <cell r="AJ380" t="str">
            <v>滋賀県綾羽高等学校</v>
          </cell>
          <cell r="AK380">
            <v>9601006</v>
          </cell>
          <cell r="AL380" t="str">
            <v/>
          </cell>
          <cell r="AM380">
            <v>1</v>
          </cell>
          <cell r="AN380" t="str">
            <v>学校法人項目回答不要</v>
          </cell>
        </row>
        <row r="381">
          <cell r="AJ381" t="str">
            <v>滋賀県ECC学園高等学校</v>
          </cell>
          <cell r="AK381">
            <v>9601992</v>
          </cell>
          <cell r="AL381" t="str">
            <v/>
          </cell>
          <cell r="AM381">
            <v>1</v>
          </cell>
          <cell r="AN381" t="str">
            <v>回答必要</v>
          </cell>
        </row>
        <row r="382">
          <cell r="AJ382" t="str">
            <v>滋賀県司学館高等学校</v>
          </cell>
          <cell r="AK382">
            <v>9601991</v>
          </cell>
          <cell r="AL382" t="str">
            <v/>
          </cell>
          <cell r="AM382">
            <v>1</v>
          </cell>
          <cell r="AN382" t="str">
            <v>回答必要</v>
          </cell>
        </row>
        <row r="383">
          <cell r="AJ383" t="str">
            <v>京都府京都共栄学園高等学校</v>
          </cell>
          <cell r="AK383">
            <v>9602027</v>
          </cell>
          <cell r="AL383" t="str">
            <v/>
          </cell>
          <cell r="AM383">
            <v>1</v>
          </cell>
          <cell r="AN383" t="str">
            <v>学校法人項目回答不要</v>
          </cell>
        </row>
        <row r="384">
          <cell r="AJ384" t="str">
            <v>京都府京都芸術大学附属高等学校</v>
          </cell>
          <cell r="AK384">
            <v>9602991</v>
          </cell>
          <cell r="AL384">
            <v>1</v>
          </cell>
          <cell r="AM384" t="str">
            <v/>
          </cell>
          <cell r="AN384" t="str">
            <v>回答必要</v>
          </cell>
        </row>
        <row r="385">
          <cell r="AJ385" t="str">
            <v>京都府京都廣学館高等学校</v>
          </cell>
          <cell r="AK385">
            <v>9602036</v>
          </cell>
          <cell r="AL385" t="str">
            <v/>
          </cell>
          <cell r="AM385">
            <v>1</v>
          </cell>
          <cell r="AN385" t="str">
            <v>学校法人項目回答不要</v>
          </cell>
        </row>
        <row r="386">
          <cell r="AJ386" t="str">
            <v>京都府京都成章高等学校</v>
          </cell>
          <cell r="AK386">
            <v>9602037</v>
          </cell>
          <cell r="AL386">
            <v>1</v>
          </cell>
          <cell r="AM386" t="str">
            <v/>
          </cell>
          <cell r="AN386" t="str">
            <v>学校法人項目回答不要</v>
          </cell>
        </row>
        <row r="387">
          <cell r="AJ387" t="str">
            <v>京都府京都つくば開成高等学校</v>
          </cell>
          <cell r="AK387">
            <v>9602990</v>
          </cell>
          <cell r="AL387" t="str">
            <v/>
          </cell>
          <cell r="AM387">
            <v>1</v>
          </cell>
          <cell r="AN387" t="str">
            <v>学校法人項目回答不要</v>
          </cell>
        </row>
        <row r="388">
          <cell r="AJ388" t="str">
            <v>京都府京都長尾谷高等学校</v>
          </cell>
          <cell r="AK388">
            <v>9602992</v>
          </cell>
          <cell r="AL388" t="str">
            <v/>
          </cell>
          <cell r="AM388">
            <v>1</v>
          </cell>
          <cell r="AN388" t="str">
            <v>学校法人項目回答不要</v>
          </cell>
        </row>
        <row r="389">
          <cell r="AJ389" t="str">
            <v>京都府京都西山高等学校</v>
          </cell>
          <cell r="AK389">
            <v>9602021</v>
          </cell>
          <cell r="AL389">
            <v>1</v>
          </cell>
          <cell r="AM389" t="str">
            <v/>
          </cell>
          <cell r="AN389" t="str">
            <v>学校法人項目回答不要</v>
          </cell>
        </row>
        <row r="390">
          <cell r="AJ390" t="str">
            <v>京都府京都美山高等学校</v>
          </cell>
          <cell r="AK390">
            <v>9602039</v>
          </cell>
          <cell r="AL390" t="str">
            <v/>
          </cell>
          <cell r="AM390">
            <v>1</v>
          </cell>
          <cell r="AN390" t="str">
            <v>学校法人項目回答不要</v>
          </cell>
        </row>
        <row r="391">
          <cell r="AJ391" t="str">
            <v>大阪府英風高等学校</v>
          </cell>
          <cell r="AK391">
            <v>9603107</v>
          </cell>
          <cell r="AL391" t="str">
            <v/>
          </cell>
          <cell r="AM391">
            <v>1</v>
          </cell>
          <cell r="AN391" t="str">
            <v>回答必要</v>
          </cell>
        </row>
        <row r="392">
          <cell r="AJ392" t="str">
            <v>大阪府大阪つくば開成高等学校</v>
          </cell>
          <cell r="AK392">
            <v>9603108</v>
          </cell>
          <cell r="AL392" t="str">
            <v/>
          </cell>
          <cell r="AM392">
            <v>1</v>
          </cell>
          <cell r="AN392" t="str">
            <v>学校法人項目回答不要</v>
          </cell>
        </row>
        <row r="393">
          <cell r="AJ393" t="str">
            <v>大阪府近畿大阪高等学校</v>
          </cell>
          <cell r="AK393">
            <v>9603110</v>
          </cell>
          <cell r="AL393">
            <v>1</v>
          </cell>
          <cell r="AM393" t="str">
            <v/>
          </cell>
          <cell r="AN393" t="str">
            <v>回答必要</v>
          </cell>
        </row>
        <row r="394">
          <cell r="AJ394" t="str">
            <v>大阪府賢明学院高等学校</v>
          </cell>
          <cell r="AK394">
            <v>9603077</v>
          </cell>
          <cell r="AL394" t="str">
            <v/>
          </cell>
          <cell r="AM394">
            <v>1</v>
          </cell>
          <cell r="AN394" t="str">
            <v>学校法人項目回答不要</v>
          </cell>
        </row>
        <row r="395">
          <cell r="AJ395" t="str">
            <v>大阪府神須学園高等学校</v>
          </cell>
          <cell r="AK395">
            <v>9603105</v>
          </cell>
          <cell r="AL395" t="str">
            <v/>
          </cell>
          <cell r="AM395">
            <v>1</v>
          </cell>
          <cell r="AN395" t="str">
            <v>回答必要</v>
          </cell>
        </row>
        <row r="396">
          <cell r="AJ396" t="str">
            <v>大阪府向陽台高等学校</v>
          </cell>
          <cell r="AK396">
            <v>9603097</v>
          </cell>
          <cell r="AL396" t="str">
            <v/>
          </cell>
          <cell r="AM396">
            <v>1</v>
          </cell>
          <cell r="AN396" t="str">
            <v>学校法人項目回答不要</v>
          </cell>
        </row>
        <row r="397">
          <cell r="AJ397" t="str">
            <v>大阪府秋桜高等学校</v>
          </cell>
          <cell r="AK397">
            <v>9603029</v>
          </cell>
          <cell r="AL397" t="str">
            <v/>
          </cell>
          <cell r="AM397">
            <v>1</v>
          </cell>
          <cell r="AN397" t="str">
            <v>回答必要</v>
          </cell>
        </row>
        <row r="398">
          <cell r="AJ398" t="str">
            <v>大阪府天王寺学館高等学校</v>
          </cell>
          <cell r="AK398">
            <v>9603095</v>
          </cell>
          <cell r="AL398" t="str">
            <v/>
          </cell>
          <cell r="AM398">
            <v>1</v>
          </cell>
          <cell r="AN398" t="str">
            <v>回答必要</v>
          </cell>
        </row>
        <row r="399">
          <cell r="AJ399" t="str">
            <v>大阪府東朋学園高等学校</v>
          </cell>
          <cell r="AK399">
            <v>9603109</v>
          </cell>
          <cell r="AL399" t="str">
            <v/>
          </cell>
          <cell r="AM399">
            <v>1</v>
          </cell>
          <cell r="AN399" t="str">
            <v>回答必要</v>
          </cell>
        </row>
        <row r="400">
          <cell r="AJ400" t="str">
            <v>大阪府長尾谷高等学校</v>
          </cell>
          <cell r="AK400">
            <v>9603099</v>
          </cell>
          <cell r="AL400" t="str">
            <v/>
          </cell>
          <cell r="AM400">
            <v>1</v>
          </cell>
          <cell r="AN400" t="str">
            <v>回答必要</v>
          </cell>
        </row>
        <row r="401">
          <cell r="AJ401" t="str">
            <v>大阪府八洲学園高等学校</v>
          </cell>
          <cell r="AK401">
            <v>9603098</v>
          </cell>
          <cell r="AL401">
            <v>1</v>
          </cell>
          <cell r="AM401" t="str">
            <v/>
          </cell>
          <cell r="AN401" t="str">
            <v>学校法人項目回答不要</v>
          </cell>
        </row>
        <row r="402">
          <cell r="AJ402" t="str">
            <v>大阪府ＹＭＣＡ学院高等学校</v>
          </cell>
          <cell r="AK402">
            <v>9603096</v>
          </cell>
          <cell r="AL402" t="str">
            <v/>
          </cell>
          <cell r="AM402">
            <v>1</v>
          </cell>
          <cell r="AN402" t="str">
            <v>回答必要</v>
          </cell>
        </row>
        <row r="403">
          <cell r="AJ403" t="str">
            <v>奈良県飛鳥未来高等学校</v>
          </cell>
          <cell r="AK403">
            <v>9605990</v>
          </cell>
          <cell r="AL403">
            <v>1</v>
          </cell>
          <cell r="AM403" t="str">
            <v/>
          </cell>
          <cell r="AN403" t="str">
            <v>回答必要</v>
          </cell>
        </row>
        <row r="404">
          <cell r="AJ404" t="str">
            <v>奈良県関西文化芸術高等学校</v>
          </cell>
          <cell r="AK404">
            <v>9605991</v>
          </cell>
          <cell r="AL404" t="str">
            <v/>
          </cell>
          <cell r="AM404">
            <v>1</v>
          </cell>
          <cell r="AN404" t="str">
            <v>回答必要</v>
          </cell>
        </row>
        <row r="405">
          <cell r="AJ405" t="str">
            <v>奈良県奈良女子高等学校</v>
          </cell>
          <cell r="AK405">
            <v>9605004</v>
          </cell>
          <cell r="AL405" t="str">
            <v/>
          </cell>
          <cell r="AM405">
            <v>1</v>
          </cell>
          <cell r="AN405" t="str">
            <v>学校法人項目回答不要</v>
          </cell>
        </row>
        <row r="406">
          <cell r="AJ406" t="str">
            <v>奈良県日本教育学院高等学校</v>
          </cell>
          <cell r="AK406">
            <v>9605992</v>
          </cell>
          <cell r="AL406" t="str">
            <v/>
          </cell>
          <cell r="AM406">
            <v>1</v>
          </cell>
          <cell r="AN406" t="str">
            <v>回答必要</v>
          </cell>
        </row>
        <row r="407">
          <cell r="AJ407" t="str">
            <v>和歌山県慶風高等学校</v>
          </cell>
          <cell r="AK407">
            <v>9606990</v>
          </cell>
          <cell r="AL407" t="str">
            <v/>
          </cell>
          <cell r="AM407">
            <v>1</v>
          </cell>
          <cell r="AN407" t="str">
            <v>回答必要</v>
          </cell>
        </row>
        <row r="408">
          <cell r="AJ408" t="str">
            <v>和歌山県高野山高等学校</v>
          </cell>
          <cell r="AK408">
            <v>9606003</v>
          </cell>
          <cell r="AL408">
            <v>1</v>
          </cell>
          <cell r="AM408" t="str">
            <v/>
          </cell>
          <cell r="AN408" t="str">
            <v>学校法人項目回答不要</v>
          </cell>
        </row>
        <row r="409">
          <cell r="AJ409" t="str">
            <v>和歌山県和歌山信愛高等学校</v>
          </cell>
          <cell r="AK409">
            <v>9606002</v>
          </cell>
          <cell r="AL409">
            <v>1</v>
          </cell>
          <cell r="AM409" t="str">
            <v/>
          </cell>
          <cell r="AN409" t="str">
            <v>学校法人項目回答不要</v>
          </cell>
        </row>
        <row r="410">
          <cell r="AJ410" t="str">
            <v>和歌山県和歌山南陵高等学校</v>
          </cell>
          <cell r="AK410">
            <v>9606007</v>
          </cell>
          <cell r="AL410" t="str">
            <v/>
          </cell>
          <cell r="AM410">
            <v>1</v>
          </cell>
          <cell r="AN410" t="str">
            <v>学校法人項目回答不要</v>
          </cell>
        </row>
        <row r="411">
          <cell r="AJ411" t="str">
            <v>鳥取県湯梨浜学園高等学校</v>
          </cell>
          <cell r="AK411">
            <v>9701007</v>
          </cell>
          <cell r="AL411" t="str">
            <v/>
          </cell>
          <cell r="AM411">
            <v>1</v>
          </cell>
          <cell r="AN411" t="str">
            <v>学校法人項目回答不要</v>
          </cell>
        </row>
        <row r="412">
          <cell r="AJ412" t="str">
            <v>島根県明誠高等学校</v>
          </cell>
          <cell r="AK412">
            <v>9702008</v>
          </cell>
          <cell r="AL412" t="str">
            <v/>
          </cell>
          <cell r="AM412">
            <v>1</v>
          </cell>
          <cell r="AN412" t="str">
            <v>学校法人項目回答不要</v>
          </cell>
        </row>
        <row r="413">
          <cell r="AJ413" t="str">
            <v>岡山県岡山県美作高等学校</v>
          </cell>
          <cell r="AK413">
            <v>9703017</v>
          </cell>
          <cell r="AL413">
            <v>1</v>
          </cell>
          <cell r="AM413" t="str">
            <v/>
          </cell>
          <cell r="AN413" t="str">
            <v>学校法人項目回答不要</v>
          </cell>
        </row>
        <row r="414">
          <cell r="AJ414" t="str">
            <v>岡山県岡山理科大学附属高等学校</v>
          </cell>
          <cell r="AK414">
            <v>9703009</v>
          </cell>
          <cell r="AL414">
            <v>1</v>
          </cell>
          <cell r="AM414" t="str">
            <v/>
          </cell>
          <cell r="AN414" t="str">
            <v>学校法人項目回答不要</v>
          </cell>
        </row>
        <row r="415">
          <cell r="AJ415" t="str">
            <v>岡山県鹿島朝日高等学校</v>
          </cell>
          <cell r="AK415">
            <v>9703026</v>
          </cell>
          <cell r="AL415" t="str">
            <v/>
          </cell>
          <cell r="AM415">
            <v>1</v>
          </cell>
          <cell r="AN415" t="str">
            <v>学校法人項目回答不要</v>
          </cell>
        </row>
        <row r="416">
          <cell r="AJ416" t="str">
            <v>岡山県興譲館高等学校</v>
          </cell>
          <cell r="AK416">
            <v>9703015</v>
          </cell>
          <cell r="AL416" t="str">
            <v/>
          </cell>
          <cell r="AM416">
            <v>1</v>
          </cell>
          <cell r="AN416" t="str">
            <v>学校法人項目回答不要</v>
          </cell>
        </row>
        <row r="417">
          <cell r="AJ417" t="str">
            <v>岡山県滋慶学園高等学校</v>
          </cell>
          <cell r="AK417">
            <v>9703027</v>
          </cell>
          <cell r="AL417">
            <v>1</v>
          </cell>
          <cell r="AM417" t="str">
            <v/>
          </cell>
          <cell r="AN417" t="str">
            <v>回答必要</v>
          </cell>
        </row>
        <row r="418">
          <cell r="AJ418" t="str">
            <v>岡山県ワオ高等学校</v>
          </cell>
          <cell r="AK418">
            <v>9703991</v>
          </cell>
          <cell r="AL418" t="str">
            <v/>
          </cell>
          <cell r="AM418">
            <v>1</v>
          </cell>
          <cell r="AN418" t="str">
            <v>回答必要</v>
          </cell>
        </row>
        <row r="419">
          <cell r="AJ419" t="str">
            <v>広島県山陽女学園高等部</v>
          </cell>
          <cell r="AK419">
            <v>9704028</v>
          </cell>
          <cell r="AL419">
            <v>1</v>
          </cell>
          <cell r="AM419" t="str">
            <v/>
          </cell>
          <cell r="AN419" t="str">
            <v>学校法人項目回答不要</v>
          </cell>
        </row>
        <row r="420">
          <cell r="AJ420" t="str">
            <v>広島県東林館高等学校</v>
          </cell>
          <cell r="AK420">
            <v>9704038</v>
          </cell>
          <cell r="AL420" t="str">
            <v/>
          </cell>
          <cell r="AM420">
            <v>1</v>
          </cell>
          <cell r="AN420" t="str">
            <v>回答必要</v>
          </cell>
        </row>
        <row r="421">
          <cell r="AJ421" t="str">
            <v>広島県東林館高等学校呉分校</v>
          </cell>
          <cell r="AK421">
            <v>9704038</v>
          </cell>
          <cell r="AL421" t="str">
            <v/>
          </cell>
          <cell r="AM421">
            <v>1</v>
          </cell>
          <cell r="AN421" t="str">
            <v>学校法人項目回答不要</v>
          </cell>
        </row>
        <row r="422">
          <cell r="AJ422" t="str">
            <v>広島県並木学院高等学校</v>
          </cell>
          <cell r="AK422">
            <v>9704040</v>
          </cell>
          <cell r="AL422" t="str">
            <v/>
          </cell>
          <cell r="AM422">
            <v>1</v>
          </cell>
          <cell r="AN422" t="str">
            <v>回答必要</v>
          </cell>
        </row>
        <row r="423">
          <cell r="AJ423" t="str">
            <v>広島県並木学院福山高等学校</v>
          </cell>
          <cell r="AK423">
            <v>9704041</v>
          </cell>
          <cell r="AL423" t="str">
            <v/>
          </cell>
          <cell r="AM423">
            <v>1</v>
          </cell>
          <cell r="AN423" t="str">
            <v>学校法人項目回答不要</v>
          </cell>
        </row>
        <row r="424">
          <cell r="AJ424" t="str">
            <v>広島県広島工業大学高等学校</v>
          </cell>
          <cell r="AK424">
            <v>9704005</v>
          </cell>
          <cell r="AL424">
            <v>1</v>
          </cell>
          <cell r="AM424" t="str">
            <v/>
          </cell>
          <cell r="AN424" t="str">
            <v>学校法人項目回答不要</v>
          </cell>
        </row>
        <row r="425">
          <cell r="AJ425" t="str">
            <v>広島県広島国際学院高等学校</v>
          </cell>
          <cell r="AK425">
            <v>9704027</v>
          </cell>
          <cell r="AL425">
            <v>1</v>
          </cell>
          <cell r="AM425" t="str">
            <v/>
          </cell>
          <cell r="AN425" t="str">
            <v>学校法人項目回答不要</v>
          </cell>
        </row>
        <row r="426">
          <cell r="AJ426" t="str">
            <v>広島県広島新庄高等学校</v>
          </cell>
          <cell r="AK426">
            <v>9704024</v>
          </cell>
          <cell r="AL426" t="str">
            <v/>
          </cell>
          <cell r="AM426">
            <v>1</v>
          </cell>
          <cell r="AN426" t="str">
            <v>学校法人項目回答不要</v>
          </cell>
        </row>
        <row r="427">
          <cell r="AJ427" t="str">
            <v>山口県松陰高等学校</v>
          </cell>
          <cell r="AK427">
            <v>9705992</v>
          </cell>
          <cell r="AL427" t="str">
            <v/>
          </cell>
          <cell r="AM427">
            <v>1</v>
          </cell>
          <cell r="AN427" t="str">
            <v>回答必要</v>
          </cell>
        </row>
        <row r="428">
          <cell r="AJ428" t="str">
            <v>山口県誠英高等学校</v>
          </cell>
          <cell r="AK428">
            <v>9705005</v>
          </cell>
          <cell r="AL428" t="str">
            <v/>
          </cell>
          <cell r="AM428">
            <v>1</v>
          </cell>
          <cell r="AN428" t="str">
            <v>学校法人項目回答不要</v>
          </cell>
        </row>
        <row r="429">
          <cell r="AJ429" t="str">
            <v>山口県精華学園高等学校</v>
          </cell>
          <cell r="AK429">
            <v>9705991</v>
          </cell>
          <cell r="AL429" t="str">
            <v/>
          </cell>
          <cell r="AM429">
            <v>1</v>
          </cell>
          <cell r="AN429" t="str">
            <v>回答必要</v>
          </cell>
        </row>
        <row r="430">
          <cell r="AJ430" t="str">
            <v>山口県聖光高等学校</v>
          </cell>
          <cell r="AK430">
            <v>9705003</v>
          </cell>
          <cell r="AL430" t="str">
            <v/>
          </cell>
          <cell r="AM430">
            <v>1</v>
          </cell>
          <cell r="AN430" t="str">
            <v>学校法人項目回答不要</v>
          </cell>
        </row>
        <row r="431">
          <cell r="AJ431" t="str">
            <v>山口県成進高等学校</v>
          </cell>
          <cell r="AK431">
            <v>9705020</v>
          </cell>
          <cell r="AL431">
            <v>1</v>
          </cell>
          <cell r="AM431" t="str">
            <v/>
          </cell>
          <cell r="AN431" t="str">
            <v>学校法人項目回答不要</v>
          </cell>
        </row>
        <row r="432">
          <cell r="AJ432" t="str">
            <v>山口県長門高等学校</v>
          </cell>
          <cell r="AK432">
            <v>9705018</v>
          </cell>
          <cell r="AL432" t="str">
            <v/>
          </cell>
          <cell r="AM432">
            <v>1</v>
          </cell>
          <cell r="AN432" t="str">
            <v>学校法人項目回答不要</v>
          </cell>
        </row>
        <row r="433">
          <cell r="AJ433" t="str">
            <v>香川県穴吹学園高等学校</v>
          </cell>
          <cell r="AK433">
            <v>9802993</v>
          </cell>
          <cell r="AL433">
            <v>1</v>
          </cell>
          <cell r="AM433" t="str">
            <v/>
          </cell>
          <cell r="AN433" t="str">
            <v>回答必要</v>
          </cell>
        </row>
        <row r="434">
          <cell r="AJ434" t="str">
            <v>香川県高松中央高等学校</v>
          </cell>
          <cell r="AK434">
            <v>9802003</v>
          </cell>
          <cell r="AL434" t="str">
            <v/>
          </cell>
          <cell r="AM434">
            <v>1</v>
          </cell>
          <cell r="AN434" t="str">
            <v>学校法人項目回答不要</v>
          </cell>
        </row>
        <row r="435">
          <cell r="AJ435" t="str">
            <v>香川県村上学園高等学校</v>
          </cell>
          <cell r="AK435">
            <v>9802990</v>
          </cell>
          <cell r="AL435" t="str">
            <v/>
          </cell>
          <cell r="AM435">
            <v>1</v>
          </cell>
          <cell r="AN435" t="str">
            <v>回答必要</v>
          </cell>
        </row>
        <row r="436">
          <cell r="AJ436" t="str">
            <v>香川県RITA学園高等学校</v>
          </cell>
          <cell r="AK436">
            <v>9802991</v>
          </cell>
          <cell r="AL436" t="str">
            <v/>
          </cell>
          <cell r="AM436">
            <v>1</v>
          </cell>
          <cell r="AN436" t="str">
            <v>回答必要</v>
          </cell>
        </row>
        <row r="437">
          <cell r="AJ437" t="str">
            <v>愛媛県今治精華高等学校</v>
          </cell>
          <cell r="AK437">
            <v>9803008</v>
          </cell>
          <cell r="AL437" t="str">
            <v/>
          </cell>
          <cell r="AM437">
            <v>1</v>
          </cell>
          <cell r="AN437" t="str">
            <v>学校法人項目回答不要</v>
          </cell>
        </row>
        <row r="438">
          <cell r="AJ438" t="str">
            <v>愛媛県日本ウェルネス高等学校</v>
          </cell>
          <cell r="AK438">
            <v>9803990</v>
          </cell>
          <cell r="AL438" t="str">
            <v/>
          </cell>
          <cell r="AM438">
            <v>1</v>
          </cell>
          <cell r="AN438" t="str">
            <v>回答必要</v>
          </cell>
        </row>
        <row r="439">
          <cell r="AJ439" t="str">
            <v>愛媛県未来高等学校</v>
          </cell>
          <cell r="AK439">
            <v>9803018</v>
          </cell>
          <cell r="AL439">
            <v>1</v>
          </cell>
          <cell r="AM439" t="str">
            <v/>
          </cell>
          <cell r="AN439" t="str">
            <v>学校法人項目回答不要</v>
          </cell>
        </row>
        <row r="440">
          <cell r="AJ440" t="str">
            <v>愛媛県未来高等学校新居浜校</v>
          </cell>
          <cell r="AK440">
            <v>9803019</v>
          </cell>
          <cell r="AL440">
            <v>1</v>
          </cell>
          <cell r="AM440" t="str">
            <v/>
          </cell>
          <cell r="AN440" t="str">
            <v>学校法人項目回答不要</v>
          </cell>
        </row>
        <row r="441">
          <cell r="AJ441" t="str">
            <v>高知県太平洋学園高等学校</v>
          </cell>
          <cell r="AK441">
            <v>9804009</v>
          </cell>
          <cell r="AL441" t="str">
            <v/>
          </cell>
          <cell r="AM441">
            <v>1</v>
          </cell>
          <cell r="AN441" t="str">
            <v>学校法人項目回答不要</v>
          </cell>
        </row>
        <row r="442">
          <cell r="AJ442" t="str">
            <v>福岡県久留米信愛高等学校</v>
          </cell>
          <cell r="AK442">
            <v>9901038</v>
          </cell>
          <cell r="AL442">
            <v>1</v>
          </cell>
          <cell r="AM442" t="str">
            <v/>
          </cell>
          <cell r="AN442" t="str">
            <v>学校法人項目回答不要</v>
          </cell>
        </row>
        <row r="443">
          <cell r="AJ443" t="str">
            <v>福岡県第一薬科大学付属高等学校</v>
          </cell>
          <cell r="AK443">
            <v>9901062</v>
          </cell>
          <cell r="AL443">
            <v>1</v>
          </cell>
          <cell r="AM443" t="str">
            <v/>
          </cell>
          <cell r="AN443" t="str">
            <v>学校法人項目回答不要</v>
          </cell>
        </row>
        <row r="444">
          <cell r="AJ444" t="str">
            <v>福岡県つくば開成福岡高等学校</v>
          </cell>
          <cell r="AK444">
            <v>9901990</v>
          </cell>
          <cell r="AL444" t="str">
            <v/>
          </cell>
          <cell r="AM444">
            <v>1</v>
          </cell>
          <cell r="AN444" t="str">
            <v>学校法人項目回答不要</v>
          </cell>
        </row>
        <row r="445">
          <cell r="AJ445" t="str">
            <v>福岡県福岡芸術高等学校</v>
          </cell>
          <cell r="AK445">
            <v>9901992</v>
          </cell>
          <cell r="AL445" t="str">
            <v/>
          </cell>
          <cell r="AM445">
            <v>1</v>
          </cell>
          <cell r="AN445" t="str">
            <v>学校法人項目回答不要</v>
          </cell>
        </row>
        <row r="446">
          <cell r="AJ446" t="str">
            <v>福岡県福智高等学校</v>
          </cell>
          <cell r="AK446">
            <v>9901056</v>
          </cell>
          <cell r="AL446" t="str">
            <v/>
          </cell>
          <cell r="AM446">
            <v>1</v>
          </cell>
          <cell r="AN446" t="str">
            <v>学校法人項目回答不要</v>
          </cell>
        </row>
        <row r="447">
          <cell r="AJ447" t="str">
            <v>福岡県柳川高等学校</v>
          </cell>
          <cell r="AK447">
            <v>9901051</v>
          </cell>
          <cell r="AL447" t="str">
            <v/>
          </cell>
          <cell r="AM447">
            <v>1</v>
          </cell>
          <cell r="AN447" t="str">
            <v>学校法人項目回答不要</v>
          </cell>
        </row>
        <row r="448">
          <cell r="AJ448" t="str">
            <v>佐賀県敬徳高等学校</v>
          </cell>
          <cell r="AK448">
            <v>9902006</v>
          </cell>
          <cell r="AL448" t="str">
            <v/>
          </cell>
          <cell r="AM448">
            <v>1</v>
          </cell>
          <cell r="AN448" t="str">
            <v>学校法人項目回答不要</v>
          </cell>
        </row>
        <row r="449">
          <cell r="AJ449" t="str">
            <v>長崎県こころ未来高等学校</v>
          </cell>
          <cell r="AK449">
            <v>9903991</v>
          </cell>
          <cell r="AL449" t="str">
            <v/>
          </cell>
          <cell r="AM449">
            <v>1</v>
          </cell>
          <cell r="AN449" t="str">
            <v>回答必要</v>
          </cell>
        </row>
        <row r="450">
          <cell r="AJ450" t="str">
            <v>長崎県長崎南山高等学校</v>
          </cell>
          <cell r="AK450">
            <v>9903012</v>
          </cell>
          <cell r="AL450" t="str">
            <v/>
          </cell>
          <cell r="AM450">
            <v>1</v>
          </cell>
          <cell r="AN450" t="str">
            <v>学校法人項目回答不要</v>
          </cell>
        </row>
        <row r="451">
          <cell r="AJ451" t="str">
            <v>熊本県くまもと清陵高等学校</v>
          </cell>
          <cell r="AK451">
            <v>9904991</v>
          </cell>
          <cell r="AL451" t="str">
            <v/>
          </cell>
          <cell r="AM451">
            <v>1</v>
          </cell>
          <cell r="AN451" t="str">
            <v>回答必要</v>
          </cell>
        </row>
        <row r="452">
          <cell r="AJ452" t="str">
            <v>熊本県勇志国際高等学校</v>
          </cell>
          <cell r="AK452">
            <v>9904990</v>
          </cell>
          <cell r="AL452" t="str">
            <v/>
          </cell>
          <cell r="AM452">
            <v>1</v>
          </cell>
          <cell r="AN452" t="str">
            <v>回答必要</v>
          </cell>
        </row>
        <row r="453">
          <cell r="AJ453" t="str">
            <v>大分県稲葉学園高等学校</v>
          </cell>
          <cell r="AK453">
            <v>9905015</v>
          </cell>
          <cell r="AL453" t="str">
            <v/>
          </cell>
          <cell r="AM453">
            <v>1</v>
          </cell>
          <cell r="AN453" t="str">
            <v>学校法人項目回答不要</v>
          </cell>
        </row>
        <row r="454">
          <cell r="AJ454" t="str">
            <v>大分県大分東明高等学校</v>
          </cell>
          <cell r="AK454">
            <v>9905002</v>
          </cell>
          <cell r="AL454">
            <v>1</v>
          </cell>
          <cell r="AM454" t="str">
            <v/>
          </cell>
          <cell r="AN454" t="str">
            <v>学校法人項目回答不要</v>
          </cell>
        </row>
        <row r="455">
          <cell r="AJ455" t="str">
            <v>大分県藤蔭高等学校</v>
          </cell>
          <cell r="AK455">
            <v>9905010</v>
          </cell>
          <cell r="AL455" t="str">
            <v/>
          </cell>
          <cell r="AM455">
            <v>1</v>
          </cell>
          <cell r="AN455" t="str">
            <v>学校法人項目回答不要</v>
          </cell>
        </row>
        <row r="456">
          <cell r="AJ456" t="str">
            <v>大分県府内高等学校</v>
          </cell>
          <cell r="AK456">
            <v>9905990</v>
          </cell>
          <cell r="AL456" t="str">
            <v/>
          </cell>
          <cell r="AM456">
            <v>1</v>
          </cell>
          <cell r="AN456" t="str">
            <v>回答必要</v>
          </cell>
        </row>
        <row r="457">
          <cell r="AJ457" t="str">
            <v>大分県明豊高等学校</v>
          </cell>
          <cell r="AK457">
            <v>9905012</v>
          </cell>
          <cell r="AL457">
            <v>1</v>
          </cell>
          <cell r="AM457" t="str">
            <v/>
          </cell>
          <cell r="AN457" t="str">
            <v>学校法人項目回答不要</v>
          </cell>
        </row>
        <row r="458">
          <cell r="AJ458" t="str">
            <v>宮崎県小林西高等学校</v>
          </cell>
          <cell r="AK458">
            <v>9906012</v>
          </cell>
          <cell r="AL458" t="str">
            <v/>
          </cell>
          <cell r="AM458">
            <v>1</v>
          </cell>
          <cell r="AN458" t="str">
            <v>学校法人項目回答不要</v>
          </cell>
        </row>
        <row r="459">
          <cell r="AJ459" t="str">
            <v>宮崎県日南学園高等学校</v>
          </cell>
          <cell r="AK459">
            <v>9906013</v>
          </cell>
          <cell r="AL459" t="str">
            <v/>
          </cell>
          <cell r="AM459">
            <v>1</v>
          </cell>
          <cell r="AN459" t="str">
            <v>学校法人項目回答不要</v>
          </cell>
        </row>
        <row r="460">
          <cell r="AJ460" t="str">
            <v>宮崎県都城高等学校</v>
          </cell>
          <cell r="AK460">
            <v>9906010</v>
          </cell>
          <cell r="AL460" t="str">
            <v/>
          </cell>
          <cell r="AM460">
            <v>1</v>
          </cell>
          <cell r="AN460" t="str">
            <v>学校法人項目回答不要</v>
          </cell>
        </row>
        <row r="461">
          <cell r="AJ461" t="str">
            <v>宮崎県都城聖ドミニコ学園高等学校</v>
          </cell>
          <cell r="AK461">
            <v>9906014</v>
          </cell>
          <cell r="AL461" t="str">
            <v/>
          </cell>
          <cell r="AM461">
            <v>1</v>
          </cell>
          <cell r="AN461" t="str">
            <v>学校法人項目回答不要</v>
          </cell>
        </row>
        <row r="462">
          <cell r="AJ462" t="str">
            <v>鹿児島県鹿児島実業高等学校</v>
          </cell>
          <cell r="AK462">
            <v>9907002</v>
          </cell>
          <cell r="AL462" t="str">
            <v/>
          </cell>
          <cell r="AM462">
            <v>1</v>
          </cell>
          <cell r="AN462" t="str">
            <v>学校法人項目回答不要</v>
          </cell>
        </row>
        <row r="463">
          <cell r="AJ463" t="str">
            <v>鹿児島県神村学園高等部</v>
          </cell>
          <cell r="AK463">
            <v>9907013</v>
          </cell>
          <cell r="AL463" t="str">
            <v/>
          </cell>
          <cell r="AM463">
            <v>1</v>
          </cell>
          <cell r="AN463" t="str">
            <v>学校法人項目回答不要</v>
          </cell>
        </row>
        <row r="464">
          <cell r="AJ464" t="str">
            <v>鹿児島県屋久島おおぞら高等学校</v>
          </cell>
          <cell r="AK464">
            <v>9907025</v>
          </cell>
          <cell r="AL464" t="str">
            <v/>
          </cell>
          <cell r="AM464">
            <v>1</v>
          </cell>
          <cell r="AN464" t="str">
            <v>回答必要</v>
          </cell>
        </row>
        <row r="465">
          <cell r="AJ465" t="str">
            <v>沖縄県エナジックスポーツ高等学院</v>
          </cell>
          <cell r="AK465">
            <v>9908996</v>
          </cell>
          <cell r="AL465" t="str">
            <v/>
          </cell>
          <cell r="AM465">
            <v>1</v>
          </cell>
          <cell r="AN465" t="str">
            <v>学校法人項目回答不要</v>
          </cell>
        </row>
        <row r="466">
          <cell r="AJ466" t="str">
            <v>沖縄県Ｎ高等学校</v>
          </cell>
          <cell r="AK466">
            <v>9908992</v>
          </cell>
          <cell r="AL466" t="str">
            <v/>
          </cell>
          <cell r="AM466">
            <v>1</v>
          </cell>
          <cell r="AN466" t="str">
            <v>回答必要</v>
          </cell>
        </row>
        <row r="467">
          <cell r="AJ467" t="str">
            <v>沖縄県つくば開成国際高等学校</v>
          </cell>
          <cell r="AK467">
            <v>9908993</v>
          </cell>
          <cell r="AL467" t="str">
            <v/>
          </cell>
          <cell r="AM467">
            <v>1</v>
          </cell>
          <cell r="AN467" t="str">
            <v>学校法人項目回答不要</v>
          </cell>
        </row>
        <row r="468">
          <cell r="AJ468" t="str">
            <v>沖縄県ヒューマンキャンパス高等学校</v>
          </cell>
          <cell r="AK468">
            <v>9908991</v>
          </cell>
          <cell r="AL468" t="str">
            <v/>
          </cell>
          <cell r="AM468">
            <v>1</v>
          </cell>
          <cell r="AN468" t="str">
            <v>学校法人項目回答不要</v>
          </cell>
        </row>
        <row r="469">
          <cell r="AJ469" t="str">
            <v>沖縄県瑞穂MSC高等学校</v>
          </cell>
          <cell r="AK469">
            <v>9908994</v>
          </cell>
          <cell r="AL469" t="str">
            <v/>
          </cell>
          <cell r="AM469">
            <v>1</v>
          </cell>
          <cell r="AN469" t="str">
            <v>回答必要</v>
          </cell>
        </row>
        <row r="470">
          <cell r="AJ470" t="str">
            <v>沖縄県八洲学園大学国際高等学校</v>
          </cell>
          <cell r="AK470">
            <v>9908990</v>
          </cell>
          <cell r="AL470">
            <v>1</v>
          </cell>
          <cell r="AM470" t="str">
            <v/>
          </cell>
          <cell r="AN470" t="str">
            <v>学校法人項目回答不要</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DB4C-983E-4439-805D-8299A7EE750B}">
  <sheetPr codeName="Sheet1">
    <tabColor rgb="FFD9D9FF"/>
  </sheetPr>
  <dimension ref="A1:BJ288"/>
  <sheetViews>
    <sheetView showGridLines="0" tabSelected="1" zoomScaleNormal="100" zoomScaleSheetLayoutView="110" workbookViewId="0">
      <selection activeCell="A2" sqref="A2:F2"/>
    </sheetView>
  </sheetViews>
  <sheetFormatPr defaultColWidth="4.33203125" defaultRowHeight="15" customHeight="1"/>
  <cols>
    <col min="1" max="31" width="4.33203125" style="1" customWidth="1"/>
    <col min="32" max="32" width="83" style="52" customWidth="1"/>
    <col min="33" max="33" width="10.6640625" style="52" hidden="1" customWidth="1"/>
    <col min="34" max="34" width="26" style="52" hidden="1" customWidth="1"/>
    <col min="35" max="35" width="32.83203125" style="11" hidden="1" customWidth="1"/>
    <col min="36" max="36" width="12.33203125" style="11" hidden="1" customWidth="1"/>
    <col min="37" max="38" width="7.1640625" style="11" hidden="1" customWidth="1"/>
    <col min="39" max="39" width="16.1640625" style="2" hidden="1" customWidth="1"/>
    <col min="40" max="40" width="14.1640625" style="2" hidden="1" customWidth="1"/>
    <col min="41" max="41" width="26" style="2" hidden="1" customWidth="1"/>
    <col min="42" max="44" width="4.33203125" style="2" hidden="1" customWidth="1"/>
    <col min="45" max="45" width="6.5" style="2" hidden="1" customWidth="1"/>
    <col min="46" max="49" width="4.33203125" style="2" customWidth="1"/>
    <col min="50" max="16384" width="4.33203125" style="2"/>
  </cols>
  <sheetData>
    <row r="1" spans="1:38" ht="21" customHeight="1">
      <c r="A1" s="919" t="s">
        <v>25</v>
      </c>
      <c r="B1" s="920"/>
      <c r="C1" s="920"/>
      <c r="D1" s="920"/>
      <c r="E1" s="920"/>
      <c r="F1" s="921"/>
      <c r="G1" s="922" t="s">
        <v>4</v>
      </c>
      <c r="H1" s="923"/>
      <c r="I1" s="923"/>
      <c r="J1" s="923"/>
      <c r="K1" s="923"/>
      <c r="L1" s="923"/>
      <c r="M1" s="923"/>
      <c r="N1" s="923"/>
      <c r="O1" s="923"/>
      <c r="P1" s="923"/>
      <c r="Q1" s="923"/>
      <c r="R1" s="923"/>
      <c r="S1" s="923"/>
      <c r="T1" s="923"/>
      <c r="U1" s="923"/>
      <c r="V1" s="923"/>
      <c r="W1" s="923"/>
      <c r="X1" s="923"/>
      <c r="Y1" s="923"/>
      <c r="Z1" s="923"/>
      <c r="AA1" s="923"/>
      <c r="AB1" s="923"/>
      <c r="AC1" s="923"/>
      <c r="AD1" s="923"/>
      <c r="AE1" s="923"/>
      <c r="AF1" s="68" t="s">
        <v>132</v>
      </c>
      <c r="AG1" s="68"/>
      <c r="AH1" s="68"/>
      <c r="AJ1" s="11" t="s">
        <v>1121</v>
      </c>
      <c r="AK1" s="83" t="str">
        <f>IFERROR(VLOOKUP(A4,AJ221:AM246,4,FALSE),"")</f>
        <v/>
      </c>
    </row>
    <row r="2" spans="1:38" ht="24" customHeight="1" thickBot="1">
      <c r="A2" s="924" t="s">
        <v>1351</v>
      </c>
      <c r="B2" s="925"/>
      <c r="C2" s="925"/>
      <c r="D2" s="925"/>
      <c r="E2" s="925"/>
      <c r="F2" s="926"/>
      <c r="G2" s="927" t="s">
        <v>1335</v>
      </c>
      <c r="H2" s="927"/>
      <c r="I2" s="927"/>
      <c r="J2" s="927"/>
      <c r="K2" s="927"/>
      <c r="L2" s="927"/>
      <c r="M2" s="927"/>
      <c r="N2" s="927"/>
      <c r="O2" s="927"/>
      <c r="P2" s="927"/>
      <c r="Q2" s="927"/>
      <c r="R2" s="927"/>
      <c r="S2" s="927"/>
      <c r="T2" s="927"/>
      <c r="U2" s="927"/>
      <c r="V2" s="927"/>
      <c r="W2" s="927"/>
      <c r="X2" s="927"/>
      <c r="Y2" s="927"/>
      <c r="Z2" s="927"/>
      <c r="AA2" s="927"/>
      <c r="AB2" s="927"/>
      <c r="AC2" s="927"/>
      <c r="AD2" s="927"/>
      <c r="AE2" s="927"/>
      <c r="AF2" s="785" t="str">
        <f>IF(A2="選択してください↓","←都道府県名が未選択です。（セルを選択し▼をクリックすると都道府県一覧が表示されます。）",IF(A2="","←都道府県名が未選択です。",""))</f>
        <v>←都道府県名が未選択です。（セルを選択し▼をクリックすると都道府県一覧が表示されます。）</v>
      </c>
      <c r="AG2" s="55"/>
      <c r="AH2" s="55"/>
      <c r="AI2" s="12"/>
      <c r="AJ2" s="12"/>
      <c r="AK2" s="12"/>
      <c r="AL2" s="12"/>
    </row>
    <row r="3" spans="1:38" ht="6.75" customHeight="1" thickBot="1">
      <c r="A3" s="16"/>
      <c r="B3" s="16"/>
      <c r="C3" s="16"/>
      <c r="D3" s="16"/>
      <c r="E3" s="16"/>
      <c r="F3" s="16"/>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785"/>
      <c r="AG3" s="58"/>
      <c r="AH3" s="58"/>
      <c r="AI3" s="12"/>
      <c r="AJ3" s="12"/>
      <c r="AK3" s="12"/>
      <c r="AL3" s="12"/>
    </row>
    <row r="4" spans="1:38" ht="15" customHeight="1">
      <c r="A4" s="930" t="str">
        <f>IFERROR(VLOOKUP(CONCATENATE(A2&amp;D19),AI220:AJ246,2,FALSE),"")</f>
        <v/>
      </c>
      <c r="B4" s="2392"/>
      <c r="C4" s="2392"/>
      <c r="D4" s="2392"/>
      <c r="E4" s="928" t="str">
        <f>IF(A4="","",VLOOKUP(A4,AJ220:AL246,2,FALSE))</f>
        <v/>
      </c>
      <c r="F4" s="929" t="str">
        <f>IF(A4="","",VLOOKUP(A4,AJ220:AL246,3,FALSE))</f>
        <v/>
      </c>
      <c r="G4" s="16"/>
      <c r="H4" s="933" t="s">
        <v>1362</v>
      </c>
      <c r="I4" s="933"/>
      <c r="J4" s="933"/>
      <c r="K4" s="933"/>
      <c r="L4" s="933"/>
      <c r="M4" s="933"/>
      <c r="N4" s="933"/>
      <c r="O4" s="933"/>
      <c r="P4" s="933"/>
      <c r="Q4" s="933"/>
      <c r="R4" s="933"/>
      <c r="S4" s="933"/>
      <c r="T4" s="933"/>
      <c r="U4" s="933"/>
      <c r="V4" s="933"/>
      <c r="W4" s="933"/>
      <c r="X4" s="933"/>
      <c r="Y4" s="933"/>
      <c r="Z4" s="933"/>
      <c r="AA4" s="933"/>
      <c r="AB4" s="931"/>
      <c r="AC4" s="16"/>
      <c r="AD4" s="16"/>
      <c r="AE4" s="16"/>
      <c r="AF4" s="58"/>
      <c r="AG4" s="58"/>
      <c r="AH4" s="58"/>
      <c r="AI4" s="12"/>
      <c r="AJ4" s="12"/>
      <c r="AK4" s="12"/>
      <c r="AL4" s="12"/>
    </row>
    <row r="5" spans="1:38" ht="15" customHeight="1" thickBot="1">
      <c r="A5" s="2395"/>
      <c r="B5" s="2396"/>
      <c r="C5" s="2396"/>
      <c r="D5" s="2396"/>
      <c r="E5" s="2465"/>
      <c r="F5" s="2466"/>
      <c r="G5" s="16"/>
      <c r="H5" s="933"/>
      <c r="I5" s="933"/>
      <c r="J5" s="933"/>
      <c r="K5" s="933"/>
      <c r="L5" s="933"/>
      <c r="M5" s="933"/>
      <c r="N5" s="933"/>
      <c r="O5" s="933"/>
      <c r="P5" s="933"/>
      <c r="Q5" s="933"/>
      <c r="R5" s="933"/>
      <c r="S5" s="933"/>
      <c r="T5" s="933"/>
      <c r="U5" s="933"/>
      <c r="V5" s="933"/>
      <c r="W5" s="933"/>
      <c r="X5" s="933"/>
      <c r="Y5" s="933"/>
      <c r="Z5" s="933"/>
      <c r="AA5" s="933"/>
      <c r="AB5" s="931"/>
      <c r="AC5" s="16"/>
      <c r="AD5" s="16"/>
      <c r="AE5" s="16"/>
      <c r="AF5" s="58"/>
      <c r="AG5" s="58"/>
      <c r="AH5" s="58"/>
      <c r="AI5" s="12"/>
      <c r="AJ5" s="12"/>
      <c r="AK5" s="12"/>
      <c r="AL5" s="12"/>
    </row>
    <row r="6" spans="1:38" ht="12.75" customHeight="1">
      <c r="A6" s="932" t="s">
        <v>133</v>
      </c>
      <c r="B6" s="932"/>
      <c r="C6" s="932"/>
      <c r="D6" s="932"/>
      <c r="E6" s="932"/>
      <c r="F6" s="932"/>
      <c r="G6" s="932"/>
      <c r="H6" s="932"/>
      <c r="I6" s="932"/>
      <c r="J6" s="932"/>
      <c r="K6" s="17"/>
      <c r="L6" s="17"/>
      <c r="M6" s="17"/>
      <c r="N6" s="17"/>
      <c r="O6" s="17"/>
      <c r="P6" s="17"/>
      <c r="Q6" s="17"/>
      <c r="R6" s="18"/>
      <c r="S6" s="19"/>
      <c r="T6" s="19"/>
      <c r="U6" s="19"/>
      <c r="V6" s="16"/>
      <c r="W6" s="24"/>
      <c r="X6" s="20"/>
      <c r="Y6" s="20"/>
      <c r="Z6" s="20"/>
      <c r="AA6" s="21"/>
      <c r="AB6" s="21"/>
      <c r="AC6" s="18"/>
      <c r="AD6" s="16"/>
      <c r="AE6" s="16"/>
      <c r="AF6" s="58"/>
      <c r="AG6" s="58"/>
      <c r="AH6" s="58"/>
      <c r="AI6" s="12"/>
      <c r="AJ6" s="12"/>
      <c r="AK6" s="196"/>
      <c r="AL6" s="12"/>
    </row>
    <row r="7" spans="1:38" ht="12.75" customHeight="1">
      <c r="A7" s="1405" t="s">
        <v>5</v>
      </c>
      <c r="B7" s="1405"/>
      <c r="C7" s="16"/>
      <c r="D7" s="16"/>
      <c r="E7" s="16"/>
      <c r="F7" s="16"/>
      <c r="G7" s="16"/>
      <c r="H7" s="16"/>
      <c r="I7" s="16"/>
      <c r="J7" s="16"/>
      <c r="K7" s="16"/>
      <c r="L7" s="16"/>
      <c r="M7" s="1407" t="s">
        <v>1336</v>
      </c>
      <c r="N7" s="1407"/>
      <c r="O7" s="1407"/>
      <c r="P7" s="1407"/>
      <c r="Q7" s="1407"/>
      <c r="R7" s="1407"/>
      <c r="S7" s="1407"/>
      <c r="T7" s="1407"/>
      <c r="U7" s="1407"/>
      <c r="V7" s="1407"/>
      <c r="W7" s="16"/>
      <c r="X7" s="16"/>
      <c r="Y7" s="16"/>
      <c r="Z7" s="22"/>
      <c r="AA7" s="16"/>
      <c r="AB7" s="16"/>
      <c r="AC7" s="16"/>
      <c r="AD7" s="16"/>
      <c r="AE7" s="16"/>
      <c r="AF7" s="58"/>
      <c r="AG7" s="58"/>
      <c r="AH7" s="58"/>
      <c r="AI7" s="12"/>
      <c r="AJ7" s="12"/>
      <c r="AK7" s="12"/>
      <c r="AL7" s="12"/>
    </row>
    <row r="8" spans="1:38" ht="12.75" customHeight="1" thickBot="1">
      <c r="A8" s="1406"/>
      <c r="B8" s="1406"/>
      <c r="C8" s="16"/>
      <c r="D8" s="16"/>
      <c r="E8" s="16"/>
      <c r="F8" s="16"/>
      <c r="G8" s="16"/>
      <c r="H8" s="16"/>
      <c r="I8" s="16"/>
      <c r="J8" s="16"/>
      <c r="K8" s="16"/>
      <c r="L8" s="16"/>
      <c r="M8" s="1408"/>
      <c r="N8" s="1408"/>
      <c r="O8" s="1408"/>
      <c r="P8" s="1408"/>
      <c r="Q8" s="1408"/>
      <c r="R8" s="1408"/>
      <c r="S8" s="1408"/>
      <c r="T8" s="1408"/>
      <c r="U8" s="1408"/>
      <c r="V8" s="1408"/>
      <c r="W8" s="16"/>
      <c r="X8" s="16"/>
      <c r="Y8" s="16"/>
      <c r="Z8" s="16"/>
      <c r="AA8" s="16"/>
      <c r="AB8" s="16"/>
      <c r="AC8" s="16"/>
      <c r="AD8" s="16"/>
      <c r="AE8" s="16"/>
      <c r="AF8" s="58"/>
      <c r="AI8" s="13"/>
      <c r="AJ8" s="13"/>
      <c r="AK8" s="13"/>
      <c r="AL8" s="13"/>
    </row>
    <row r="9" spans="1:38" s="3" customFormat="1" ht="13.15" hidden="1" customHeight="1">
      <c r="A9" s="321" t="s">
        <v>0</v>
      </c>
      <c r="B9" s="320"/>
      <c r="C9" s="320"/>
      <c r="D9" s="865"/>
      <c r="E9" s="866"/>
      <c r="F9" s="866"/>
      <c r="G9" s="866"/>
      <c r="H9" s="866"/>
      <c r="I9" s="866"/>
      <c r="J9" s="866"/>
      <c r="K9" s="866"/>
      <c r="L9" s="866"/>
      <c r="M9" s="866"/>
      <c r="N9" s="866"/>
      <c r="O9" s="866"/>
      <c r="P9" s="867"/>
      <c r="Q9" s="320" t="s">
        <v>0</v>
      </c>
      <c r="R9" s="320"/>
      <c r="S9" s="320"/>
      <c r="T9" s="868"/>
      <c r="U9" s="869"/>
      <c r="V9" s="869"/>
      <c r="W9" s="869"/>
      <c r="X9" s="869"/>
      <c r="Y9" s="869"/>
      <c r="Z9" s="869"/>
      <c r="AA9" s="869"/>
      <c r="AB9" s="869"/>
      <c r="AC9" s="869"/>
      <c r="AD9" s="869"/>
      <c r="AE9" s="870"/>
      <c r="AF9" s="55"/>
      <c r="AG9" s="55"/>
      <c r="AH9" s="55"/>
      <c r="AI9" s="13"/>
      <c r="AJ9" s="13"/>
      <c r="AK9" s="13"/>
      <c r="AL9" s="13"/>
    </row>
    <row r="10" spans="1:38" s="3" customFormat="1" ht="9" customHeight="1">
      <c r="A10" s="1412" t="s">
        <v>1363</v>
      </c>
      <c r="B10" s="906"/>
      <c r="C10" s="968"/>
      <c r="D10" s="871"/>
      <c r="E10" s="872"/>
      <c r="F10" s="872"/>
      <c r="G10" s="872"/>
      <c r="H10" s="872"/>
      <c r="I10" s="872"/>
      <c r="J10" s="872"/>
      <c r="K10" s="872"/>
      <c r="L10" s="872"/>
      <c r="M10" s="872"/>
      <c r="N10" s="872"/>
      <c r="O10" s="872"/>
      <c r="P10" s="873"/>
      <c r="Q10" s="946" t="s">
        <v>6</v>
      </c>
      <c r="R10" s="947"/>
      <c r="S10" s="948"/>
      <c r="T10" s="871"/>
      <c r="U10" s="872"/>
      <c r="V10" s="872"/>
      <c r="W10" s="872"/>
      <c r="X10" s="872"/>
      <c r="Y10" s="872"/>
      <c r="Z10" s="872"/>
      <c r="AA10" s="872"/>
      <c r="AB10" s="872"/>
      <c r="AC10" s="872"/>
      <c r="AD10" s="872"/>
      <c r="AE10" s="880"/>
      <c r="AF10" s="861" t="str">
        <f>IF(AND(D10="",T10=""),"←学校法人名・理事長名を記入してください。",IF(D10="","←学校法人名を記入してください。",IF(T10="","←理事長名を記入してください。","")))</f>
        <v>←学校法人名・理事長名を記入してください。</v>
      </c>
      <c r="AG10" s="55"/>
      <c r="AH10" s="55"/>
      <c r="AI10" s="13"/>
      <c r="AJ10" s="13"/>
      <c r="AK10" s="13"/>
      <c r="AL10" s="13"/>
    </row>
    <row r="11" spans="1:38" s="3" customFormat="1" ht="9" customHeight="1">
      <c r="A11" s="908"/>
      <c r="B11" s="909"/>
      <c r="C11" s="970"/>
      <c r="D11" s="874"/>
      <c r="E11" s="875"/>
      <c r="F11" s="875"/>
      <c r="G11" s="875"/>
      <c r="H11" s="875"/>
      <c r="I11" s="875"/>
      <c r="J11" s="875"/>
      <c r="K11" s="875"/>
      <c r="L11" s="875"/>
      <c r="M11" s="875"/>
      <c r="N11" s="875"/>
      <c r="O11" s="875"/>
      <c r="P11" s="876"/>
      <c r="Q11" s="1414"/>
      <c r="R11" s="1366"/>
      <c r="S11" s="1415"/>
      <c r="T11" s="874"/>
      <c r="U11" s="875"/>
      <c r="V11" s="875"/>
      <c r="W11" s="875"/>
      <c r="X11" s="875"/>
      <c r="Y11" s="875"/>
      <c r="Z11" s="875"/>
      <c r="AA11" s="875"/>
      <c r="AB11" s="875"/>
      <c r="AC11" s="875"/>
      <c r="AD11" s="875"/>
      <c r="AE11" s="881"/>
      <c r="AF11" s="861"/>
      <c r="AG11" s="55"/>
      <c r="AH11" s="55"/>
      <c r="AI11" s="13"/>
      <c r="AJ11" s="13"/>
      <c r="AK11" s="13"/>
      <c r="AL11" s="13"/>
    </row>
    <row r="12" spans="1:38" s="3" customFormat="1" ht="9" customHeight="1">
      <c r="A12" s="1413"/>
      <c r="B12" s="1385"/>
      <c r="C12" s="1386"/>
      <c r="D12" s="877"/>
      <c r="E12" s="878"/>
      <c r="F12" s="878"/>
      <c r="G12" s="878"/>
      <c r="H12" s="878"/>
      <c r="I12" s="878"/>
      <c r="J12" s="878"/>
      <c r="K12" s="878"/>
      <c r="L12" s="878"/>
      <c r="M12" s="878"/>
      <c r="N12" s="878"/>
      <c r="O12" s="878"/>
      <c r="P12" s="879"/>
      <c r="Q12" s="1005"/>
      <c r="R12" s="1006"/>
      <c r="S12" s="1007"/>
      <c r="T12" s="877"/>
      <c r="U12" s="878"/>
      <c r="V12" s="878"/>
      <c r="W12" s="878"/>
      <c r="X12" s="878"/>
      <c r="Y12" s="878"/>
      <c r="Z12" s="878"/>
      <c r="AA12" s="878"/>
      <c r="AB12" s="878"/>
      <c r="AC12" s="878"/>
      <c r="AD12" s="878"/>
      <c r="AE12" s="882"/>
      <c r="AF12" s="861"/>
      <c r="AG12" s="55"/>
      <c r="AH12" s="55"/>
      <c r="AI12" s="13"/>
      <c r="AJ12" s="13"/>
      <c r="AK12" s="13"/>
      <c r="AL12" s="13"/>
    </row>
    <row r="13" spans="1:38" s="3" customFormat="1" ht="21" customHeight="1">
      <c r="A13" s="1416" t="s">
        <v>9</v>
      </c>
      <c r="B13" s="1417"/>
      <c r="C13" s="1418"/>
      <c r="D13" s="331" t="s">
        <v>7</v>
      </c>
      <c r="E13" s="1431"/>
      <c r="F13" s="1431"/>
      <c r="G13" s="1432"/>
      <c r="H13" s="862"/>
      <c r="I13" s="863"/>
      <c r="J13" s="863"/>
      <c r="K13" s="863"/>
      <c r="L13" s="863"/>
      <c r="M13" s="863"/>
      <c r="N13" s="863"/>
      <c r="O13" s="863"/>
      <c r="P13" s="864"/>
      <c r="Q13" s="1425" t="s">
        <v>8</v>
      </c>
      <c r="R13" s="1426"/>
      <c r="S13" s="1427"/>
      <c r="T13" s="1428"/>
      <c r="U13" s="1429"/>
      <c r="V13" s="1429"/>
      <c r="W13" s="1429"/>
      <c r="X13" s="1429"/>
      <c r="Y13" s="1429"/>
      <c r="Z13" s="1429"/>
      <c r="AA13" s="1429"/>
      <c r="AB13" s="1429"/>
      <c r="AC13" s="1429"/>
      <c r="AD13" s="1429"/>
      <c r="AE13" s="1430"/>
      <c r="AF13" s="785" t="str">
        <f>IF(AND(E13="",T13=""),"←郵便番号、学校法人電話番号を記入してください。",IF(E13="","←郵便番号を記入してください。",IF(T13="","←学校法人電話番号を記入してください。","")))</f>
        <v>←郵便番号、学校法人電話番号を記入してください。</v>
      </c>
      <c r="AG13" s="55"/>
      <c r="AH13" s="55"/>
      <c r="AI13" s="13"/>
      <c r="AJ13" s="13"/>
      <c r="AK13" s="13"/>
      <c r="AL13" s="13"/>
    </row>
    <row r="14" spans="1:38" s="3" customFormat="1" ht="13.15" hidden="1" customHeight="1">
      <c r="A14" s="1419"/>
      <c r="B14" s="1420"/>
      <c r="C14" s="1421"/>
      <c r="D14" s="322"/>
      <c r="E14" s="323"/>
      <c r="F14" s="323"/>
      <c r="G14" s="324"/>
      <c r="H14" s="328"/>
      <c r="I14" s="329"/>
      <c r="J14" s="329"/>
      <c r="K14" s="329"/>
      <c r="L14" s="329"/>
      <c r="M14" s="329"/>
      <c r="N14" s="329"/>
      <c r="O14" s="329"/>
      <c r="P14" s="330"/>
      <c r="Q14" s="23"/>
      <c r="R14" s="23"/>
      <c r="S14" s="23"/>
      <c r="T14" s="325"/>
      <c r="U14" s="326"/>
      <c r="V14" s="326"/>
      <c r="W14" s="326"/>
      <c r="X14" s="326"/>
      <c r="Y14" s="326"/>
      <c r="Z14" s="326"/>
      <c r="AA14" s="326"/>
      <c r="AB14" s="326"/>
      <c r="AC14" s="326"/>
      <c r="AD14" s="326"/>
      <c r="AE14" s="327"/>
      <c r="AF14" s="785"/>
      <c r="AG14" s="55"/>
      <c r="AH14" s="55"/>
      <c r="AI14" s="13"/>
      <c r="AJ14" s="13"/>
      <c r="AK14" s="13"/>
      <c r="AL14" s="13"/>
    </row>
    <row r="15" spans="1:38" s="3" customFormat="1" ht="10.5" customHeight="1">
      <c r="A15" s="1419"/>
      <c r="B15" s="1420"/>
      <c r="C15" s="1421"/>
      <c r="D15" s="1008"/>
      <c r="E15" s="1009"/>
      <c r="F15" s="1009"/>
      <c r="G15" s="1009"/>
      <c r="H15" s="1009"/>
      <c r="I15" s="1009"/>
      <c r="J15" s="1009"/>
      <c r="K15" s="1009"/>
      <c r="L15" s="1009"/>
      <c r="M15" s="1009"/>
      <c r="N15" s="1009"/>
      <c r="O15" s="1009"/>
      <c r="P15" s="1010"/>
      <c r="Q15" s="1014" t="s">
        <v>10</v>
      </c>
      <c r="R15" s="1014"/>
      <c r="S15" s="1014"/>
      <c r="T15" s="1409"/>
      <c r="U15" s="1410"/>
      <c r="V15" s="1410"/>
      <c r="W15" s="1410"/>
      <c r="X15" s="1410"/>
      <c r="Y15" s="1410"/>
      <c r="Z15" s="1410"/>
      <c r="AA15" s="1410"/>
      <c r="AB15" s="1410"/>
      <c r="AC15" s="1410"/>
      <c r="AD15" s="1410"/>
      <c r="AE15" s="1411"/>
      <c r="AF15" s="785" t="str">
        <f>IF(AND(D15="",T15=""),"←学校法人所在地・学校法人FAX番号を記入してください。",IF(D15="","←学校法人所在地を記入してください。",IF(T15="","←学校法人FAX番号を記入してください。","")))</f>
        <v>←学校法人所在地・学校法人FAX番号を記入してください。</v>
      </c>
      <c r="AG15" s="55"/>
      <c r="AH15" s="55"/>
      <c r="AI15" s="13"/>
      <c r="AJ15" s="13"/>
      <c r="AK15" s="13"/>
      <c r="AL15" s="13"/>
    </row>
    <row r="16" spans="1:38" s="3" customFormat="1" ht="10.5" customHeight="1" thickBot="1">
      <c r="A16" s="1422"/>
      <c r="B16" s="1423"/>
      <c r="C16" s="1424"/>
      <c r="D16" s="1011"/>
      <c r="E16" s="1012"/>
      <c r="F16" s="1012"/>
      <c r="G16" s="1012"/>
      <c r="H16" s="1012"/>
      <c r="I16" s="1012"/>
      <c r="J16" s="1012"/>
      <c r="K16" s="1012"/>
      <c r="L16" s="1012"/>
      <c r="M16" s="1012"/>
      <c r="N16" s="1012"/>
      <c r="O16" s="1012"/>
      <c r="P16" s="1013"/>
      <c r="Q16" s="1015"/>
      <c r="R16" s="1015"/>
      <c r="S16" s="1015"/>
      <c r="T16" s="1019"/>
      <c r="U16" s="1020"/>
      <c r="V16" s="1020"/>
      <c r="W16" s="1020"/>
      <c r="X16" s="1020"/>
      <c r="Y16" s="1020"/>
      <c r="Z16" s="1020"/>
      <c r="AA16" s="1020"/>
      <c r="AB16" s="1020"/>
      <c r="AC16" s="1020"/>
      <c r="AD16" s="1020"/>
      <c r="AE16" s="1021"/>
      <c r="AF16" s="785"/>
      <c r="AG16" s="55"/>
      <c r="AH16" s="55"/>
      <c r="AI16" s="13"/>
      <c r="AJ16" s="13"/>
      <c r="AK16" s="13"/>
      <c r="AL16" s="13"/>
    </row>
    <row r="17" spans="1:38" s="3" customFormat="1" ht="6.75" customHeight="1" thickBo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55"/>
      <c r="AG17" s="53"/>
      <c r="AH17" s="53"/>
      <c r="AI17" s="13"/>
      <c r="AJ17" s="13"/>
      <c r="AK17" s="13"/>
      <c r="AL17" s="13"/>
    </row>
    <row r="18" spans="1:38" s="3" customFormat="1" ht="12.75" hidden="1" customHeight="1">
      <c r="A18" s="977" t="s">
        <v>0</v>
      </c>
      <c r="B18" s="947"/>
      <c r="C18" s="948"/>
      <c r="D18" s="868"/>
      <c r="E18" s="949"/>
      <c r="F18" s="949"/>
      <c r="G18" s="949"/>
      <c r="H18" s="949"/>
      <c r="I18" s="949"/>
      <c r="J18" s="949"/>
      <c r="K18" s="949"/>
      <c r="L18" s="949"/>
      <c r="M18" s="949"/>
      <c r="N18" s="949"/>
      <c r="O18" s="949"/>
      <c r="P18" s="950"/>
      <c r="Q18" s="946" t="s">
        <v>0</v>
      </c>
      <c r="R18" s="947"/>
      <c r="S18" s="948"/>
      <c r="T18" s="865"/>
      <c r="U18" s="959"/>
      <c r="V18" s="959"/>
      <c r="W18" s="959"/>
      <c r="X18" s="959"/>
      <c r="Y18" s="959"/>
      <c r="Z18" s="959"/>
      <c r="AA18" s="959"/>
      <c r="AB18" s="959"/>
      <c r="AC18" s="959"/>
      <c r="AD18" s="959"/>
      <c r="AE18" s="960"/>
      <c r="AF18" s="55"/>
      <c r="AG18" s="55"/>
      <c r="AH18" s="55"/>
      <c r="AI18" s="13"/>
      <c r="AJ18" s="13"/>
      <c r="AK18" s="13"/>
      <c r="AL18" s="13"/>
    </row>
    <row r="19" spans="1:38" s="3" customFormat="1" ht="12" customHeight="1">
      <c r="A19" s="905" t="s">
        <v>1</v>
      </c>
      <c r="B19" s="906"/>
      <c r="C19" s="968"/>
      <c r="D19" s="871"/>
      <c r="E19" s="951"/>
      <c r="F19" s="951"/>
      <c r="G19" s="951"/>
      <c r="H19" s="951"/>
      <c r="I19" s="951"/>
      <c r="J19" s="951"/>
      <c r="K19" s="951"/>
      <c r="L19" s="951"/>
      <c r="M19" s="951"/>
      <c r="N19" s="951"/>
      <c r="O19" s="951"/>
      <c r="P19" s="952"/>
      <c r="Q19" s="967" t="s">
        <v>12</v>
      </c>
      <c r="R19" s="906"/>
      <c r="S19" s="968"/>
      <c r="T19" s="961"/>
      <c r="U19" s="962"/>
      <c r="V19" s="962"/>
      <c r="W19" s="962"/>
      <c r="X19" s="962"/>
      <c r="Y19" s="962"/>
      <c r="Z19" s="962"/>
      <c r="AA19" s="962"/>
      <c r="AB19" s="962"/>
      <c r="AC19" s="962"/>
      <c r="AD19" s="962"/>
      <c r="AE19" s="963"/>
      <c r="AF19" s="55" t="str">
        <f>IF(D19="","←学校名を選択してください。","")</f>
        <v>←学校名を選択してください。</v>
      </c>
      <c r="AG19" s="55"/>
      <c r="AH19" s="55"/>
      <c r="AI19" s="13"/>
      <c r="AJ19" s="13"/>
      <c r="AK19" s="13"/>
      <c r="AL19" s="13"/>
    </row>
    <row r="20" spans="1:38" s="3" customFormat="1" ht="12" customHeight="1">
      <c r="A20" s="908"/>
      <c r="B20" s="909"/>
      <c r="C20" s="970"/>
      <c r="D20" s="953"/>
      <c r="E20" s="954"/>
      <c r="F20" s="954"/>
      <c r="G20" s="954"/>
      <c r="H20" s="954"/>
      <c r="I20" s="954"/>
      <c r="J20" s="954"/>
      <c r="K20" s="954"/>
      <c r="L20" s="954"/>
      <c r="M20" s="954"/>
      <c r="N20" s="954"/>
      <c r="O20" s="954"/>
      <c r="P20" s="955"/>
      <c r="Q20" s="969"/>
      <c r="R20" s="909"/>
      <c r="S20" s="970"/>
      <c r="T20" s="964"/>
      <c r="U20" s="965"/>
      <c r="V20" s="965"/>
      <c r="W20" s="965"/>
      <c r="X20" s="965"/>
      <c r="Y20" s="965"/>
      <c r="Z20" s="965"/>
      <c r="AA20" s="965"/>
      <c r="AB20" s="965"/>
      <c r="AC20" s="965"/>
      <c r="AD20" s="965"/>
      <c r="AE20" s="966"/>
      <c r="AF20" s="785" t="str">
        <f>IF(T19="","←校長名を記入してください。","")</f>
        <v>←校長名を記入してください。</v>
      </c>
      <c r="AG20" s="55"/>
      <c r="AH20" s="55"/>
      <c r="AI20" s="13"/>
      <c r="AJ20" s="13"/>
      <c r="AK20" s="13"/>
      <c r="AL20" s="13"/>
    </row>
    <row r="21" spans="1:38" s="3" customFormat="1" ht="9.9499999999999993" customHeight="1">
      <c r="A21" s="991" t="s">
        <v>1120</v>
      </c>
      <c r="B21" s="992"/>
      <c r="C21" s="993"/>
      <c r="D21" s="956"/>
      <c r="E21" s="957"/>
      <c r="F21" s="957"/>
      <c r="G21" s="957"/>
      <c r="H21" s="957"/>
      <c r="I21" s="957"/>
      <c r="J21" s="957"/>
      <c r="K21" s="957"/>
      <c r="L21" s="957"/>
      <c r="M21" s="957"/>
      <c r="N21" s="957"/>
      <c r="O21" s="957"/>
      <c r="P21" s="958"/>
      <c r="Q21" s="969"/>
      <c r="R21" s="909"/>
      <c r="S21" s="970"/>
      <c r="T21" s="964"/>
      <c r="U21" s="965"/>
      <c r="V21" s="965"/>
      <c r="W21" s="965"/>
      <c r="X21" s="965"/>
      <c r="Y21" s="965"/>
      <c r="Z21" s="965"/>
      <c r="AA21" s="965"/>
      <c r="AB21" s="965"/>
      <c r="AC21" s="965"/>
      <c r="AD21" s="965"/>
      <c r="AE21" s="966"/>
      <c r="AF21" s="785"/>
      <c r="AG21" s="55"/>
      <c r="AH21" s="55"/>
      <c r="AI21" s="13"/>
      <c r="AJ21" s="13"/>
      <c r="AK21" s="13"/>
      <c r="AL21" s="13"/>
    </row>
    <row r="22" spans="1:38" s="3" customFormat="1" ht="12" customHeight="1">
      <c r="A22" s="994" t="s">
        <v>1249</v>
      </c>
      <c r="B22" s="995"/>
      <c r="C22" s="996"/>
      <c r="D22" s="1022" t="s">
        <v>11</v>
      </c>
      <c r="E22" s="1023"/>
      <c r="F22" s="978"/>
      <c r="G22" s="978"/>
      <c r="H22" s="978"/>
      <c r="I22" s="978"/>
      <c r="J22" s="978"/>
      <c r="K22" s="978"/>
      <c r="L22" s="978"/>
      <c r="M22" s="978"/>
      <c r="N22" s="978"/>
      <c r="O22" s="978"/>
      <c r="P22" s="979"/>
      <c r="Q22" s="980" t="s">
        <v>1250</v>
      </c>
      <c r="R22" s="981"/>
      <c r="S22" s="981"/>
      <c r="T22" s="981"/>
      <c r="U22" s="981"/>
      <c r="V22" s="981"/>
      <c r="W22" s="981"/>
      <c r="X22" s="981"/>
      <c r="Y22" s="981"/>
      <c r="Z22" s="981"/>
      <c r="AA22" s="981"/>
      <c r="AB22" s="981"/>
      <c r="AC22" s="981"/>
      <c r="AD22" s="981"/>
      <c r="AE22" s="982"/>
      <c r="AF22" s="314"/>
      <c r="AG22" s="55"/>
      <c r="AH22" s="55"/>
      <c r="AI22" s="13"/>
      <c r="AJ22" s="13"/>
      <c r="AK22" s="13"/>
      <c r="AL22" s="13"/>
    </row>
    <row r="23" spans="1:38" s="3" customFormat="1" ht="12" customHeight="1">
      <c r="A23" s="997"/>
      <c r="B23" s="998"/>
      <c r="C23" s="999"/>
      <c r="D23" s="862" t="s">
        <v>0</v>
      </c>
      <c r="E23" s="863"/>
      <c r="F23" s="983"/>
      <c r="G23" s="983"/>
      <c r="H23" s="983"/>
      <c r="I23" s="983"/>
      <c r="J23" s="983"/>
      <c r="K23" s="983"/>
      <c r="L23" s="983"/>
      <c r="M23" s="983"/>
      <c r="N23" s="983"/>
      <c r="O23" s="983"/>
      <c r="P23" s="984"/>
      <c r="Q23" s="985" t="s">
        <v>1251</v>
      </c>
      <c r="R23" s="986"/>
      <c r="S23" s="987"/>
      <c r="T23" s="942"/>
      <c r="U23" s="942"/>
      <c r="V23" s="942"/>
      <c r="W23" s="942"/>
      <c r="X23" s="942"/>
      <c r="Y23" s="942"/>
      <c r="Z23" s="942"/>
      <c r="AA23" s="942"/>
      <c r="AB23" s="942"/>
      <c r="AC23" s="942"/>
      <c r="AD23" s="942"/>
      <c r="AE23" s="943"/>
      <c r="AF23" s="314"/>
      <c r="AG23" s="55"/>
      <c r="AH23" s="55"/>
      <c r="AI23" s="13"/>
      <c r="AJ23" s="13"/>
      <c r="AK23" s="13"/>
      <c r="AL23" s="13"/>
    </row>
    <row r="24" spans="1:38" s="3" customFormat="1" ht="12" customHeight="1">
      <c r="A24" s="1000"/>
      <c r="B24" s="1001"/>
      <c r="C24" s="1002"/>
      <c r="D24" s="971" t="s">
        <v>1252</v>
      </c>
      <c r="E24" s="972"/>
      <c r="F24" s="973"/>
      <c r="G24" s="973"/>
      <c r="H24" s="973"/>
      <c r="I24" s="973"/>
      <c r="J24" s="973"/>
      <c r="K24" s="973"/>
      <c r="L24" s="973"/>
      <c r="M24" s="973"/>
      <c r="N24" s="973"/>
      <c r="O24" s="973"/>
      <c r="P24" s="974"/>
      <c r="Q24" s="988"/>
      <c r="R24" s="989"/>
      <c r="S24" s="990"/>
      <c r="T24" s="944"/>
      <c r="U24" s="944"/>
      <c r="V24" s="944"/>
      <c r="W24" s="944"/>
      <c r="X24" s="944"/>
      <c r="Y24" s="944"/>
      <c r="Z24" s="944"/>
      <c r="AA24" s="944"/>
      <c r="AB24" s="944"/>
      <c r="AC24" s="944"/>
      <c r="AD24" s="944"/>
      <c r="AE24" s="945"/>
      <c r="AF24" s="314" t="str">
        <f>IF(F24="","←問い合わせ先氏名を記入してください。","")</f>
        <v>←問い合わせ先氏名を記入してください。</v>
      </c>
      <c r="AG24" s="55"/>
      <c r="AH24" s="55"/>
      <c r="AI24" s="13"/>
      <c r="AJ24" s="13"/>
      <c r="AK24" s="13"/>
      <c r="AL24" s="13"/>
    </row>
    <row r="25" spans="1:38" s="3" customFormat="1" ht="20.25" customHeight="1">
      <c r="A25" s="1378" t="s">
        <v>13</v>
      </c>
      <c r="B25" s="1379"/>
      <c r="C25" s="1380"/>
      <c r="D25" s="337" t="s">
        <v>2</v>
      </c>
      <c r="E25" s="1387"/>
      <c r="F25" s="1388"/>
      <c r="G25" s="1389"/>
      <c r="H25" s="1005"/>
      <c r="I25" s="1006"/>
      <c r="J25" s="1006"/>
      <c r="K25" s="1006"/>
      <c r="L25" s="1006"/>
      <c r="M25" s="1006"/>
      <c r="N25" s="1006"/>
      <c r="O25" s="1006"/>
      <c r="P25" s="1007"/>
      <c r="Q25" s="1384" t="s">
        <v>8</v>
      </c>
      <c r="R25" s="1385"/>
      <c r="S25" s="1386"/>
      <c r="T25" s="1390"/>
      <c r="U25" s="1391"/>
      <c r="V25" s="1391"/>
      <c r="W25" s="1391"/>
      <c r="X25" s="1391"/>
      <c r="Y25" s="1391"/>
      <c r="Z25" s="1391"/>
      <c r="AA25" s="1391"/>
      <c r="AB25" s="1391"/>
      <c r="AC25" s="1391"/>
      <c r="AD25" s="1391"/>
      <c r="AE25" s="1392"/>
      <c r="AF25" s="785" t="str">
        <f>IF(T25="","←学校電話番号を記入してください。","")</f>
        <v>←学校電話番号を記入してください。</v>
      </c>
      <c r="AG25" s="55"/>
      <c r="AH25" s="55"/>
      <c r="AI25" s="13"/>
      <c r="AJ25" s="13"/>
      <c r="AK25" s="13"/>
      <c r="AL25" s="13"/>
    </row>
    <row r="26" spans="1:38" s="3" customFormat="1" ht="13.15" hidden="1" customHeight="1">
      <c r="A26" s="1378"/>
      <c r="B26" s="1379"/>
      <c r="C26" s="1380"/>
      <c r="D26" s="332"/>
      <c r="E26" s="333"/>
      <c r="F26" s="333"/>
      <c r="G26" s="333"/>
      <c r="H26" s="328"/>
      <c r="I26" s="329"/>
      <c r="J26" s="329"/>
      <c r="K26" s="329"/>
      <c r="L26" s="329"/>
      <c r="M26" s="329"/>
      <c r="N26" s="329"/>
      <c r="O26" s="329"/>
      <c r="P26" s="330"/>
      <c r="Q26" s="23" t="s">
        <v>8</v>
      </c>
      <c r="R26" s="23"/>
      <c r="S26" s="23"/>
      <c r="T26" s="334"/>
      <c r="U26" s="335"/>
      <c r="V26" s="335"/>
      <c r="W26" s="335"/>
      <c r="X26" s="335"/>
      <c r="Y26" s="335"/>
      <c r="Z26" s="335"/>
      <c r="AA26" s="335"/>
      <c r="AB26" s="335"/>
      <c r="AC26" s="335"/>
      <c r="AD26" s="335"/>
      <c r="AE26" s="336"/>
      <c r="AF26" s="785"/>
      <c r="AG26" s="55"/>
      <c r="AH26" s="55"/>
      <c r="AI26" s="13"/>
      <c r="AJ26" s="13"/>
      <c r="AK26" s="13"/>
      <c r="AL26" s="13"/>
    </row>
    <row r="27" spans="1:38" s="3" customFormat="1" ht="10.5" customHeight="1">
      <c r="A27" s="1378"/>
      <c r="B27" s="1379"/>
      <c r="C27" s="1380"/>
      <c r="D27" s="1008"/>
      <c r="E27" s="1009"/>
      <c r="F27" s="1009"/>
      <c r="G27" s="1009"/>
      <c r="H27" s="1009"/>
      <c r="I27" s="1009"/>
      <c r="J27" s="1009"/>
      <c r="K27" s="1009"/>
      <c r="L27" s="1009"/>
      <c r="M27" s="1009"/>
      <c r="N27" s="1009"/>
      <c r="O27" s="1009"/>
      <c r="P27" s="1010"/>
      <c r="Q27" s="1014" t="s">
        <v>10</v>
      </c>
      <c r="R27" s="1014"/>
      <c r="S27" s="1014"/>
      <c r="T27" s="1016"/>
      <c r="U27" s="1017"/>
      <c r="V27" s="1017"/>
      <c r="W27" s="1017"/>
      <c r="X27" s="1017"/>
      <c r="Y27" s="1017"/>
      <c r="Z27" s="1017"/>
      <c r="AA27" s="1017"/>
      <c r="AB27" s="1017"/>
      <c r="AC27" s="1017"/>
      <c r="AD27" s="1017"/>
      <c r="AE27" s="1018"/>
      <c r="AF27" s="785" t="str">
        <f>IF(AND(D27="",T27=""),"←学校所在地・学校FAX番号を記入してください。",IF(D27="","←学校所在地を記入してください。",IF(T27="","←FAX番号を記入してください。","")))</f>
        <v>←学校所在地・学校FAX番号を記入してください。</v>
      </c>
      <c r="AG27" s="55"/>
      <c r="AH27" s="55"/>
      <c r="AI27" s="13"/>
      <c r="AJ27" s="13"/>
      <c r="AK27" s="13"/>
      <c r="AL27" s="13"/>
    </row>
    <row r="28" spans="1:38" s="3" customFormat="1" ht="10.5" customHeight="1" thickBot="1">
      <c r="A28" s="1381"/>
      <c r="B28" s="1382"/>
      <c r="C28" s="1383"/>
      <c r="D28" s="1011"/>
      <c r="E28" s="1012"/>
      <c r="F28" s="1012"/>
      <c r="G28" s="1012"/>
      <c r="H28" s="1012"/>
      <c r="I28" s="1012"/>
      <c r="J28" s="1012"/>
      <c r="K28" s="1012"/>
      <c r="L28" s="1012"/>
      <c r="M28" s="1012"/>
      <c r="N28" s="1012"/>
      <c r="O28" s="1012"/>
      <c r="P28" s="1013"/>
      <c r="Q28" s="1015"/>
      <c r="R28" s="1015"/>
      <c r="S28" s="1015"/>
      <c r="T28" s="1019"/>
      <c r="U28" s="1020"/>
      <c r="V28" s="1020"/>
      <c r="W28" s="1020"/>
      <c r="X28" s="1020"/>
      <c r="Y28" s="1020"/>
      <c r="Z28" s="1020"/>
      <c r="AA28" s="1020"/>
      <c r="AB28" s="1020"/>
      <c r="AC28" s="1020"/>
      <c r="AD28" s="1020"/>
      <c r="AE28" s="1021"/>
      <c r="AF28" s="785"/>
      <c r="AG28" s="55"/>
      <c r="AH28" s="55"/>
      <c r="AI28" s="11"/>
      <c r="AJ28" s="11"/>
      <c r="AK28" s="11"/>
      <c r="AL28" s="11"/>
    </row>
    <row r="29" spans="1:38" s="3" customFormat="1" ht="5.0999999999999996"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52"/>
      <c r="AG29" s="52"/>
      <c r="AH29" s="52"/>
      <c r="AI29" s="11"/>
      <c r="AJ29" s="11"/>
      <c r="AK29" s="11"/>
      <c r="AL29" s="11"/>
    </row>
    <row r="30" spans="1:38" s="3" customFormat="1" ht="15" customHeight="1" thickBot="1">
      <c r="A30" s="32" t="s">
        <v>1288</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52"/>
      <c r="AG30" s="52"/>
      <c r="AH30" s="52"/>
      <c r="AI30" s="11"/>
      <c r="AJ30" s="11"/>
      <c r="AK30" s="11"/>
      <c r="AL30" s="11"/>
    </row>
    <row r="31" spans="1:38" s="3" customFormat="1" ht="30" customHeight="1" thickBot="1">
      <c r="A31" s="934" t="s">
        <v>1289</v>
      </c>
      <c r="B31" s="935"/>
      <c r="C31" s="936" t="s">
        <v>1290</v>
      </c>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8"/>
      <c r="AF31" s="52"/>
      <c r="AG31" s="52"/>
      <c r="AH31" s="52"/>
      <c r="AI31" s="11"/>
      <c r="AJ31" s="11"/>
      <c r="AK31" s="11"/>
      <c r="AL31" s="11"/>
    </row>
    <row r="32" spans="1:38" s="3" customFormat="1" ht="50.1" customHeight="1" thickBot="1">
      <c r="A32" s="975"/>
      <c r="B32" s="976"/>
      <c r="C32" s="939"/>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1"/>
      <c r="AF32" s="58" t="str">
        <f>IF(A32="","←事業団からのデータ提供に同意いただける場合には、チェックを入れてください","")</f>
        <v>←事業団からのデータ提供に同意いただける場合には、チェックを入れてください</v>
      </c>
      <c r="AG32" s="52"/>
      <c r="AH32" s="52"/>
      <c r="AI32" s="11"/>
      <c r="AJ32" s="11"/>
      <c r="AK32" s="11"/>
      <c r="AL32" s="11"/>
    </row>
    <row r="33" spans="1:44" s="3" customFormat="1" ht="5.0999999999999996" customHeight="1" thickBo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52"/>
      <c r="AG33" s="52"/>
      <c r="AH33" s="52"/>
      <c r="AI33" s="11"/>
      <c r="AJ33" s="11"/>
      <c r="AK33" s="11"/>
      <c r="AL33" s="11"/>
    </row>
    <row r="34" spans="1:44" s="3" customFormat="1" ht="15" customHeight="1">
      <c r="A34" s="267" t="s">
        <v>1328</v>
      </c>
      <c r="B34" s="31"/>
      <c r="C34" s="31"/>
      <c r="D34" s="31"/>
      <c r="E34" s="31"/>
      <c r="F34" s="31"/>
      <c r="G34" s="268"/>
      <c r="H34" s="268"/>
      <c r="I34" s="269"/>
      <c r="J34" s="31"/>
      <c r="K34" s="31"/>
      <c r="L34" s="31"/>
      <c r="M34" s="23"/>
      <c r="N34" s="23"/>
      <c r="O34" s="786" t="s">
        <v>1355</v>
      </c>
      <c r="P34" s="787"/>
      <c r="Q34" s="787"/>
      <c r="R34" s="787"/>
      <c r="S34" s="787"/>
      <c r="T34" s="787"/>
      <c r="U34" s="787"/>
      <c r="V34" s="787"/>
      <c r="W34" s="787"/>
      <c r="X34" s="787"/>
      <c r="Y34" s="787"/>
      <c r="Z34" s="787"/>
      <c r="AA34" s="788"/>
      <c r="AB34" s="293"/>
      <c r="AC34" s="31"/>
      <c r="AD34" s="31"/>
      <c r="AE34" s="23"/>
      <c r="AF34" s="52"/>
      <c r="AG34" s="52"/>
      <c r="AH34" s="52"/>
      <c r="AI34" s="11"/>
      <c r="AJ34" s="11"/>
      <c r="AK34" s="11"/>
      <c r="AL34" s="11"/>
    </row>
    <row r="35" spans="1:44" s="3" customFormat="1" ht="5.0999999999999996" customHeight="1">
      <c r="A35" s="267"/>
      <c r="B35" s="31"/>
      <c r="C35" s="31"/>
      <c r="D35" s="31"/>
      <c r="E35" s="31"/>
      <c r="F35" s="31"/>
      <c r="G35" s="268"/>
      <c r="H35" s="268"/>
      <c r="I35" s="269"/>
      <c r="J35" s="31"/>
      <c r="K35" s="31"/>
      <c r="L35" s="31"/>
      <c r="M35" s="221"/>
      <c r="N35" s="221"/>
      <c r="O35" s="789"/>
      <c r="P35" s="790"/>
      <c r="Q35" s="790"/>
      <c r="R35" s="790"/>
      <c r="S35" s="790"/>
      <c r="T35" s="790"/>
      <c r="U35" s="790"/>
      <c r="V35" s="790"/>
      <c r="W35" s="790"/>
      <c r="X35" s="790"/>
      <c r="Y35" s="790"/>
      <c r="Z35" s="790"/>
      <c r="AA35" s="791"/>
      <c r="AB35" s="294"/>
      <c r="AC35" s="295"/>
      <c r="AD35" s="295"/>
      <c r="AE35" s="240"/>
      <c r="AF35" s="52"/>
      <c r="AG35" s="52"/>
      <c r="AH35" s="52"/>
      <c r="AI35" s="11"/>
      <c r="AJ35" s="11"/>
      <c r="AK35" s="11"/>
      <c r="AL35" s="11"/>
    </row>
    <row r="36" spans="1:44" s="3" customFormat="1" ht="13.15" customHeight="1">
      <c r="A36" s="270" t="s">
        <v>1329</v>
      </c>
      <c r="B36" s="31"/>
      <c r="C36" s="31"/>
      <c r="D36" s="31"/>
      <c r="E36" s="31"/>
      <c r="F36" s="31"/>
      <c r="G36" s="268"/>
      <c r="H36" s="268"/>
      <c r="I36" s="269"/>
      <c r="J36" s="31"/>
      <c r="K36" s="31"/>
      <c r="L36" s="31"/>
      <c r="M36" s="221"/>
      <c r="N36" s="31"/>
      <c r="O36" s="792" t="str">
        <f>IF(A39="","このシートは【定時制課程】の調査票です。
定時制課程は必ず選択してください。",
IF(AND(A38="",A39="",A40="",A41=""),"←設置課程を選択してください。",
IF(AND(A32="✔",A38="",A39="○",A40="",A41=""),"【本票】の回答は不要です。
【別票】の回答をお願いいたします。",
IF(AND(A32="✔",A39="○",OR(A38="○",A40="○",A41="○")),"【本票】「Ⅵ.令和６年度事業活動収支内訳」　及び　【別票】に回答をお願いいたします。なお、「Ⅵ.令和６年度事業活動収支内訳」は定時制についてご回答をお願いいたします。",
IF(A32="","ご確認欄（↑）にチェックがない場合は、
【全ての項目】に回答をお願いいたします。",
"")))))</f>
        <v>ご確認欄（↑）にチェックがない場合は、
【全ての項目】に回答をお願いいたします。</v>
      </c>
      <c r="P36" s="793"/>
      <c r="Q36" s="793"/>
      <c r="R36" s="793"/>
      <c r="S36" s="793"/>
      <c r="T36" s="793"/>
      <c r="U36" s="793"/>
      <c r="V36" s="793"/>
      <c r="W36" s="793"/>
      <c r="X36" s="793"/>
      <c r="Y36" s="793"/>
      <c r="Z36" s="793"/>
      <c r="AA36" s="794"/>
      <c r="AB36" s="294"/>
      <c r="AC36" s="295"/>
      <c r="AD36" s="295"/>
      <c r="AE36" s="240"/>
      <c r="AF36" s="52"/>
      <c r="AG36" s="52"/>
      <c r="AH36" s="52"/>
      <c r="AI36" s="11"/>
      <c r="AJ36" s="11"/>
      <c r="AK36" s="11"/>
      <c r="AL36" s="11"/>
      <c r="AM36" s="1003"/>
      <c r="AN36" s="1003"/>
      <c r="AO36" s="1003"/>
      <c r="AP36" s="1003"/>
      <c r="AQ36" s="1003"/>
      <c r="AR36" s="1003"/>
    </row>
    <row r="37" spans="1:44" s="3" customFormat="1" ht="5.0999999999999996" customHeight="1" thickBot="1">
      <c r="A37" s="270"/>
      <c r="B37" s="31"/>
      <c r="C37" s="31"/>
      <c r="D37" s="31"/>
      <c r="E37" s="31"/>
      <c r="F37" s="31"/>
      <c r="G37" s="268"/>
      <c r="H37" s="268"/>
      <c r="I37" s="269"/>
      <c r="J37" s="31"/>
      <c r="K37" s="31"/>
      <c r="L37" s="31"/>
      <c r="M37" s="221"/>
      <c r="N37" s="31"/>
      <c r="O37" s="792"/>
      <c r="P37" s="793"/>
      <c r="Q37" s="793"/>
      <c r="R37" s="793"/>
      <c r="S37" s="793"/>
      <c r="T37" s="793"/>
      <c r="U37" s="793"/>
      <c r="V37" s="793"/>
      <c r="W37" s="793"/>
      <c r="X37" s="793"/>
      <c r="Y37" s="793"/>
      <c r="Z37" s="793"/>
      <c r="AA37" s="794"/>
      <c r="AB37" s="294"/>
      <c r="AC37" s="295"/>
      <c r="AD37" s="295"/>
      <c r="AE37" s="240"/>
      <c r="AF37" s="785" t="str">
        <f>IF(A39="","←これは「定時制課程」の調査票です。必ず定時制課程を選択してください",
"")</f>
        <v/>
      </c>
      <c r="AG37" s="139"/>
      <c r="AH37" s="139"/>
      <c r="AI37" s="11"/>
      <c r="AJ37" s="11"/>
      <c r="AK37" s="11"/>
      <c r="AL37" s="11"/>
      <c r="AM37" s="1004"/>
      <c r="AN37" s="1004"/>
      <c r="AO37" s="1004"/>
      <c r="AP37" s="1004"/>
      <c r="AQ37" s="1004"/>
      <c r="AR37" s="1004"/>
    </row>
    <row r="38" spans="1:44" s="3" customFormat="1" ht="15" customHeight="1" thickBot="1">
      <c r="A38" s="804"/>
      <c r="B38" s="805"/>
      <c r="C38" s="806" t="s">
        <v>1330</v>
      </c>
      <c r="D38" s="807"/>
      <c r="E38" s="807"/>
      <c r="F38" s="808"/>
      <c r="G38" s="31"/>
      <c r="H38" s="31"/>
      <c r="I38" s="31"/>
      <c r="J38" s="31"/>
      <c r="K38" s="31"/>
      <c r="L38" s="31"/>
      <c r="M38" s="31"/>
      <c r="N38" s="31"/>
      <c r="O38" s="792"/>
      <c r="P38" s="793"/>
      <c r="Q38" s="793"/>
      <c r="R38" s="793"/>
      <c r="S38" s="793"/>
      <c r="T38" s="793"/>
      <c r="U38" s="793"/>
      <c r="V38" s="793"/>
      <c r="W38" s="793"/>
      <c r="X38" s="793"/>
      <c r="Y38" s="793"/>
      <c r="Z38" s="793"/>
      <c r="AA38" s="794"/>
      <c r="AB38" s="294"/>
      <c r="AC38" s="295"/>
      <c r="AD38" s="295"/>
      <c r="AE38" s="240"/>
      <c r="AF38" s="785"/>
      <c r="AG38" s="139"/>
      <c r="AH38" s="139"/>
      <c r="AI38" s="11"/>
      <c r="AJ38" s="11"/>
      <c r="AK38" s="11"/>
      <c r="AL38" s="11"/>
      <c r="AM38" s="62"/>
      <c r="AN38" s="62"/>
      <c r="AO38" s="62"/>
      <c r="AP38" s="62"/>
      <c r="AQ38" s="62"/>
      <c r="AR38" s="62"/>
    </row>
    <row r="39" spans="1:44" s="3" customFormat="1" ht="15" customHeight="1" thickBot="1">
      <c r="A39" s="804" t="s">
        <v>1352</v>
      </c>
      <c r="B39" s="805"/>
      <c r="C39" s="806" t="s">
        <v>1331</v>
      </c>
      <c r="D39" s="807"/>
      <c r="E39" s="807"/>
      <c r="F39" s="808"/>
      <c r="G39" s="31"/>
      <c r="H39" s="31"/>
      <c r="I39" s="31"/>
      <c r="J39" s="31"/>
      <c r="K39" s="31"/>
      <c r="L39" s="31"/>
      <c r="M39" s="31"/>
      <c r="N39" s="31"/>
      <c r="O39" s="792"/>
      <c r="P39" s="793"/>
      <c r="Q39" s="793"/>
      <c r="R39" s="793"/>
      <c r="S39" s="793"/>
      <c r="T39" s="793"/>
      <c r="U39" s="793"/>
      <c r="V39" s="793"/>
      <c r="W39" s="793"/>
      <c r="X39" s="793"/>
      <c r="Y39" s="793"/>
      <c r="Z39" s="793"/>
      <c r="AA39" s="794"/>
      <c r="AB39" s="294"/>
      <c r="AC39" s="295"/>
      <c r="AD39" s="295"/>
      <c r="AE39" s="240"/>
      <c r="AF39" s="52"/>
      <c r="AG39" s="52"/>
      <c r="AH39" s="52"/>
      <c r="AI39" s="11"/>
      <c r="AJ39" s="11"/>
      <c r="AK39" s="11"/>
      <c r="AL39" s="11"/>
      <c r="AM39" s="1004"/>
      <c r="AN39" s="1004"/>
      <c r="AO39" s="1004"/>
      <c r="AP39" s="1004"/>
      <c r="AQ39" s="1004"/>
      <c r="AR39" s="1004"/>
    </row>
    <row r="40" spans="1:44" s="3" customFormat="1" ht="15" customHeight="1" thickBot="1">
      <c r="A40" s="804"/>
      <c r="B40" s="805"/>
      <c r="C40" s="806" t="s">
        <v>1332</v>
      </c>
      <c r="D40" s="807"/>
      <c r="E40" s="807"/>
      <c r="F40" s="808"/>
      <c r="G40" s="31"/>
      <c r="H40" s="31"/>
      <c r="I40" s="31"/>
      <c r="J40" s="31"/>
      <c r="K40" s="31"/>
      <c r="L40" s="31"/>
      <c r="M40" s="31"/>
      <c r="N40" s="31"/>
      <c r="O40" s="792"/>
      <c r="P40" s="793"/>
      <c r="Q40" s="793"/>
      <c r="R40" s="793"/>
      <c r="S40" s="793"/>
      <c r="T40" s="793"/>
      <c r="U40" s="793"/>
      <c r="V40" s="793"/>
      <c r="W40" s="793"/>
      <c r="X40" s="793"/>
      <c r="Y40" s="793"/>
      <c r="Z40" s="793"/>
      <c r="AA40" s="794"/>
      <c r="AB40" s="294"/>
      <c r="AC40" s="295"/>
      <c r="AD40" s="295"/>
      <c r="AE40" s="240"/>
      <c r="AF40" s="52"/>
      <c r="AG40" s="52"/>
      <c r="AH40" s="52"/>
      <c r="AI40" s="11"/>
      <c r="AJ40" s="11"/>
      <c r="AK40" s="11"/>
      <c r="AL40" s="11"/>
      <c r="AN40" s="62"/>
      <c r="AO40" s="62"/>
      <c r="AP40" s="62"/>
      <c r="AQ40" s="62"/>
      <c r="AR40" s="62"/>
    </row>
    <row r="41" spans="1:44" s="3" customFormat="1" ht="15" customHeight="1" thickBot="1">
      <c r="A41" s="804"/>
      <c r="B41" s="805"/>
      <c r="C41" s="806" t="s">
        <v>1242</v>
      </c>
      <c r="D41" s="807"/>
      <c r="E41" s="807"/>
      <c r="F41" s="808"/>
      <c r="G41" s="31"/>
      <c r="H41" s="31"/>
      <c r="I41" s="31"/>
      <c r="J41" s="31"/>
      <c r="K41" s="31"/>
      <c r="L41" s="31"/>
      <c r="M41" s="31"/>
      <c r="N41" s="31"/>
      <c r="O41" s="795"/>
      <c r="P41" s="796"/>
      <c r="Q41" s="796"/>
      <c r="R41" s="796"/>
      <c r="S41" s="796"/>
      <c r="T41" s="796"/>
      <c r="U41" s="796"/>
      <c r="V41" s="796"/>
      <c r="W41" s="796"/>
      <c r="X41" s="796"/>
      <c r="Y41" s="796"/>
      <c r="Z41" s="796"/>
      <c r="AA41" s="797"/>
      <c r="AB41" s="294"/>
      <c r="AC41" s="295"/>
      <c r="AD41" s="295"/>
      <c r="AE41" s="23"/>
      <c r="AF41" s="785"/>
      <c r="AG41" s="139"/>
      <c r="AH41" s="139"/>
      <c r="AI41" s="11"/>
      <c r="AJ41" s="11"/>
      <c r="AK41" s="11"/>
      <c r="AL41" s="11"/>
      <c r="AN41" s="62"/>
      <c r="AO41" s="62"/>
      <c r="AP41" s="62"/>
      <c r="AQ41" s="62"/>
      <c r="AR41" s="62"/>
    </row>
    <row r="42" spans="1:44" s="3" customFormat="1" ht="5.0999999999999996" customHeight="1">
      <c r="A42" s="272"/>
      <c r="B42" s="272"/>
      <c r="C42" s="272"/>
      <c r="D42" s="272"/>
      <c r="E42" s="272"/>
      <c r="F42" s="272"/>
      <c r="G42" s="31"/>
      <c r="H42" s="271"/>
      <c r="I42" s="271"/>
      <c r="J42" s="271"/>
      <c r="K42" s="271"/>
      <c r="L42" s="271"/>
      <c r="M42" s="271"/>
      <c r="N42" s="271"/>
      <c r="O42" s="271"/>
      <c r="P42" s="271"/>
      <c r="Q42" s="271"/>
      <c r="R42" s="271"/>
      <c r="S42" s="271"/>
      <c r="T42" s="271"/>
      <c r="U42" s="271"/>
      <c r="V42" s="271"/>
      <c r="W42" s="271"/>
      <c r="X42" s="271"/>
      <c r="Y42" s="31"/>
      <c r="Z42" s="31"/>
      <c r="AA42" s="31"/>
      <c r="AB42" s="31"/>
      <c r="AC42" s="31"/>
      <c r="AD42" s="31"/>
      <c r="AE42" s="23"/>
      <c r="AF42" s="785"/>
      <c r="AG42" s="139"/>
      <c r="AH42" s="139"/>
      <c r="AI42" s="11"/>
      <c r="AJ42" s="11"/>
      <c r="AK42" s="11"/>
      <c r="AL42" s="11"/>
      <c r="AN42" s="62"/>
      <c r="AO42" s="62"/>
      <c r="AP42" s="62"/>
      <c r="AQ42" s="62"/>
      <c r="AR42" s="62"/>
    </row>
    <row r="43" spans="1:44" s="4" customFormat="1" ht="30" customHeight="1">
      <c r="A43" s="1026" t="s">
        <v>1334</v>
      </c>
      <c r="B43" s="1027"/>
      <c r="C43" s="1027"/>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59" t="str">
        <f>IF(COUNTA(B47:B68)=0,"←設置学科名を記入してください","")</f>
        <v>←設置学科名を記入してください</v>
      </c>
      <c r="AG43" s="55"/>
      <c r="AH43" s="55"/>
      <c r="AI43" s="11"/>
      <c r="AJ43" s="11"/>
      <c r="AK43" s="11"/>
      <c r="AL43" s="11"/>
    </row>
    <row r="44" spans="1:44" s="4" customFormat="1" ht="14.25">
      <c r="A44" s="338" t="s">
        <v>1364</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55"/>
      <c r="AG44" s="55"/>
      <c r="AH44" s="55"/>
      <c r="AI44" s="11"/>
      <c r="AJ44" s="11"/>
      <c r="AK44" s="11"/>
      <c r="AL44" s="11"/>
    </row>
    <row r="45" spans="1:44" s="4" customFormat="1" ht="5.0999999999999996" customHeight="1">
      <c r="A45" s="273"/>
      <c r="B45" s="274"/>
      <c r="C45" s="274"/>
      <c r="D45" s="274"/>
      <c r="E45" s="274"/>
      <c r="F45" s="274"/>
      <c r="G45" s="274"/>
      <c r="H45" s="274"/>
      <c r="I45" s="274"/>
      <c r="J45" s="274"/>
      <c r="K45" s="274"/>
      <c r="L45" s="274"/>
      <c r="M45" s="274"/>
      <c r="N45" s="274"/>
      <c r="O45" s="274"/>
      <c r="P45" s="274"/>
      <c r="Q45" s="274"/>
      <c r="R45" s="274"/>
      <c r="S45" s="274"/>
      <c r="T45" s="274"/>
      <c r="U45" s="274"/>
      <c r="V45" s="274"/>
      <c r="W45" s="319"/>
      <c r="X45" s="319"/>
      <c r="Y45" s="319"/>
      <c r="Z45" s="319"/>
      <c r="AA45" s="319"/>
      <c r="AB45" s="319"/>
      <c r="AC45" s="319"/>
      <c r="AD45" s="319"/>
      <c r="AE45" s="319"/>
      <c r="AF45" s="55"/>
      <c r="AG45" s="55"/>
      <c r="AH45" s="55"/>
      <c r="AI45" s="11"/>
      <c r="AJ45" s="11"/>
      <c r="AK45" s="11"/>
      <c r="AL45" s="11"/>
    </row>
    <row r="46" spans="1:44" s="4" customFormat="1" ht="20.100000000000001" customHeight="1">
      <c r="A46" s="275"/>
      <c r="B46" s="1028" t="s">
        <v>1367</v>
      </c>
      <c r="C46" s="1029"/>
      <c r="D46" s="1029"/>
      <c r="E46" s="1029"/>
      <c r="F46" s="1029"/>
      <c r="G46" s="1029"/>
      <c r="H46" s="1029"/>
      <c r="I46" s="1029"/>
      <c r="J46" s="1029"/>
      <c r="K46" s="1029"/>
      <c r="L46" s="1029"/>
      <c r="M46" s="1029"/>
      <c r="N46" s="1030"/>
      <c r="O46" s="1028" t="s">
        <v>1333</v>
      </c>
      <c r="P46" s="1029"/>
      <c r="Q46" s="1029"/>
      <c r="R46" s="1029"/>
      <c r="S46" s="1029"/>
      <c r="T46" s="1029"/>
      <c r="U46" s="1030"/>
      <c r="V46" s="31"/>
      <c r="W46" s="319"/>
      <c r="X46" s="319"/>
      <c r="Y46" s="319"/>
      <c r="Z46" s="319"/>
      <c r="AA46" s="319"/>
      <c r="AB46" s="319"/>
      <c r="AC46" s="319"/>
      <c r="AD46" s="319"/>
      <c r="AE46" s="319"/>
      <c r="AF46" s="59" t="str">
        <f>IF(AND(COUNTA(B47:M51)&lt;&gt;0,COUNTA(O47:O51)=0),"←設置学科の分類を選択してください","")</f>
        <v/>
      </c>
      <c r="AG46" s="55"/>
      <c r="AH46" s="55"/>
      <c r="AI46" s="11"/>
      <c r="AJ46" s="11"/>
      <c r="AK46" s="11"/>
      <c r="AL46" s="11"/>
    </row>
    <row r="47" spans="1:44" s="4" customFormat="1" ht="15" customHeight="1">
      <c r="A47" s="276">
        <v>1</v>
      </c>
      <c r="B47" s="1024"/>
      <c r="C47" s="1025"/>
      <c r="D47" s="1025"/>
      <c r="E47" s="1025"/>
      <c r="F47" s="1025"/>
      <c r="G47" s="1025"/>
      <c r="H47" s="1025"/>
      <c r="I47" s="1025"/>
      <c r="J47" s="1025"/>
      <c r="K47" s="1025"/>
      <c r="L47" s="1025"/>
      <c r="M47" s="1025"/>
      <c r="N47" s="296" t="s">
        <v>59</v>
      </c>
      <c r="O47" s="1024"/>
      <c r="P47" s="1025"/>
      <c r="Q47" s="1025"/>
      <c r="R47" s="1025"/>
      <c r="S47" s="1025"/>
      <c r="T47" s="1025"/>
      <c r="U47" s="1031"/>
      <c r="V47" s="31"/>
      <c r="W47" s="318"/>
      <c r="X47" s="318"/>
      <c r="Y47" s="318"/>
      <c r="Z47" s="315"/>
      <c r="AA47" s="315"/>
      <c r="AB47" s="315"/>
      <c r="AC47" s="315"/>
      <c r="AD47" s="315"/>
      <c r="AE47" s="315"/>
      <c r="AF47" s="306" t="str">
        <f>IF(AND(O47&lt;&gt;"",B47=""),"←設置学科名を記入してください","")</f>
        <v/>
      </c>
      <c r="AG47" s="299">
        <f>IF(O47="その他の学科",1,0)</f>
        <v>0</v>
      </c>
      <c r="AH47" s="299">
        <f>IF(O47="その他の学科",1,0)</f>
        <v>0</v>
      </c>
      <c r="AI47" s="299">
        <f>AG47*10+AH47</f>
        <v>0</v>
      </c>
      <c r="AJ47" s="299">
        <f>B47</f>
        <v>0</v>
      </c>
      <c r="AK47" s="11"/>
      <c r="AL47" s="11"/>
    </row>
    <row r="48" spans="1:44" s="4" customFormat="1" ht="15" customHeight="1">
      <c r="A48" s="277">
        <v>2</v>
      </c>
      <c r="B48" s="1024"/>
      <c r="C48" s="1025"/>
      <c r="D48" s="1025"/>
      <c r="E48" s="1025"/>
      <c r="F48" s="1025"/>
      <c r="G48" s="1025"/>
      <c r="H48" s="1025"/>
      <c r="I48" s="1025"/>
      <c r="J48" s="1025"/>
      <c r="K48" s="1025"/>
      <c r="L48" s="1025"/>
      <c r="M48" s="1025"/>
      <c r="N48" s="296" t="s">
        <v>59</v>
      </c>
      <c r="O48" s="1024"/>
      <c r="P48" s="1025"/>
      <c r="Q48" s="1025"/>
      <c r="R48" s="1025"/>
      <c r="S48" s="1025"/>
      <c r="T48" s="1025"/>
      <c r="U48" s="1031"/>
      <c r="V48" s="31"/>
      <c r="W48" s="318"/>
      <c r="X48" s="318"/>
      <c r="Y48" s="318"/>
      <c r="Z48" s="318"/>
      <c r="AA48" s="318"/>
      <c r="AB48" s="318"/>
      <c r="AC48" s="315"/>
      <c r="AD48" s="315"/>
      <c r="AE48" s="315"/>
      <c r="AF48" s="306" t="str">
        <f>IF(AND(O48&lt;&gt;"",B48=""),"←設置学科名を記入してください","")</f>
        <v/>
      </c>
      <c r="AG48" s="299">
        <f>AG47+IF(O48="その他の学科",1,0)</f>
        <v>0</v>
      </c>
      <c r="AH48" s="299">
        <f t="shared" ref="AH48:AH49" si="0">IF(O48="その他の学科",1,0)</f>
        <v>0</v>
      </c>
      <c r="AI48" s="299">
        <f t="shared" ref="AI48:AI52" si="1">AG48*10+AH48</f>
        <v>0</v>
      </c>
      <c r="AJ48" s="299">
        <f t="shared" ref="AJ48:AJ51" si="2">B48</f>
        <v>0</v>
      </c>
      <c r="AK48" s="11"/>
      <c r="AL48" s="11"/>
    </row>
    <row r="49" spans="1:38" s="4" customFormat="1" ht="15" customHeight="1">
      <c r="A49" s="277">
        <v>3</v>
      </c>
      <c r="B49" s="1024"/>
      <c r="C49" s="1025"/>
      <c r="D49" s="1025"/>
      <c r="E49" s="1025"/>
      <c r="F49" s="1025"/>
      <c r="G49" s="1025"/>
      <c r="H49" s="1025"/>
      <c r="I49" s="1025"/>
      <c r="J49" s="1025"/>
      <c r="K49" s="1025"/>
      <c r="L49" s="1025"/>
      <c r="M49" s="1025"/>
      <c r="N49" s="296" t="s">
        <v>59</v>
      </c>
      <c r="O49" s="1024"/>
      <c r="P49" s="1025"/>
      <c r="Q49" s="1025"/>
      <c r="R49" s="1025"/>
      <c r="S49" s="1025"/>
      <c r="T49" s="1025"/>
      <c r="U49" s="1031"/>
      <c r="V49" s="31"/>
      <c r="W49" s="227"/>
      <c r="X49" s="227"/>
      <c r="Y49" s="220"/>
      <c r="Z49" s="227"/>
      <c r="AA49" s="227"/>
      <c r="AB49" s="227"/>
      <c r="AC49" s="227"/>
      <c r="AD49" s="227"/>
      <c r="AE49" s="220"/>
      <c r="AF49" s="306" t="str">
        <f>IF(AND(O49&lt;&gt;"",B49=""),"←設置学科名を記入してください","")</f>
        <v/>
      </c>
      <c r="AG49" s="299">
        <f>AG48+IF(O49="その他の学科",1,0)</f>
        <v>0</v>
      </c>
      <c r="AH49" s="299">
        <f t="shared" si="0"/>
        <v>0</v>
      </c>
      <c r="AI49" s="299">
        <f t="shared" si="1"/>
        <v>0</v>
      </c>
      <c r="AJ49" s="299">
        <f t="shared" si="2"/>
        <v>0</v>
      </c>
      <c r="AK49" s="11"/>
      <c r="AL49" s="11"/>
    </row>
    <row r="50" spans="1:38" s="4" customFormat="1" ht="15" customHeight="1">
      <c r="A50" s="277">
        <v>4</v>
      </c>
      <c r="B50" s="1024"/>
      <c r="C50" s="1025"/>
      <c r="D50" s="1025"/>
      <c r="E50" s="1025"/>
      <c r="F50" s="1025"/>
      <c r="G50" s="1025"/>
      <c r="H50" s="1025"/>
      <c r="I50" s="1025"/>
      <c r="J50" s="1025"/>
      <c r="K50" s="1025"/>
      <c r="L50" s="1025"/>
      <c r="M50" s="1025"/>
      <c r="N50" s="296" t="s">
        <v>59</v>
      </c>
      <c r="O50" s="1024"/>
      <c r="P50" s="1025"/>
      <c r="Q50" s="1025"/>
      <c r="R50" s="1025"/>
      <c r="S50" s="1025"/>
      <c r="T50" s="1025"/>
      <c r="U50" s="1031"/>
      <c r="V50" s="31"/>
      <c r="W50" s="227"/>
      <c r="X50" s="227"/>
      <c r="Y50" s="316"/>
      <c r="Z50" s="227"/>
      <c r="AA50" s="227"/>
      <c r="AB50" s="317"/>
      <c r="AC50" s="227"/>
      <c r="AD50" s="227"/>
      <c r="AE50" s="317"/>
      <c r="AF50" s="306" t="str">
        <f>IF(AND(O50&lt;&gt;"",B50=""),"←設置学科名を記入してください","")</f>
        <v/>
      </c>
      <c r="AG50" s="299">
        <f>AG49+IF(O50="その他の学科",1,0)</f>
        <v>0</v>
      </c>
      <c r="AH50" s="299">
        <f>IF(O50="その他の学科",1,0)</f>
        <v>0</v>
      </c>
      <c r="AI50" s="299">
        <f t="shared" si="1"/>
        <v>0</v>
      </c>
      <c r="AJ50" s="299">
        <f t="shared" si="2"/>
        <v>0</v>
      </c>
      <c r="AK50" s="11"/>
      <c r="AL50" s="11"/>
    </row>
    <row r="51" spans="1:38" s="4" customFormat="1" ht="15" customHeight="1">
      <c r="A51" s="277">
        <v>5</v>
      </c>
      <c r="B51" s="1024"/>
      <c r="C51" s="1025"/>
      <c r="D51" s="1025"/>
      <c r="E51" s="1025"/>
      <c r="F51" s="1025"/>
      <c r="G51" s="1025"/>
      <c r="H51" s="1025"/>
      <c r="I51" s="1025"/>
      <c r="J51" s="1025"/>
      <c r="K51" s="1025"/>
      <c r="L51" s="1025"/>
      <c r="M51" s="1025"/>
      <c r="N51" s="296" t="s">
        <v>59</v>
      </c>
      <c r="O51" s="1024"/>
      <c r="P51" s="1025"/>
      <c r="Q51" s="1025"/>
      <c r="R51" s="1025"/>
      <c r="S51" s="1025"/>
      <c r="T51" s="1025"/>
      <c r="U51" s="1031"/>
      <c r="V51" s="31"/>
      <c r="W51" s="31"/>
      <c r="X51" s="31"/>
      <c r="Y51" s="31"/>
      <c r="Z51" s="31"/>
      <c r="AA51" s="31"/>
      <c r="AB51" s="31"/>
      <c r="AC51" s="31"/>
      <c r="AD51" s="31"/>
      <c r="AE51" s="31"/>
      <c r="AF51" s="306" t="str">
        <f>IF(AND(O51&lt;&gt;"",B51=""),"←設置学科名を記入してください","")</f>
        <v/>
      </c>
      <c r="AG51" s="299">
        <f>AG50+IF(O51="その他の学科",1,0)</f>
        <v>0</v>
      </c>
      <c r="AH51" s="299">
        <f>IF(O51="その他の学科",1,0)</f>
        <v>0</v>
      </c>
      <c r="AI51" s="299">
        <f t="shared" si="1"/>
        <v>0</v>
      </c>
      <c r="AJ51" s="299">
        <f t="shared" si="2"/>
        <v>0</v>
      </c>
      <c r="AK51" s="11"/>
      <c r="AL51" s="11"/>
    </row>
    <row r="52" spans="1:38" s="4" customFormat="1" ht="5.0999999999999996" customHeight="1">
      <c r="A52" s="27"/>
      <c r="B52" s="25"/>
      <c r="C52" s="28"/>
      <c r="D52" s="28"/>
      <c r="E52" s="28"/>
      <c r="F52" s="28"/>
      <c r="G52" s="28"/>
      <c r="H52" s="28"/>
      <c r="I52" s="28"/>
      <c r="J52" s="28"/>
      <c r="K52" s="28"/>
      <c r="L52" s="28"/>
      <c r="M52" s="28"/>
      <c r="N52" s="29"/>
      <c r="O52" s="30"/>
      <c r="P52" s="30"/>
      <c r="Q52" s="30"/>
      <c r="R52" s="30"/>
      <c r="S52" s="30"/>
      <c r="T52" s="220"/>
      <c r="U52" s="220"/>
      <c r="V52" s="220"/>
      <c r="W52" s="220"/>
      <c r="X52" s="220"/>
      <c r="Y52" s="220"/>
      <c r="Z52" s="223"/>
      <c r="AA52" s="223"/>
      <c r="AB52" s="223"/>
      <c r="AC52" s="223"/>
      <c r="AD52" s="223"/>
      <c r="AE52" s="223"/>
      <c r="AF52" s="55"/>
      <c r="AG52" s="298">
        <f>AG51+IF(Z52="その他の学科",1,0)</f>
        <v>0</v>
      </c>
      <c r="AH52" s="298">
        <f t="shared" ref="AH52" si="3">IF(Z52="その他の学科",1,0)</f>
        <v>0</v>
      </c>
      <c r="AI52" s="298">
        <f t="shared" si="1"/>
        <v>0</v>
      </c>
      <c r="AJ52" s="298">
        <f t="shared" ref="AJ52" si="4">M52</f>
        <v>0</v>
      </c>
      <c r="AK52" s="11"/>
      <c r="AL52" s="11"/>
    </row>
    <row r="53" spans="1:38" s="4" customFormat="1" ht="5.0999999999999996" customHeight="1">
      <c r="A53" s="27"/>
      <c r="B53" s="25"/>
      <c r="C53" s="28"/>
      <c r="D53" s="28"/>
      <c r="E53" s="28"/>
      <c r="F53" s="28"/>
      <c r="G53" s="28"/>
      <c r="H53" s="28"/>
      <c r="I53" s="28"/>
      <c r="J53" s="28"/>
      <c r="K53" s="28"/>
      <c r="L53" s="28"/>
      <c r="M53" s="28"/>
      <c r="N53" s="29"/>
      <c r="O53" s="30"/>
      <c r="P53" s="30"/>
      <c r="Q53" s="30"/>
      <c r="R53" s="30"/>
      <c r="S53" s="30"/>
      <c r="T53" s="220"/>
      <c r="U53" s="220"/>
      <c r="V53" s="220"/>
      <c r="W53" s="220"/>
      <c r="X53" s="220"/>
      <c r="Y53" s="220"/>
      <c r="Z53" s="223"/>
      <c r="AA53" s="223"/>
      <c r="AB53" s="223"/>
      <c r="AC53" s="223"/>
      <c r="AD53" s="223"/>
      <c r="AE53" s="223"/>
      <c r="AF53" s="55"/>
      <c r="AG53" s="298"/>
      <c r="AH53" s="298"/>
      <c r="AI53" s="298"/>
      <c r="AJ53" s="298"/>
      <c r="AK53" s="11"/>
      <c r="AL53" s="11"/>
    </row>
    <row r="54" spans="1:38" s="4" customFormat="1" ht="20.100000000000001" customHeight="1">
      <c r="A54" s="27"/>
      <c r="B54" s="25"/>
      <c r="C54" s="886" t="s">
        <v>1360</v>
      </c>
      <c r="D54" s="886"/>
      <c r="E54" s="886"/>
      <c r="F54" s="886"/>
      <c r="G54" s="886"/>
      <c r="H54" s="886"/>
      <c r="I54" s="886"/>
      <c r="J54" s="886"/>
      <c r="K54" s="886"/>
      <c r="L54" s="886"/>
      <c r="M54" s="886"/>
      <c r="N54" s="886"/>
      <c r="O54" s="886"/>
      <c r="P54" s="886"/>
      <c r="Q54" s="886"/>
      <c r="R54" s="886"/>
      <c r="S54" s="30"/>
      <c r="T54" s="220"/>
      <c r="U54" s="220"/>
      <c r="V54" s="887" t="s">
        <v>1361</v>
      </c>
      <c r="W54" s="887"/>
      <c r="X54" s="887"/>
      <c r="Y54" s="887"/>
      <c r="Z54" s="887"/>
      <c r="AA54" s="887"/>
      <c r="AB54" s="887"/>
      <c r="AC54" s="887"/>
      <c r="AD54" s="887"/>
      <c r="AE54" s="223"/>
      <c r="AF54" s="55"/>
      <c r="AG54" s="55"/>
      <c r="AH54" s="55"/>
      <c r="AI54" s="11"/>
      <c r="AJ54" s="11"/>
      <c r="AK54" s="11"/>
      <c r="AL54" s="11"/>
    </row>
    <row r="55" spans="1:38" s="4" customFormat="1" ht="15" customHeight="1">
      <c r="A55" s="27"/>
      <c r="B55" s="25"/>
      <c r="C55" s="886"/>
      <c r="D55" s="886"/>
      <c r="E55" s="886"/>
      <c r="F55" s="886"/>
      <c r="G55" s="886"/>
      <c r="H55" s="886"/>
      <c r="I55" s="886"/>
      <c r="J55" s="886"/>
      <c r="K55" s="886"/>
      <c r="L55" s="886"/>
      <c r="M55" s="886"/>
      <c r="N55" s="886"/>
      <c r="O55" s="886"/>
      <c r="P55" s="886"/>
      <c r="Q55" s="886"/>
      <c r="R55" s="886"/>
      <c r="S55" s="30"/>
      <c r="T55" s="220"/>
      <c r="U55" s="220"/>
      <c r="V55" s="888" t="s">
        <v>1253</v>
      </c>
      <c r="W55" s="888"/>
      <c r="X55" s="889"/>
      <c r="Y55" s="224"/>
      <c r="Z55" s="224"/>
      <c r="AA55" s="224"/>
      <c r="AB55" s="224"/>
      <c r="AC55" s="224"/>
      <c r="AD55" s="225"/>
      <c r="AE55" s="223"/>
      <c r="AF55" s="55"/>
      <c r="AG55" s="55"/>
      <c r="AH55" s="55"/>
      <c r="AI55" s="11"/>
      <c r="AJ55" s="11"/>
      <c r="AK55" s="11"/>
      <c r="AL55" s="11"/>
    </row>
    <row r="56" spans="1:38" s="4" customFormat="1" ht="15" customHeight="1" thickBot="1">
      <c r="A56" s="27"/>
      <c r="B56" s="25"/>
      <c r="C56" s="886"/>
      <c r="D56" s="886"/>
      <c r="E56" s="886"/>
      <c r="F56" s="886"/>
      <c r="G56" s="886"/>
      <c r="H56" s="886"/>
      <c r="I56" s="886"/>
      <c r="J56" s="886"/>
      <c r="K56" s="886"/>
      <c r="L56" s="886"/>
      <c r="M56" s="886"/>
      <c r="N56" s="886"/>
      <c r="O56" s="886"/>
      <c r="P56" s="886"/>
      <c r="Q56" s="886"/>
      <c r="R56" s="886"/>
      <c r="S56" s="30"/>
      <c r="T56" s="220"/>
      <c r="U56" s="220"/>
      <c r="V56" s="890"/>
      <c r="W56" s="890"/>
      <c r="X56" s="891"/>
      <c r="Y56" s="892" t="s">
        <v>1254</v>
      </c>
      <c r="Z56" s="893"/>
      <c r="AA56" s="894"/>
      <c r="AB56" s="895" t="s">
        <v>1255</v>
      </c>
      <c r="AC56" s="896"/>
      <c r="AD56" s="896"/>
      <c r="AE56" s="223"/>
      <c r="AF56" s="55"/>
      <c r="AG56" s="55"/>
      <c r="AH56" s="55"/>
      <c r="AI56" s="11"/>
      <c r="AJ56" s="11"/>
      <c r="AK56" s="11"/>
      <c r="AL56" s="11"/>
    </row>
    <row r="57" spans="1:38" s="4" customFormat="1" ht="15" customHeight="1">
      <c r="A57" s="27"/>
      <c r="B57" s="25"/>
      <c r="C57" s="28"/>
      <c r="D57" s="28"/>
      <c r="E57" s="28"/>
      <c r="F57" s="28"/>
      <c r="G57" s="28"/>
      <c r="H57" s="28"/>
      <c r="I57" s="28"/>
      <c r="J57" s="28"/>
      <c r="K57" s="28"/>
      <c r="L57" s="28"/>
      <c r="M57" s="28"/>
      <c r="N57" s="29"/>
      <c r="O57" s="30"/>
      <c r="P57" s="30"/>
      <c r="Q57" s="30"/>
      <c r="R57" s="30"/>
      <c r="S57" s="30"/>
      <c r="T57" s="220"/>
      <c r="U57" s="220"/>
      <c r="V57" s="897">
        <f>SUM(Y57,AB57)</f>
        <v>0</v>
      </c>
      <c r="W57" s="898"/>
      <c r="X57" s="220"/>
      <c r="Y57" s="901"/>
      <c r="Z57" s="902"/>
      <c r="AA57" s="227"/>
      <c r="AB57" s="901"/>
      <c r="AC57" s="902"/>
      <c r="AD57" s="229"/>
      <c r="AE57" s="223"/>
      <c r="AF57" s="55" t="str">
        <f>IF(SUM(Y57+AB57)&lt;&gt;Z68,"←男女別生徒数計が現員総数と一致しません。","")</f>
        <v/>
      </c>
      <c r="AG57" s="55"/>
      <c r="AH57" s="55"/>
      <c r="AI57" s="11"/>
      <c r="AJ57" s="11"/>
      <c r="AK57" s="11"/>
      <c r="AL57" s="11"/>
    </row>
    <row r="58" spans="1:38" s="4" customFormat="1" ht="15" customHeight="1" thickBot="1">
      <c r="A58" s="27"/>
      <c r="B58" s="25"/>
      <c r="C58" s="28"/>
      <c r="D58" s="28"/>
      <c r="E58" s="28"/>
      <c r="F58" s="28"/>
      <c r="G58" s="28"/>
      <c r="H58" s="28"/>
      <c r="I58" s="28"/>
      <c r="J58" s="28"/>
      <c r="K58" s="28"/>
      <c r="L58" s="28"/>
      <c r="M58" s="28"/>
      <c r="N58" s="29"/>
      <c r="O58" s="30"/>
      <c r="P58" s="30"/>
      <c r="Q58" s="30"/>
      <c r="R58" s="30"/>
      <c r="S58" s="30"/>
      <c r="T58" s="220"/>
      <c r="U58" s="220"/>
      <c r="V58" s="899"/>
      <c r="W58" s="900"/>
      <c r="X58" s="226" t="s">
        <v>389</v>
      </c>
      <c r="Y58" s="903"/>
      <c r="Z58" s="904"/>
      <c r="AA58" s="228" t="s">
        <v>389</v>
      </c>
      <c r="AB58" s="903"/>
      <c r="AC58" s="904"/>
      <c r="AD58" s="230" t="s">
        <v>389</v>
      </c>
      <c r="AE58" s="223"/>
      <c r="AF58" s="55" t="str">
        <f>IF(OR(Y57="",AB57=""),"←男女別生徒数を記入してください。（不在の場合は「0」を入力してください。）","")</f>
        <v>←男女別生徒数を記入してください。（不在の場合は「0」を入力してください。）</v>
      </c>
      <c r="AG58" s="55"/>
      <c r="AH58" s="55"/>
      <c r="AI58" s="11"/>
      <c r="AJ58" s="11"/>
      <c r="AK58" s="11"/>
      <c r="AL58" s="11"/>
    </row>
    <row r="59" spans="1:38" s="4" customFormat="1" ht="5.0999999999999996" customHeight="1">
      <c r="A59" s="27"/>
      <c r="B59" s="25"/>
      <c r="C59" s="28"/>
      <c r="D59" s="28"/>
      <c r="E59" s="28"/>
      <c r="F59" s="28"/>
      <c r="G59" s="28"/>
      <c r="H59" s="28"/>
      <c r="I59" s="28"/>
      <c r="J59" s="28"/>
      <c r="K59" s="28"/>
      <c r="L59" s="28"/>
      <c r="M59" s="28"/>
      <c r="N59" s="29"/>
      <c r="O59" s="30"/>
      <c r="P59" s="30"/>
      <c r="Q59" s="30"/>
      <c r="R59" s="30"/>
      <c r="S59" s="30"/>
      <c r="T59" s="220"/>
      <c r="U59" s="220"/>
      <c r="V59" s="220"/>
      <c r="W59" s="220"/>
      <c r="X59" s="220"/>
      <c r="Y59" s="220"/>
      <c r="Z59" s="223"/>
      <c r="AA59" s="223"/>
      <c r="AB59" s="223"/>
      <c r="AC59" s="223"/>
      <c r="AD59" s="223"/>
      <c r="AE59" s="223"/>
      <c r="AF59" s="55"/>
      <c r="AG59" s="55"/>
      <c r="AH59" s="55"/>
      <c r="AI59" s="11"/>
      <c r="AJ59" s="11"/>
      <c r="AK59" s="11"/>
      <c r="AL59" s="11"/>
    </row>
    <row r="60" spans="1:38" s="4" customFormat="1" ht="5.0999999999999996" customHeight="1">
      <c r="A60" s="27"/>
      <c r="B60" s="25"/>
      <c r="C60" s="28"/>
      <c r="D60" s="28"/>
      <c r="E60" s="28"/>
      <c r="F60" s="28"/>
      <c r="G60" s="28"/>
      <c r="H60" s="28"/>
      <c r="I60" s="28"/>
      <c r="J60" s="28"/>
      <c r="K60" s="28"/>
      <c r="L60" s="28"/>
      <c r="M60" s="28"/>
      <c r="N60" s="29"/>
      <c r="O60" s="30"/>
      <c r="P60" s="30"/>
      <c r="Q60" s="30"/>
      <c r="R60" s="30"/>
      <c r="S60" s="30"/>
      <c r="T60" s="220"/>
      <c r="U60" s="220"/>
      <c r="V60" s="220"/>
      <c r="W60" s="220"/>
      <c r="X60" s="220"/>
      <c r="Y60" s="220"/>
      <c r="Z60" s="223"/>
      <c r="AA60" s="223"/>
      <c r="AB60" s="223"/>
      <c r="AC60" s="223"/>
      <c r="AD60" s="223"/>
      <c r="AE60" s="223"/>
      <c r="AF60" s="55"/>
      <c r="AG60" s="55"/>
      <c r="AH60" s="55"/>
      <c r="AI60" s="11"/>
      <c r="AJ60" s="11"/>
      <c r="AK60" s="11"/>
      <c r="AL60" s="11"/>
    </row>
    <row r="61" spans="1:38" s="4" customFormat="1" ht="5.0999999999999996" customHeight="1">
      <c r="A61" s="27"/>
      <c r="B61" s="25"/>
      <c r="C61" s="28"/>
      <c r="D61" s="28"/>
      <c r="E61" s="28"/>
      <c r="F61" s="28"/>
      <c r="G61" s="28"/>
      <c r="H61" s="28"/>
      <c r="I61" s="28"/>
      <c r="J61" s="28"/>
      <c r="K61" s="28"/>
      <c r="L61" s="28"/>
      <c r="M61" s="28"/>
      <c r="N61" s="29"/>
      <c r="O61" s="30"/>
      <c r="P61" s="30"/>
      <c r="Q61" s="30"/>
      <c r="R61" s="30"/>
      <c r="S61" s="30"/>
      <c r="T61" s="220"/>
      <c r="U61" s="220"/>
      <c r="V61" s="220"/>
      <c r="W61" s="220"/>
      <c r="X61" s="220"/>
      <c r="Y61" s="220"/>
      <c r="Z61" s="223"/>
      <c r="AA61" s="223"/>
      <c r="AB61" s="223"/>
      <c r="AC61" s="223"/>
      <c r="AD61" s="223"/>
      <c r="AE61" s="223"/>
      <c r="AF61" s="55"/>
      <c r="AG61" s="55"/>
      <c r="AH61" s="55"/>
      <c r="AI61" s="11"/>
      <c r="AJ61" s="11"/>
      <c r="AK61" s="11"/>
      <c r="AL61" s="11"/>
    </row>
    <row r="62" spans="1:38" s="3" customFormat="1" ht="15" customHeight="1" thickBot="1">
      <c r="A62" s="777" t="s">
        <v>1969</v>
      </c>
      <c r="B62" s="51"/>
      <c r="C62" s="51"/>
      <c r="D62" s="51"/>
      <c r="E62" s="51"/>
      <c r="F62" s="51"/>
      <c r="G62" s="51"/>
      <c r="H62" s="51"/>
      <c r="I62" s="51"/>
      <c r="J62" s="51"/>
      <c r="K62" s="51"/>
      <c r="L62" s="23"/>
      <c r="M62" s="23"/>
      <c r="N62" s="23"/>
      <c r="O62" s="31"/>
      <c r="P62" s="32"/>
      <c r="Q62" s="32"/>
      <c r="R62" s="32"/>
      <c r="S62" s="32"/>
      <c r="T62" s="32" t="s">
        <v>121</v>
      </c>
      <c r="U62" s="313"/>
      <c r="V62" s="313"/>
      <c r="W62" s="313"/>
      <c r="X62" s="313"/>
      <c r="Y62" s="313"/>
      <c r="Z62" s="33"/>
      <c r="AA62" s="39" t="s">
        <v>15</v>
      </c>
      <c r="AB62" s="31"/>
      <c r="AC62" s="51"/>
      <c r="AD62" s="51"/>
      <c r="AE62" s="51"/>
      <c r="AF62" s="52"/>
      <c r="AG62" s="52"/>
      <c r="AH62" s="52"/>
      <c r="AI62" s="11"/>
      <c r="AJ62" s="11"/>
      <c r="AK62" s="11"/>
      <c r="AL62" s="11"/>
    </row>
    <row r="63" spans="1:38" s="3" customFormat="1" ht="13.15" customHeight="1">
      <c r="A63" s="905" t="s">
        <v>20</v>
      </c>
      <c r="B63" s="906"/>
      <c r="C63" s="907"/>
      <c r="D63" s="914" t="s">
        <v>1365</v>
      </c>
      <c r="E63" s="915"/>
      <c r="F63" s="915"/>
      <c r="G63" s="915"/>
      <c r="H63" s="915"/>
      <c r="I63" s="915"/>
      <c r="J63" s="915"/>
      <c r="K63" s="915"/>
      <c r="L63" s="915"/>
      <c r="M63" s="915"/>
      <c r="N63" s="915"/>
      <c r="O63" s="915"/>
      <c r="P63" s="916" t="s">
        <v>28</v>
      </c>
      <c r="Q63" s="917"/>
      <c r="R63" s="917"/>
      <c r="S63" s="917"/>
      <c r="T63" s="917"/>
      <c r="U63" s="917"/>
      <c r="V63" s="917"/>
      <c r="W63" s="917"/>
      <c r="X63" s="917"/>
      <c r="Y63" s="917"/>
      <c r="Z63" s="917"/>
      <c r="AA63" s="918"/>
      <c r="AB63" s="221"/>
      <c r="AC63" s="219"/>
      <c r="AD63" s="219"/>
      <c r="AE63" s="217"/>
      <c r="AF63" s="52"/>
      <c r="AG63" s="52"/>
      <c r="AH63" s="52"/>
      <c r="AI63" s="11"/>
      <c r="AJ63" s="11"/>
      <c r="AK63" s="11"/>
      <c r="AL63" s="11"/>
    </row>
    <row r="64" spans="1:38" s="3" customFormat="1" ht="12.75" customHeight="1">
      <c r="A64" s="908"/>
      <c r="B64" s="909"/>
      <c r="C64" s="910"/>
      <c r="D64" s="1047" t="s">
        <v>1256</v>
      </c>
      <c r="E64" s="1047"/>
      <c r="F64" s="1047"/>
      <c r="G64" s="1047" t="s">
        <v>1257</v>
      </c>
      <c r="H64" s="1047"/>
      <c r="I64" s="1047"/>
      <c r="J64" s="1047" t="s">
        <v>1258</v>
      </c>
      <c r="K64" s="1047"/>
      <c r="L64" s="1047"/>
      <c r="M64" s="1047" t="s">
        <v>16</v>
      </c>
      <c r="N64" s="1047"/>
      <c r="O64" s="1047"/>
      <c r="P64" s="1047" t="s">
        <v>1259</v>
      </c>
      <c r="Q64" s="1047"/>
      <c r="R64" s="1363" t="s">
        <v>1262</v>
      </c>
      <c r="S64" s="1364"/>
      <c r="T64" s="1032" t="s">
        <v>1263</v>
      </c>
      <c r="U64" s="1032"/>
      <c r="V64" s="1035" t="s">
        <v>1264</v>
      </c>
      <c r="W64" s="1035"/>
      <c r="X64" s="1035" t="s">
        <v>1265</v>
      </c>
      <c r="Y64" s="1035"/>
      <c r="Z64" s="1395" t="s">
        <v>1248</v>
      </c>
      <c r="AA64" s="1396"/>
      <c r="AB64" s="23"/>
      <c r="AC64" s="23"/>
      <c r="AD64" s="23"/>
      <c r="AE64" s="23"/>
      <c r="AF64" s="52"/>
      <c r="AG64" s="52"/>
      <c r="AH64" s="52"/>
      <c r="AI64" s="11"/>
      <c r="AJ64" s="11"/>
      <c r="AK64" s="11"/>
      <c r="AL64" s="11"/>
    </row>
    <row r="65" spans="1:38" s="3" customFormat="1" ht="17.25" customHeight="1">
      <c r="A65" s="908"/>
      <c r="B65" s="909"/>
      <c r="C65" s="910"/>
      <c r="D65" s="1047"/>
      <c r="E65" s="1047"/>
      <c r="F65" s="1047"/>
      <c r="G65" s="1047"/>
      <c r="H65" s="1047"/>
      <c r="I65" s="1047"/>
      <c r="J65" s="1047"/>
      <c r="K65" s="1047"/>
      <c r="L65" s="1047"/>
      <c r="M65" s="1047"/>
      <c r="N65" s="1047"/>
      <c r="O65" s="1047"/>
      <c r="P65" s="1047"/>
      <c r="Q65" s="1047"/>
      <c r="R65" s="1365"/>
      <c r="S65" s="1366"/>
      <c r="T65" s="1033"/>
      <c r="U65" s="1033"/>
      <c r="V65" s="1036"/>
      <c r="W65" s="1036"/>
      <c r="X65" s="1036"/>
      <c r="Y65" s="1036"/>
      <c r="Z65" s="909"/>
      <c r="AA65" s="1397"/>
      <c r="AB65" s="23"/>
      <c r="AC65" s="23"/>
      <c r="AD65" s="23"/>
      <c r="AE65" s="51"/>
      <c r="AF65" s="58" t="str">
        <f>IF(OR(AND(R70=0,G88&gt;0),AND(T70=0,G89&gt;0),AND(V70=0,G90&gt;0),AND(X70=0,G91&gt;0),AND(R72=0,K88&gt;0),AND(T72=0,K89&gt;0),AND(V72=0,K90&gt;0),AND(X72=0,K91&gt;0),AND(R74=0,O88&gt;0),AND(T74=0,O89&gt;0),AND(V74=0,O90&gt;0),AND(X74=0,O91&gt;0),AND(R76=0,S88&gt;0),AND(T76=0,S89&gt;0),AND(V76=0,S90&gt;0),AND(X76=0,S91&gt;0),AND(R78=0,W88&gt;0),AND(T78=0,W89&gt;0),AND(V78=0,W90&gt;0),AND(X78=0,W91&gt;0),AND(R80=0,Z88&gt;0),AND(T80=0,Z89&gt;0),AND(V80=0,Z90&gt;0),AND(X80=0,Z91&gt;0)),"←Ⅰ.生徒数とⅡ.学級数の回答が整合しません。（生徒数・学級数のいずれかが「0」でない学年で、「0」が入力されています。）","")</f>
        <v/>
      </c>
      <c r="AG65" s="52"/>
      <c r="AH65" s="52"/>
      <c r="AI65" s="11"/>
      <c r="AJ65" s="11"/>
      <c r="AK65" s="11"/>
      <c r="AL65" s="11"/>
    </row>
    <row r="66" spans="1:38" s="3" customFormat="1" ht="17.25" customHeight="1">
      <c r="A66" s="911"/>
      <c r="B66" s="912"/>
      <c r="C66" s="913"/>
      <c r="D66" s="1047"/>
      <c r="E66" s="1047"/>
      <c r="F66" s="1047"/>
      <c r="G66" s="1047"/>
      <c r="H66" s="1047"/>
      <c r="I66" s="1047"/>
      <c r="J66" s="1047"/>
      <c r="K66" s="1047"/>
      <c r="L66" s="1047"/>
      <c r="M66" s="1047"/>
      <c r="N66" s="1047"/>
      <c r="O66" s="1047"/>
      <c r="P66" s="1047"/>
      <c r="Q66" s="1047"/>
      <c r="R66" s="1367"/>
      <c r="S66" s="1368"/>
      <c r="T66" s="1034"/>
      <c r="U66" s="1034"/>
      <c r="V66" s="1037"/>
      <c r="W66" s="1037"/>
      <c r="X66" s="1037"/>
      <c r="Y66" s="1037"/>
      <c r="Z66" s="912"/>
      <c r="AA66" s="1094"/>
      <c r="AB66" s="23"/>
      <c r="AC66" s="23"/>
      <c r="AD66" s="23"/>
      <c r="AE66" s="23"/>
      <c r="AF66" s="88" t="str">
        <f>IF((SUM(D69:D80)-D67&lt;&gt;0),"←入学志願者数計が学科別内訳の計と一致しません。",
  IF((SUM(G69:G80)-G67&lt;&gt;0),"←受験者数計が学科別内訳の計と一致しません。",
  IF((SUM(J69:J80)-J67&lt;&gt;0),"←合格者数計が学科別内訳の計と一致しません。",
  IF((SUM(M69:M80)-M67&lt;&gt;0),"←入学者数計が学科別内訳の計と一致しません。",""))))</f>
        <v/>
      </c>
      <c r="AG66" s="52"/>
      <c r="AH66" s="52"/>
      <c r="AI66" s="11"/>
      <c r="AJ66" s="11"/>
      <c r="AK66" s="11"/>
      <c r="AL66" s="11"/>
    </row>
    <row r="67" spans="1:38" s="3" customFormat="1" ht="18" customHeight="1" thickBot="1">
      <c r="A67" s="1398" t="s">
        <v>1248</v>
      </c>
      <c r="B67" s="1395"/>
      <c r="C67" s="1399"/>
      <c r="D67" s="1400">
        <f>SUM(D69:F80)</f>
        <v>0</v>
      </c>
      <c r="E67" s="1400"/>
      <c r="F67" s="1400"/>
      <c r="G67" s="1400">
        <f>SUM(G69:I80)</f>
        <v>0</v>
      </c>
      <c r="H67" s="1400"/>
      <c r="I67" s="1400"/>
      <c r="J67" s="1400">
        <f>SUM(J69:L80)</f>
        <v>0</v>
      </c>
      <c r="K67" s="1400"/>
      <c r="L67" s="1400"/>
      <c r="M67" s="1400">
        <f>SUM(M69:O80)</f>
        <v>0</v>
      </c>
      <c r="N67" s="1400"/>
      <c r="O67" s="1400"/>
      <c r="P67" s="1039" t="s">
        <v>1260</v>
      </c>
      <c r="Q67" s="1040"/>
      <c r="R67" s="1401">
        <f>SUM(R69,R71,R73,R75,R77,R79)</f>
        <v>0</v>
      </c>
      <c r="S67" s="1402"/>
      <c r="T67" s="1403">
        <f>SUM(T69,T71,T73,T75,T77,T79)</f>
        <v>0</v>
      </c>
      <c r="U67" s="1403"/>
      <c r="V67" s="1403">
        <f>SUM(V69,V71,V73,V75,V77,V79)</f>
        <v>0</v>
      </c>
      <c r="W67" s="1403"/>
      <c r="X67" s="1403">
        <f>SUM(X69,X71,X73,X75,X77,X79)</f>
        <v>0</v>
      </c>
      <c r="Y67" s="1403"/>
      <c r="Z67" s="1079">
        <f t="shared" ref="Z67:Z80" si="5">SUM(R67:X67)</f>
        <v>0</v>
      </c>
      <c r="AA67" s="1404"/>
      <c r="AB67" s="222"/>
      <c r="AC67" s="23"/>
      <c r="AD67" s="23"/>
      <c r="AE67" s="216"/>
      <c r="AF67" s="306" t="str">
        <f>IF(SUM(Z69,Z71,Z73,Z75,Z77,Z79)&lt;&gt;Z67,
"←定員・生徒数計が学年別内訳計と一致しません。",
IF(SUM(R69,R71,R73,R75,R77,R79)&lt;&gt;R67,
"←定員・１年生計が学科別内訳計と一致しません。",
IF(SUM(T69,T71,T73,T75,T77,T79)&lt;&gt;T67,
"←定員・2年生計が学科別内訳計と一致しません。",
IF(SUM(V69,V71,V73,V75,V77,V79)&lt;&gt;V67,
"←定員・3年生計が学科別内訳計と一致しません。",
IF(SUM(X69,X71,X73,X75,X77,X79)&lt;&gt;X67,
"←定員・4年生計が学科別内訳計と一致しません。"," "
)))))</f>
        <v xml:space="preserve"> </v>
      </c>
      <c r="AG67" s="139"/>
      <c r="AH67" s="139"/>
      <c r="AI67" s="14"/>
      <c r="AJ67" s="14"/>
      <c r="AK67" s="14"/>
      <c r="AL67" s="14"/>
    </row>
    <row r="68" spans="1:38" s="3" customFormat="1" ht="18" customHeight="1" thickBot="1">
      <c r="A68" s="911"/>
      <c r="B68" s="912"/>
      <c r="C68" s="913"/>
      <c r="D68" s="1400"/>
      <c r="E68" s="1400"/>
      <c r="F68" s="1400"/>
      <c r="G68" s="1400"/>
      <c r="H68" s="1400"/>
      <c r="I68" s="1400"/>
      <c r="J68" s="1400"/>
      <c r="K68" s="1400"/>
      <c r="L68" s="1400"/>
      <c r="M68" s="1400"/>
      <c r="N68" s="1400"/>
      <c r="O68" s="1400"/>
      <c r="P68" s="1041" t="s">
        <v>1261</v>
      </c>
      <c r="Q68" s="1041"/>
      <c r="R68" s="1043">
        <f>SUM(R70,R72,R74,R76,R78,R80)</f>
        <v>0</v>
      </c>
      <c r="S68" s="1044"/>
      <c r="T68" s="1045">
        <f>SUM(T70,T72,T74,T76,T78,T80)</f>
        <v>0</v>
      </c>
      <c r="U68" s="1045"/>
      <c r="V68" s="1045">
        <f>SUM(V70,V72,V74,V76,V78,V80)</f>
        <v>0</v>
      </c>
      <c r="W68" s="1045"/>
      <c r="X68" s="1045">
        <f>SUM(X70,X72,X74,X76,X78,X80)</f>
        <v>0</v>
      </c>
      <c r="Y68" s="1046"/>
      <c r="Z68" s="1393">
        <f t="shared" si="5"/>
        <v>0</v>
      </c>
      <c r="AA68" s="1394"/>
      <c r="AB68" s="222"/>
      <c r="AC68" s="23"/>
      <c r="AD68" s="23"/>
      <c r="AE68" s="216"/>
      <c r="AF68" s="306" t="str">
        <f>IF(SUM(Z70,Z72,Z74,Z76,Z78,Z80)&lt;&gt;Z68,
"←生徒数計が学年別内訳計と一致しません。",
IF(SUM(R70,R72,R74,R76,R78,R80)&lt;&gt;R68,
"←１年生計が学科別内訳計と一致しません。",
IF(SUM(T70,T72,T74,T76,T78,T80)&lt;&gt;T68,
"←2年生計が学科別内訳計と一致しません。",
IF(SUM(V70,V72,V74,V76,V78,V80)&lt;&gt;V68,
"←3年生計が学科別内訳計と一致しません。",
IF(SUM(X70,X72,X74,X76,X78,X80)&lt;&gt;X68,
"←4年生計が学科別内訳計と一致しません。"," "
)))))</f>
        <v xml:space="preserve"> </v>
      </c>
      <c r="AG68" s="64"/>
      <c r="AH68" s="64"/>
      <c r="AI68" s="13"/>
      <c r="AJ68" s="13"/>
      <c r="AK68" s="13"/>
      <c r="AL68" s="13"/>
    </row>
    <row r="69" spans="1:38" s="3" customFormat="1" ht="18" customHeight="1">
      <c r="A69" s="1300" t="s">
        <v>68</v>
      </c>
      <c r="B69" s="1014"/>
      <c r="C69" s="1301"/>
      <c r="D69" s="1042"/>
      <c r="E69" s="1042"/>
      <c r="F69" s="1042"/>
      <c r="G69" s="1042"/>
      <c r="H69" s="1042"/>
      <c r="I69" s="1042"/>
      <c r="J69" s="1042"/>
      <c r="K69" s="1042"/>
      <c r="L69" s="1042"/>
      <c r="M69" s="1042"/>
      <c r="N69" s="1042"/>
      <c r="O69" s="1042"/>
      <c r="P69" s="1039" t="s">
        <v>1260</v>
      </c>
      <c r="Q69" s="1040"/>
      <c r="R69" s="1060"/>
      <c r="S69" s="1061"/>
      <c r="T69" s="1038"/>
      <c r="U69" s="1038"/>
      <c r="V69" s="1038"/>
      <c r="W69" s="1038"/>
      <c r="X69" s="1038"/>
      <c r="Y69" s="1038"/>
      <c r="Z69" s="1048">
        <f t="shared" si="5"/>
        <v>0</v>
      </c>
      <c r="AA69" s="1049"/>
      <c r="AB69" s="222"/>
      <c r="AC69" s="23"/>
      <c r="AD69" s="23"/>
      <c r="AE69" s="218"/>
      <c r="AF69" s="52" t="str">
        <f>IF(COUNTIF($O$47:$U$51,"普通科")=0,"",
IF(D69="","←入学志願者数を記入してください。(募集停止校の場合は「0」を入力してください。)",
IF(G69="","←受験者数を記入してください。(募集停止校の場合は「0」を入力してください。)",
IF(J69="","←合格者数を記入してください。(募集停止校の場合は「0」を入力してください。)",
IF(M69="","←入学者数を記入してください。(募集停止校の場合は「0」を入力してください。)",
IF(D69&lt;G69,"←入学志願者より受験者が多くなっています。",
IF(G69&lt;J69,"←受験者より合格者が多くなっています。",
IF(J69&lt;M69,"←合格者数より入学者数が多くなっています。（合格者には追加合格者数、内部進学者数等も含めてください。正しい場合は構いません。）",
IF(AND(R70&lt;&gt;"",M69&gt;R70),"←入学者数が１年生生徒数を超えています。（４月３０日までに退学・除籍となった場合には、現員だけでなく入学志願者数～入学者数からも除外してください。）",
IF(AND(R69="",T69="",V69="",X69=""),"←学年別定員を記入してください。",
IF(R69="","←１年生の定員が空欄です。「定員」を学年ごとに定めていない場合は、全体の定員を修業年限で割った値を「１年生の学則定員」に記入してください。（募集停止校の場合は「0」を入力してください。）",
IF(T69="","←２年生の定員が空欄です。「定員」を学年ごとに定めていない場合は、全体の定員を修業年限で割った値を「２年生の学則定員」に記入してください。（なしの場合は「0」を入力してください。）",
IF(V69="","←３年生の定員が空欄です。「定員」を学年ごとに定めていない場合は、全体の定員を修業年限で割った値を「３年生の学則定員」に記入してください。（なしの場合は「0」を入力してください。）",
IF(X69="","←４年生の定員が空欄です。（なしの場合は「0」を入力してください。）",
""))))))))))))))</f>
        <v/>
      </c>
      <c r="AG69" s="52"/>
      <c r="AH69" s="52"/>
      <c r="AI69" s="15"/>
      <c r="AJ69" s="15"/>
      <c r="AK69" s="15"/>
      <c r="AL69" s="15"/>
    </row>
    <row r="70" spans="1:38" s="3" customFormat="1" ht="18" customHeight="1">
      <c r="A70" s="1302"/>
      <c r="B70" s="1303"/>
      <c r="C70" s="1304"/>
      <c r="D70" s="1042"/>
      <c r="E70" s="1042"/>
      <c r="F70" s="1042"/>
      <c r="G70" s="1042"/>
      <c r="H70" s="1042"/>
      <c r="I70" s="1042"/>
      <c r="J70" s="1042"/>
      <c r="K70" s="1042"/>
      <c r="L70" s="1042"/>
      <c r="M70" s="1042"/>
      <c r="N70" s="1042"/>
      <c r="O70" s="1042"/>
      <c r="P70" s="1041" t="s">
        <v>1261</v>
      </c>
      <c r="Q70" s="1041"/>
      <c r="R70" s="1052"/>
      <c r="S70" s="1053"/>
      <c r="T70" s="1050"/>
      <c r="U70" s="1050"/>
      <c r="V70" s="1050"/>
      <c r="W70" s="1050"/>
      <c r="X70" s="1050"/>
      <c r="Y70" s="1050"/>
      <c r="Z70" s="1046">
        <f t="shared" si="5"/>
        <v>0</v>
      </c>
      <c r="AA70" s="1051"/>
      <c r="AB70" s="222"/>
      <c r="AC70" s="23"/>
      <c r="AD70" s="23"/>
      <c r="AE70" s="216"/>
      <c r="AF70" s="52" t="str">
        <f>IF(COUNTIF($O$47:$O$51,"普通科")=0,"",IF(AND(R70="",T70="",V70="",X70=""), "←学年別生徒数を記入してください。（いない場合には「0」を入力してください。）",
   IF(R70="","←１年生の生徒数（現員）が未記入です。（募集停止校の場合は「0」を入力してください。）",
   IF(T70="","←２年生の生徒数（現員）が未記入です。（不在の場合は「0」を入力してください。）",
   IF(V70="", "←３年生の生徒数（現員）が未記入です。（不在の場合は「0」を入力してください。）",
   IF(X70="", "←４年生の生徒数（現員）が未記入です。（不在の場合は「0」を入力してください。）",
    ""))))))</f>
        <v/>
      </c>
      <c r="AG70" s="52"/>
      <c r="AH70" s="52"/>
      <c r="AI70" s="15"/>
      <c r="AJ70" s="15"/>
      <c r="AK70" s="15"/>
      <c r="AL70" s="15"/>
    </row>
    <row r="71" spans="1:38" s="3" customFormat="1" ht="18" customHeight="1">
      <c r="A71" s="1054" t="s">
        <v>61</v>
      </c>
      <c r="B71" s="1055"/>
      <c r="C71" s="1056"/>
      <c r="D71" s="1042"/>
      <c r="E71" s="1042"/>
      <c r="F71" s="1042"/>
      <c r="G71" s="1042"/>
      <c r="H71" s="1042"/>
      <c r="I71" s="1042"/>
      <c r="J71" s="1042"/>
      <c r="K71" s="1042"/>
      <c r="L71" s="1042"/>
      <c r="M71" s="1042"/>
      <c r="N71" s="1042"/>
      <c r="O71" s="1042"/>
      <c r="P71" s="1039" t="s">
        <v>1260</v>
      </c>
      <c r="Q71" s="1040"/>
      <c r="R71" s="1060"/>
      <c r="S71" s="1061"/>
      <c r="T71" s="1038"/>
      <c r="U71" s="1038"/>
      <c r="V71" s="1038"/>
      <c r="W71" s="1038"/>
      <c r="X71" s="1038"/>
      <c r="Y71" s="1038"/>
      <c r="Z71" s="1079">
        <f t="shared" si="5"/>
        <v>0</v>
      </c>
      <c r="AA71" s="1072"/>
      <c r="AB71" s="222"/>
      <c r="AC71" s="23"/>
      <c r="AD71" s="23"/>
      <c r="AE71" s="216"/>
      <c r="AF71" s="52" t="str">
        <f>IF(COUNTIF($O$47:$U$51,"家庭に関する学科")=0,"",
IF(D71="","←入学志願者数を記入してください。(募集停止校の場合は「0」を入力してください。)",
IF(G71="","←受験者数を記入してください。(募集停止校の場合は「0」を入力してください。)",
IF(J71="","←合格者数を記入してください。(募集停止校の場合は「0」を入力してください。)",
IF(M71="","←入学者数を記入してください。(募集停止校の場合は「0」を入力してください。)",
IF(D71&lt;G71,"←入学志願者より受験者が多くなっています。",
IF(G71&lt;J71,"←受験者より合格者が多くなっています。",
IF(J71&lt;M71,"←合格者数より入学者数が多くなっています。（合格者には追加合格者数、内部進学者数等も含めてください。正しい場合は構いません。）",
IF(AND(R72&lt;&gt;"",M71&gt;R72),"←入学者数が１年生生徒数を超えています。（４月３０日までに退学・除籍となった場合には、現員だけでなく入学志願者数～入学者数からも除外してください。）",
IF(AND(R71="",T71="",V71="",X71=""),"←学年別定員を記入してください。",
IF(R71="","←１年生の定員が空欄です。「定員」を学年ごとに定めていない場合は、全体の定員を修業年限で割った値を「１年生の学則定員」に記入してください。（募集停止校の場合は「0」を入力してください。）",
IF(T71="","←２年生の定員が空欄です。「定員」を学年ごとに定めていない場合は、全体の定員を修業年限で割った値を「２年生の学則定員」に記入してください。（なしの場合は「0」を入力してください。）",
IF(V71="","←３年生の定員が空欄です。「定員」を学年ごとに定めていない場合は、全体の定員を修業年限で割った値を「３年生の学則定員」に記入してください。（なしの場合は「0」を入力してください。）",
IF(X71="","←４年生の定員が空欄です。（なしの場合は「0」を入力してください。）",
""))))))))))))))</f>
        <v/>
      </c>
      <c r="AG71" s="52"/>
      <c r="AH71" s="52"/>
      <c r="AI71" s="15"/>
      <c r="AJ71" s="15"/>
      <c r="AK71" s="15"/>
      <c r="AL71" s="15"/>
    </row>
    <row r="72" spans="1:38" s="3" customFormat="1" ht="18" customHeight="1">
      <c r="A72" s="1057"/>
      <c r="B72" s="1058"/>
      <c r="C72" s="1059"/>
      <c r="D72" s="1042"/>
      <c r="E72" s="1042"/>
      <c r="F72" s="1042"/>
      <c r="G72" s="1042"/>
      <c r="H72" s="1042"/>
      <c r="I72" s="1042"/>
      <c r="J72" s="1042"/>
      <c r="K72" s="1042"/>
      <c r="L72" s="1042"/>
      <c r="M72" s="1042"/>
      <c r="N72" s="1042"/>
      <c r="O72" s="1042"/>
      <c r="P72" s="1041" t="s">
        <v>1261</v>
      </c>
      <c r="Q72" s="1041"/>
      <c r="R72" s="1052"/>
      <c r="S72" s="1053"/>
      <c r="T72" s="1050"/>
      <c r="U72" s="1050"/>
      <c r="V72" s="1050"/>
      <c r="W72" s="1050"/>
      <c r="X72" s="1050"/>
      <c r="Y72" s="1050"/>
      <c r="Z72" s="1046">
        <f t="shared" si="5"/>
        <v>0</v>
      </c>
      <c r="AA72" s="1051"/>
      <c r="AB72" s="222"/>
      <c r="AC72" s="23"/>
      <c r="AD72" s="23"/>
      <c r="AE72" s="216"/>
      <c r="AF72" s="52" t="str">
        <f>IF(COUNTIF($O$47:$O$51,"家庭に関する学科")=0,"",IF(AND(R72="",T72="",V72="",X72=""), "←設置のある学科について、学年別生徒数を記入してください。（いない場合には「0」を入力してください。）",
   IF(R72="","←１年生の生徒数（現員）が未記入です。（募集停止校の場合は「0」を入力してください。）",
   IF(T72="","←２年生の生徒数（現員）が未記入です。（不在の場合は「0」を入力してください。）",
   IF(V72="", "←３年生の生徒数（現員）が未記入です。（不在の場合は「0」を入力してください。）",
   IF(X72="", "←４年生の生徒数（現員）が未記入です。（不在の場合は「0」を入力してください。）",
    ""))))))</f>
        <v/>
      </c>
      <c r="AG72" s="52"/>
      <c r="AH72" s="52"/>
      <c r="AI72" s="15"/>
      <c r="AJ72" s="15"/>
      <c r="AK72" s="15"/>
      <c r="AL72" s="15"/>
    </row>
    <row r="73" spans="1:38" s="3" customFormat="1" ht="18" customHeight="1">
      <c r="A73" s="1073" t="s">
        <v>62</v>
      </c>
      <c r="B73" s="1074"/>
      <c r="C73" s="1075"/>
      <c r="D73" s="1042"/>
      <c r="E73" s="1042"/>
      <c r="F73" s="1042"/>
      <c r="G73" s="1042"/>
      <c r="H73" s="1042"/>
      <c r="I73" s="1042"/>
      <c r="J73" s="1042"/>
      <c r="K73" s="1042"/>
      <c r="L73" s="1042"/>
      <c r="M73" s="1042"/>
      <c r="N73" s="1042"/>
      <c r="O73" s="1042"/>
      <c r="P73" s="1039" t="s">
        <v>1260</v>
      </c>
      <c r="Q73" s="1040"/>
      <c r="R73" s="1060"/>
      <c r="S73" s="1061"/>
      <c r="T73" s="1038"/>
      <c r="U73" s="1038"/>
      <c r="V73" s="1038"/>
      <c r="W73" s="1038"/>
      <c r="X73" s="1038"/>
      <c r="Y73" s="1038"/>
      <c r="Z73" s="1071">
        <f t="shared" si="5"/>
        <v>0</v>
      </c>
      <c r="AA73" s="1072"/>
      <c r="AB73" s="222"/>
      <c r="AC73" s="23"/>
      <c r="AD73" s="23"/>
      <c r="AE73" s="216"/>
      <c r="AF73" s="52" t="str">
        <f>IF(COUNTIF($O$47:$U$51,"看護に関する学科")=0,"",
IF(D73="","←入学志願者数を記入してください。(募集停止校の場合は「0」を入力してください。)",
IF(G73="","←受験者数を記入してください。(募集停止校の場合は「0」を入力してください。)",
IF(J73="","←合格者数を記入してください。(募集停止校の場合は「0」を入力してください。)",
IF(M73="","←入学者数を記入してください。(募集停止校の場合は「0」を入力してください。)",
IF(D73&lt;G73,"←入学志願者より受験者が多くなっています。",
IF(G73&lt;J73,"←受験者より合格者が多くなっています。",
IF(J73&lt;M73,"←合格者数より入学者数が多くなっています。（合格者には追加合格者数、内部進学者数等も含めてください。正しい場合は構いません。）",
IF(AND(R74&lt;&gt;"",M73&gt;R74),"←入学者数が１年生生徒数を超えています。（４月３０日までに退学・除籍となった場合には、現員だけでなく入学志願者数～入学者数からも除外してください。）",
IF(AND(R73="",T73="",V73="",X73=""),"←学年別定員を記入してください。",
IF(R73="","←１年生の定員が空欄です。「定員」を学年ごとに定めていない場合は、全体の定員を修業年限で割った値を「１年生の学則定員」に記入してください。（募集停止校の場合は「0」を入力してください。）",
IF(T73="","←２年生の定員が空欄です。「定員」を学年ごとに定めていない場合は、全体の定員を修業年限で割った値を「２年生の学則定員」に記入してください。（なしの場合は「0」を入力してください。）",
IF(V73="","←３年生の定員が空欄です。「定員」を学年ごとに定めていない場合は、全体の定員を修業年限で割った値を「３年生の学則定員」に記入してください。（なしの場合は「0」を入力してください。）",
IF(X73="","←４年生の定員が空欄です。（なしの場合は「0」を入力してください。）",
""))))))))))))))</f>
        <v/>
      </c>
      <c r="AG73" s="52"/>
      <c r="AH73" s="52"/>
      <c r="AI73" s="15"/>
      <c r="AJ73" s="15"/>
      <c r="AK73" s="15"/>
      <c r="AL73" s="15"/>
    </row>
    <row r="74" spans="1:38" s="3" customFormat="1" ht="18" customHeight="1">
      <c r="A74" s="1076"/>
      <c r="B74" s="1074"/>
      <c r="C74" s="1075"/>
      <c r="D74" s="1042"/>
      <c r="E74" s="1042"/>
      <c r="F74" s="1042"/>
      <c r="G74" s="1042"/>
      <c r="H74" s="1042"/>
      <c r="I74" s="1042"/>
      <c r="J74" s="1042"/>
      <c r="K74" s="1042"/>
      <c r="L74" s="1042"/>
      <c r="M74" s="1042"/>
      <c r="N74" s="1042"/>
      <c r="O74" s="1042"/>
      <c r="P74" s="1041" t="s">
        <v>1261</v>
      </c>
      <c r="Q74" s="1041"/>
      <c r="R74" s="1052"/>
      <c r="S74" s="1053"/>
      <c r="T74" s="1050"/>
      <c r="U74" s="1050"/>
      <c r="V74" s="1050"/>
      <c r="W74" s="1050"/>
      <c r="X74" s="1050"/>
      <c r="Y74" s="1050"/>
      <c r="Z74" s="1046">
        <f t="shared" si="5"/>
        <v>0</v>
      </c>
      <c r="AA74" s="1051"/>
      <c r="AB74" s="222"/>
      <c r="AC74" s="23"/>
      <c r="AD74" s="23"/>
      <c r="AE74" s="216"/>
      <c r="AF74" s="52" t="str">
        <f>IF(COUNTIF($O$47:$O$51,"看護に関する学科")=0,"",IF(AND(R74="",T74="",V74="",X74=""), "←設置のある学科について、学年別生徒数を記入してください。（いない場合には「0」を入力してください。）",
   IF(R74="","←１年生の生徒数（現員）が未記入です。（募集停止校の場合は「0」を入力してください。）",
   IF(T74="","←２年生の生徒数（現員）が未記入です。（不在の場合は「0」を入力してください。）",
   IF(V74="", "←３年生の生徒数（現員）が未記入です。（不在の場合は「0」を入力してください。）",
   IF(X74="", "←４年生の生徒数（現員）が未記入です。（不在の場合は「0」を入力してください。）",
    ""))))))</f>
        <v/>
      </c>
      <c r="AG74" s="52"/>
      <c r="AH74" s="52"/>
      <c r="AI74" s="15"/>
      <c r="AJ74" s="15"/>
      <c r="AK74" s="15"/>
      <c r="AL74" s="15"/>
    </row>
    <row r="75" spans="1:38" s="3" customFormat="1" ht="18" customHeight="1">
      <c r="A75" s="1054" t="s">
        <v>63</v>
      </c>
      <c r="B75" s="1055"/>
      <c r="C75" s="1056"/>
      <c r="D75" s="1042"/>
      <c r="E75" s="1042"/>
      <c r="F75" s="1042"/>
      <c r="G75" s="1042"/>
      <c r="H75" s="1042"/>
      <c r="I75" s="1042"/>
      <c r="J75" s="1042"/>
      <c r="K75" s="1042"/>
      <c r="L75" s="1042"/>
      <c r="M75" s="1042"/>
      <c r="N75" s="1042"/>
      <c r="O75" s="1042"/>
      <c r="P75" s="1039" t="s">
        <v>1260</v>
      </c>
      <c r="Q75" s="1040"/>
      <c r="R75" s="1060"/>
      <c r="S75" s="1061"/>
      <c r="T75" s="1038"/>
      <c r="U75" s="1038"/>
      <c r="V75" s="1038"/>
      <c r="W75" s="1038"/>
      <c r="X75" s="1038"/>
      <c r="Y75" s="1038"/>
      <c r="Z75" s="1071">
        <f t="shared" si="5"/>
        <v>0</v>
      </c>
      <c r="AA75" s="1072"/>
      <c r="AB75" s="222"/>
      <c r="AC75" s="23"/>
      <c r="AD75" s="23"/>
      <c r="AE75" s="216"/>
      <c r="AF75" s="52" t="str">
        <f>IF(COUNTIF($O$47:$U$51,"総合学科")=0,"",
IF(D75="","←入学志願者数を記入してください。(募集停止校の場合は「0」を入力してください。)",
IF(G75="","←受験者数を記入してください。(募集停止校の場合は「0」を入力してください。)",
IF(J75="","←合格者数を記入してください。(募集停止校の場合は「0」を入力してください。)",
IF(M75="","←入学者数を記入してください。(募集停止校の場合は「0」を入力してください。)",
IF(D75&lt;G75,"←入学志願者より受験者が多くなっています。",
IF(G75&lt;J75,"←受験者より合格者が多くなっています。",
IF(J75&lt;M75,"←合格者数より入学者数が多くなっています。（合格者には追加合格者数、内部進学者数等も含めてください。正しい場合は構いません。）",
IF(AND(R76&lt;&gt;"",M75&gt;R76),"←入学者数が１年生生徒数を超えています。（４月３０日までに退学・除籍となった場合には、現員だけでなく入学志願者数～入学者数からも除外してください。）",
IF(AND(R75="",T75="",V75="",X75=""),"←学年別定員を記入してください。",
IF(R75="","←１年生の定員が空欄です。「定員」を学年ごとに定めていない場合は、全体の定員を修業年限で割った値を「１年生の学則定員」に記入してください。（募集停止校の場合は「0」を入力してください。）",
IF(T75="","←２年生の定員が空欄です。「定員」を学年ごとに定めていない場合は、全体の定員を修業年限で割った値を「２年生の学則定員」に記入してください。（なしの場合は「0」を入力してください。）",
IF(V75="","←３年生の定員が空欄です。「定員」を学年ごとに定めていない場合は、全体の定員を修業年限で割った値を「３年生の学則定員」に記入してください。（なしの場合は「0」を入力してください。）",
IF(X75="","←４年生の定員が空欄です。（なしの場合は「0」を入力してください。）",
""))))))))))))))</f>
        <v/>
      </c>
      <c r="AG75" s="52"/>
      <c r="AH75" s="52"/>
      <c r="AI75" s="15"/>
      <c r="AJ75" s="15"/>
      <c r="AK75" s="15"/>
      <c r="AL75" s="15"/>
    </row>
    <row r="76" spans="1:38" s="3" customFormat="1" ht="18" customHeight="1">
      <c r="A76" s="1057"/>
      <c r="B76" s="1058"/>
      <c r="C76" s="1059"/>
      <c r="D76" s="1042"/>
      <c r="E76" s="1042"/>
      <c r="F76" s="1042"/>
      <c r="G76" s="1042"/>
      <c r="H76" s="1042"/>
      <c r="I76" s="1042"/>
      <c r="J76" s="1042"/>
      <c r="K76" s="1042"/>
      <c r="L76" s="1042"/>
      <c r="M76" s="1042"/>
      <c r="N76" s="1042"/>
      <c r="O76" s="1042"/>
      <c r="P76" s="1041" t="s">
        <v>1261</v>
      </c>
      <c r="Q76" s="1041"/>
      <c r="R76" s="1052"/>
      <c r="S76" s="1053"/>
      <c r="T76" s="1050"/>
      <c r="U76" s="1050"/>
      <c r="V76" s="1050"/>
      <c r="W76" s="1050"/>
      <c r="X76" s="1050"/>
      <c r="Y76" s="1050"/>
      <c r="Z76" s="1046">
        <f t="shared" si="5"/>
        <v>0</v>
      </c>
      <c r="AA76" s="1051"/>
      <c r="AB76" s="222"/>
      <c r="AC76" s="23"/>
      <c r="AD76" s="23"/>
      <c r="AE76" s="216"/>
      <c r="AF76" s="52" t="str">
        <f>IF(COUNTIF($O$47:$O$51,"総合学科")=0,"",IF(AND(R76="",T76="",V76="",X76=""), "←設置のある学科について、学年別生徒数を記入してください。（いない場合には「0」を入力してください。）",
   IF(R76="","←１年生の生徒数（現員）が未記入です。（募集停止校の場合は「0」を入力してください。）",
   IF(T76="","←２年生の生徒数（現員）が未記入です。（不在の場合は「0」を入力してください。）",
   IF(V76="", "←３年生の生徒数（現員）が未記入です。（不在の場合は「0」を入力してください。）",
   IF(X76="", "←４年生の生徒数（現員）が未記入です。（不在の場合は「0」を入力してください。）",
    ""))))))</f>
        <v/>
      </c>
      <c r="AG76" s="52"/>
      <c r="AH76" s="52"/>
      <c r="AI76" s="15"/>
      <c r="AJ76" s="15"/>
      <c r="AK76" s="15"/>
      <c r="AL76" s="15"/>
    </row>
    <row r="77" spans="1:38" s="3" customFormat="1" ht="18" customHeight="1">
      <c r="A77" s="1064" t="s">
        <v>14</v>
      </c>
      <c r="B77" s="1067" t="str">
        <f>IF(OR(ISNA(VLOOKUP(11,AI$47:AJ$51,2,FALSE)),ISERR(VLOOKUP(11,AI$47:AJ$51,2,FALSE))),"",VLOOKUP(11,AI$47:AJ$51,2,FALSE))</f>
        <v/>
      </c>
      <c r="C77" s="1068"/>
      <c r="D77" s="1042"/>
      <c r="E77" s="1042"/>
      <c r="F77" s="1042"/>
      <c r="G77" s="1042"/>
      <c r="H77" s="1042"/>
      <c r="I77" s="1042"/>
      <c r="J77" s="1042"/>
      <c r="K77" s="1042"/>
      <c r="L77" s="1042"/>
      <c r="M77" s="1042"/>
      <c r="N77" s="1042"/>
      <c r="O77" s="1042"/>
      <c r="P77" s="1039" t="s">
        <v>1260</v>
      </c>
      <c r="Q77" s="1040"/>
      <c r="R77" s="1060"/>
      <c r="S77" s="1061"/>
      <c r="T77" s="1038"/>
      <c r="U77" s="1038"/>
      <c r="V77" s="1038"/>
      <c r="W77" s="1038"/>
      <c r="X77" s="1038"/>
      <c r="Y77" s="1038"/>
      <c r="Z77" s="1071">
        <f t="shared" si="5"/>
        <v>0</v>
      </c>
      <c r="AA77" s="1072"/>
      <c r="AB77" s="222"/>
      <c r="AC77" s="23"/>
      <c r="AD77" s="23"/>
      <c r="AE77" s="216"/>
      <c r="AF77" s="52" t="str">
        <f>IF(COUNTIF($O$47:$U$51,"その他の学科")=0,"",
IF(D77="","←入学志願者数を記入してください。(募集停止校の場合は「0」を入力してください。)",
IF(G77="","←受験者数を記入してください。(募集停止校の場合は「0」を入力してください。)",
IF(J77="","←合格者数を記入してください。(募集停止校の場合は「0」を入力してください。)",
IF(M77="","←入学者数を記入してください。(募集停止校の場合は「0」を入力してください。)",
IF(D77&lt;G77,"←入学志願者より受験者が多くなっています。",
IF(G77&lt;J77,"←受験者より合格者が多くなっています。",
IF(J77&lt;M77,"←合格者数より入学者数が多くなっています。（合格者には追加合格者数、内部進学者数等も含めてください。正しい場合は構いません。）",
IF(AND(R78&lt;&gt;"",M77&gt;R78),"←入学者数が１年生生徒数を超えています。（４月３０日までに退学・除籍となった場合には、現員だけでなく入学志願者数～入学者数からも除外してください。）",
IF(AND(R77="",T77="",V77="",X77=""),"←学年別定員を記入してください。",
IF(R77="","←１年生の定員が空欄です。「定員」を学年ごとに定めていない場合は、全体の定員を修業年限で割った値を「１年生の学則定員」に記入してください。（募集停止校の場合は「0」を入力してください。）",
IF(T77="","←２年生の定員が空欄です。「定員」を学年ごとに定めていない場合は、全体の定員を修業年限で割った値を「２年生の学則定員」に記入してください。（なしの場合は「0」を入力してください。）",
IF(V77="","←３年生の定員が空欄です。「定員」を学年ごとに定めていない場合は、全体の定員を修業年限で割った値を「３年生の学則定員」に記入してください。（なしの場合は「0」を入力してください。）",
IF(X77="","←４年生の定員が空欄です。（なしの場合は「0」を入力してください。）",
""))))))))))))))</f>
        <v/>
      </c>
      <c r="AG77" s="52"/>
      <c r="AH77" s="52"/>
      <c r="AI77" s="15"/>
      <c r="AJ77" s="15"/>
      <c r="AK77" s="15"/>
      <c r="AL77" s="15"/>
    </row>
    <row r="78" spans="1:38" s="3" customFormat="1" ht="18" customHeight="1">
      <c r="A78" s="1065"/>
      <c r="B78" s="339"/>
      <c r="C78" s="34" t="s">
        <v>18</v>
      </c>
      <c r="D78" s="1042"/>
      <c r="E78" s="1042"/>
      <c r="F78" s="1042"/>
      <c r="G78" s="1042"/>
      <c r="H78" s="1042"/>
      <c r="I78" s="1042"/>
      <c r="J78" s="1042"/>
      <c r="K78" s="1042"/>
      <c r="L78" s="1042"/>
      <c r="M78" s="1042"/>
      <c r="N78" s="1042"/>
      <c r="O78" s="1042"/>
      <c r="P78" s="1041" t="s">
        <v>1261</v>
      </c>
      <c r="Q78" s="1041"/>
      <c r="R78" s="1052"/>
      <c r="S78" s="1053"/>
      <c r="T78" s="1050"/>
      <c r="U78" s="1050"/>
      <c r="V78" s="1050"/>
      <c r="W78" s="1050"/>
      <c r="X78" s="1050"/>
      <c r="Y78" s="1050"/>
      <c r="Z78" s="1046">
        <f t="shared" si="5"/>
        <v>0</v>
      </c>
      <c r="AA78" s="1051"/>
      <c r="AB78" s="222"/>
      <c r="AC78" s="23"/>
      <c r="AD78" s="23"/>
      <c r="AE78" s="216"/>
      <c r="AF78" s="52" t="str">
        <f>IF(COUNTIF($O$47:$O$51,"その他の学科")=0,"",IF(AND(R78="",T78="",V78="",X78=""), "←設置のある学科について、学年別生徒数を記入してください。（いない場合には「0」を入力してください。）",
   IF(R78="","←１年生の生徒数（現員）が未記入です。（募集停止校の場合は「0」を入力してください。）",
   IF(T78="","←２年生の生徒数（現員）が未記入です。（不在の場合は「0」を入力してください。）",
   IF(V78="", "←３年生の生徒数（現員）が未記入です。（不在の場合は「0」を入力してください。）",
   IF(X78="", "←４年生の生徒数（現員）が未記入です。（不在の場合は「0」を入力してください。）",
    ""))))))</f>
        <v/>
      </c>
      <c r="AG78" s="52"/>
      <c r="AH78" s="52"/>
      <c r="AI78" s="15"/>
      <c r="AJ78" s="15"/>
      <c r="AK78" s="15"/>
      <c r="AL78" s="15"/>
    </row>
    <row r="79" spans="1:38" s="3" customFormat="1" ht="18" customHeight="1">
      <c r="A79" s="1065"/>
      <c r="B79" s="1067" t="str">
        <f>IF(OR(ISNA(VLOOKUP(21,AI$47:AJ$51,2,FALSE)),ISERR(VLOOKUP(21,AI$47:AJ$51,2,FALSE))),"",VLOOKUP(21,AI$47:AJ$51,2,FALSE))</f>
        <v/>
      </c>
      <c r="C79" s="1068"/>
      <c r="D79" s="1042"/>
      <c r="E79" s="1042"/>
      <c r="F79" s="1042"/>
      <c r="G79" s="1042"/>
      <c r="H79" s="1042"/>
      <c r="I79" s="1042"/>
      <c r="J79" s="1042"/>
      <c r="K79" s="1042"/>
      <c r="L79" s="1042"/>
      <c r="M79" s="1042"/>
      <c r="N79" s="1042"/>
      <c r="O79" s="1042"/>
      <c r="P79" s="1039" t="s">
        <v>1260</v>
      </c>
      <c r="Q79" s="1040"/>
      <c r="R79" s="1060"/>
      <c r="S79" s="1061"/>
      <c r="T79" s="1038"/>
      <c r="U79" s="1038"/>
      <c r="V79" s="1038"/>
      <c r="W79" s="1038"/>
      <c r="X79" s="1038"/>
      <c r="Y79" s="1038"/>
      <c r="Z79" s="1071">
        <f t="shared" si="5"/>
        <v>0</v>
      </c>
      <c r="AA79" s="1072"/>
      <c r="AB79" s="222"/>
      <c r="AC79" s="23"/>
      <c r="AD79" s="23"/>
      <c r="AE79" s="216"/>
      <c r="AF79" s="52" t="str">
        <f>IF(COUNTIF($O$47:$U$51,"その他の学科")&lt;=1,"",
IF(D79="","←入学志願者数を記入してください。(募集停止校の場合は「0」を入力してください。)",
IF(G79="","←受験者数を記入してください。(募集停止校の場合は「0」を入力してください。)",
IF(J79="","←合格者数を記入してください。(募集停止校の場合は「0」を入力してください。)",
IF(M79="","←入学者数を記入してください。(募集停止校の場合は「0」を入力してください。)",
IF(D79&lt;G79,"←入学志願者より受験者が多くなっています。",
IF(G79&lt;J79,"←受験者より合格者が多くなっています。",
IF(J79&lt;M79,"←合格者数より入学者数が多くなっています。（合格者には追加合格者数、内部進学者数等も含めてください。正しい場合は構いません。）",
IF(AND(R80&lt;&gt;"",M79&gt;R80),"←入学者数が１年生生徒数を超えています。（４月３０日までに退学・除籍となった場合には、現員だけでなく入学志願者数～入学者数からも除外してください。）",
IF(AND(R79="",T79="",V79="",X79=""),"←学年別定員を記入してください。",
IF(R79="","←１年生の定員が空欄です。「定員」を学年ごとに定めていない場合は、全体の定員を修業年限で割った値を「１年生の学則定員」に記入してください。（募集停止校の場合は「0」を入力してください。）",
IF(T79="","←２年生の定員が空欄です。「定員」を学年ごとに定めていない場合は、全体の定員を修業年限で割った値を「２年生の学則定員」に記入してください。（なしの場合は「0」を入力してください。）",
IF(V79="","←３年生の定員が空欄です。「定員」を学年ごとに定めていない場合は、全体の定員を修業年限で割った値を「３年生の学則定員」に記入してください。（なしの場合は「0」を入力してください。）",
IF(X79="","←４年生の定員が空欄です。（なしの場合は「0」を入力してください。）",
""))))))))))))))</f>
        <v/>
      </c>
      <c r="AG79" s="52"/>
      <c r="AH79" s="52"/>
      <c r="AI79" s="15"/>
      <c r="AJ79" s="15"/>
      <c r="AK79" s="15"/>
      <c r="AL79" s="15"/>
    </row>
    <row r="80" spans="1:38" s="3" customFormat="1" ht="18" customHeight="1" thickBot="1">
      <c r="A80" s="1066"/>
      <c r="B80" s="50"/>
      <c r="C80" s="35" t="s">
        <v>18</v>
      </c>
      <c r="D80" s="1077"/>
      <c r="E80" s="1077"/>
      <c r="F80" s="1077"/>
      <c r="G80" s="1077"/>
      <c r="H80" s="1077"/>
      <c r="I80" s="1077"/>
      <c r="J80" s="1077"/>
      <c r="K80" s="1077"/>
      <c r="L80" s="1077"/>
      <c r="M80" s="1077"/>
      <c r="N80" s="1077"/>
      <c r="O80" s="1077"/>
      <c r="P80" s="1078" t="s">
        <v>1261</v>
      </c>
      <c r="Q80" s="1078"/>
      <c r="R80" s="1069"/>
      <c r="S80" s="1070"/>
      <c r="T80" s="1297"/>
      <c r="U80" s="1297"/>
      <c r="V80" s="1297"/>
      <c r="W80" s="1297"/>
      <c r="X80" s="1297"/>
      <c r="Y80" s="1297"/>
      <c r="Z80" s="1298">
        <f t="shared" si="5"/>
        <v>0</v>
      </c>
      <c r="AA80" s="1299"/>
      <c r="AB80" s="222"/>
      <c r="AC80" s="23"/>
      <c r="AD80" s="23"/>
      <c r="AE80" s="216"/>
      <c r="AF80" s="52" t="str">
        <f>IF(COUNTIF($O$47:$O$51,"その他の学科")&lt;=1,"",IF(AND(R80="",T80="",V80="",X80=""), "←設置のある学科について、学年別生徒数を記入してください。（いない場合には「0」を入力してください。）",
   IF(R80="","←１年生の生徒数（現員）が未記入です。（募集停止校の場合は「0」を入力してください。）",
   IF(T80="","←２年生の生徒数（現員）が未記入です。（不在の場合は「0」を入力してください。）",
   IF(V80="", "←３年生の生徒数（現員）が未記入です。（不在の場合は「0」を入力してください。）",
   IF(X80="", "←４年生の生徒数（現員）が未記入です。（不在の場合は「0」を入力してください。）",
    ""))))))</f>
        <v/>
      </c>
      <c r="AG80" s="52"/>
      <c r="AH80" s="52"/>
      <c r="AI80" s="15"/>
      <c r="AJ80" s="15"/>
      <c r="AK80" s="15"/>
      <c r="AL80" s="15"/>
    </row>
    <row r="81" spans="1:38" s="3" customFormat="1" ht="4.9000000000000004" customHeight="1">
      <c r="A81" s="1062"/>
      <c r="B81" s="1062"/>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52"/>
      <c r="AG81" s="52"/>
      <c r="AH81" s="52"/>
      <c r="AI81" s="11"/>
      <c r="AJ81" s="11"/>
      <c r="AK81" s="11"/>
      <c r="AL81" s="11"/>
    </row>
    <row r="82" spans="1:38" s="3" customFormat="1" ht="4.9000000000000004" customHeight="1">
      <c r="A82" s="116"/>
      <c r="B82" s="117"/>
      <c r="C82" s="1063"/>
      <c r="D82" s="1063"/>
      <c r="E82" s="1063"/>
      <c r="F82" s="1063"/>
      <c r="G82" s="1063"/>
      <c r="H82" s="1063"/>
      <c r="I82" s="1063"/>
      <c r="J82" s="1063"/>
      <c r="K82" s="1063"/>
      <c r="L82" s="1063"/>
      <c r="M82" s="1063"/>
      <c r="N82" s="1063"/>
      <c r="O82" s="1063"/>
      <c r="P82" s="1063"/>
      <c r="Q82" s="1063"/>
      <c r="R82" s="1063"/>
      <c r="S82" s="1063"/>
      <c r="T82" s="1063"/>
      <c r="U82" s="1063"/>
      <c r="V82" s="1063"/>
      <c r="W82" s="1063"/>
      <c r="X82" s="1063"/>
      <c r="Y82" s="1063"/>
      <c r="Z82" s="1063"/>
      <c r="AA82" s="1063"/>
      <c r="AB82" s="1063"/>
      <c r="AC82" s="1063"/>
      <c r="AD82" s="1063"/>
      <c r="AE82" s="1063"/>
      <c r="AF82" s="52"/>
      <c r="AG82" s="52"/>
      <c r="AH82" s="52"/>
      <c r="AI82" s="11"/>
      <c r="AJ82" s="11"/>
      <c r="AK82" s="11"/>
      <c r="AL82" s="11"/>
    </row>
    <row r="83" spans="1:38" ht="4.9000000000000004" customHeight="1">
      <c r="A83" s="203"/>
      <c r="B83" s="117"/>
      <c r="C83" s="199"/>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4"/>
    </row>
    <row r="84" spans="1:38" ht="15" customHeight="1" thickBot="1">
      <c r="A84" s="778" t="s">
        <v>1970</v>
      </c>
      <c r="B84" s="279"/>
      <c r="C84" s="279"/>
      <c r="D84" s="279"/>
      <c r="E84" s="279"/>
      <c r="F84" s="279"/>
      <c r="G84" s="16"/>
      <c r="H84" s="16"/>
      <c r="I84" s="16"/>
      <c r="J84" s="16"/>
      <c r="K84" s="16"/>
      <c r="L84" s="16"/>
      <c r="M84" s="16"/>
      <c r="N84" s="16"/>
      <c r="O84" s="16"/>
      <c r="P84" s="16"/>
      <c r="Q84" s="16"/>
      <c r="R84" s="16"/>
      <c r="S84" s="16"/>
      <c r="T84" s="16"/>
      <c r="U84" s="16"/>
      <c r="V84" s="16"/>
      <c r="W84" s="16"/>
      <c r="X84" s="16"/>
      <c r="Y84" s="16"/>
      <c r="Z84" s="16"/>
      <c r="AA84" s="38"/>
      <c r="AB84" s="38"/>
      <c r="AC84" s="38"/>
      <c r="AD84" s="38"/>
      <c r="AE84" s="39" t="s">
        <v>19</v>
      </c>
      <c r="AF84" s="52" t="str">
        <f>IF(OR(AND(R70&gt;0,G88=0),AND(T70&gt;0,G89=0),AND(V70&gt;0,G90=0),AND(X70&gt;0,G91=0),AND(R72&gt;0,K88=0),AND(T72&gt;0,K89=0),AND(V72&gt;0,K90=0),AND(X72&gt;0,K91=0),AND(R74&gt;0,O88=0),AND(T74&gt;0,O89=0),AND(V74&gt;0,O90=0),AND(X74&gt;0,O91=0),AND(R76&gt;0,S88=0),AND(T76&gt;0,S89=0),AND(V76&gt;0,S90=0),AND(X76&gt;0,S91=0),AND(R78&gt;0,W88=0),AND(T78&gt;0,W89=0),AND(V78&gt;0,W90=0),AND(X78&gt;0,W91=0),AND(R80&gt;0,Z88=0),AND(T80&gt;0,Z89=0),AND(V80&gt;0,Z90=0),AND(X80&gt;0,Z91=0)),"←Ⅰ.生徒数とⅡ.学級数の回答が整合しません。（生徒数・学級数のいずれかが「0」でない学年で、「0」が入力されています。）","")</f>
        <v/>
      </c>
    </row>
    <row r="85" spans="1:38" ht="18" customHeight="1">
      <c r="A85" s="905" t="s">
        <v>386</v>
      </c>
      <c r="B85" s="906"/>
      <c r="C85" s="907"/>
      <c r="D85" s="1081" t="s">
        <v>17</v>
      </c>
      <c r="E85" s="1082"/>
      <c r="F85" s="1083"/>
      <c r="G85" s="1087" t="s">
        <v>67</v>
      </c>
      <c r="H85" s="906"/>
      <c r="I85" s="906"/>
      <c r="J85" s="906"/>
      <c r="K85" s="1089" t="s">
        <v>64</v>
      </c>
      <c r="L85" s="906"/>
      <c r="M85" s="906"/>
      <c r="N85" s="906"/>
      <c r="O85" s="1089" t="s">
        <v>65</v>
      </c>
      <c r="P85" s="906"/>
      <c r="Q85" s="906"/>
      <c r="R85" s="906"/>
      <c r="S85" s="1087" t="s">
        <v>66</v>
      </c>
      <c r="T85" s="906"/>
      <c r="U85" s="906"/>
      <c r="V85" s="907"/>
      <c r="W85" s="1090" t="s">
        <v>60</v>
      </c>
      <c r="X85" s="1091"/>
      <c r="Y85" s="1091"/>
      <c r="Z85" s="1091"/>
      <c r="AA85" s="1091"/>
      <c r="AB85" s="1092"/>
      <c r="AC85" s="1087" t="s">
        <v>21</v>
      </c>
      <c r="AD85" s="906"/>
      <c r="AE85" s="1093"/>
    </row>
    <row r="86" spans="1:38" ht="18" customHeight="1">
      <c r="A86" s="911"/>
      <c r="B86" s="912"/>
      <c r="C86" s="913"/>
      <c r="D86" s="1084"/>
      <c r="E86" s="1085"/>
      <c r="F86" s="1086"/>
      <c r="G86" s="1088"/>
      <c r="H86" s="912"/>
      <c r="I86" s="912"/>
      <c r="J86" s="912"/>
      <c r="K86" s="1088"/>
      <c r="L86" s="912"/>
      <c r="M86" s="912"/>
      <c r="N86" s="912"/>
      <c r="O86" s="1088"/>
      <c r="P86" s="912"/>
      <c r="Q86" s="912"/>
      <c r="R86" s="912"/>
      <c r="S86" s="1088"/>
      <c r="T86" s="912"/>
      <c r="U86" s="912"/>
      <c r="V86" s="913"/>
      <c r="W86" s="1095" t="str">
        <f>IF(B77="","",B77)</f>
        <v/>
      </c>
      <c r="X86" s="1096"/>
      <c r="Y86" s="49" t="s">
        <v>59</v>
      </c>
      <c r="Z86" s="1095" t="str">
        <f>IF(B79="","",B79)</f>
        <v/>
      </c>
      <c r="AA86" s="1096"/>
      <c r="AB86" s="49" t="s">
        <v>59</v>
      </c>
      <c r="AC86" s="1088"/>
      <c r="AD86" s="912"/>
      <c r="AE86" s="1094"/>
      <c r="AF86" s="65"/>
      <c r="AG86" s="65"/>
      <c r="AH86" s="65"/>
    </row>
    <row r="87" spans="1:38" ht="19.899999999999999" customHeight="1">
      <c r="A87" s="1112" t="s">
        <v>17</v>
      </c>
      <c r="B87" s="1113"/>
      <c r="C87" s="1113"/>
      <c r="D87" s="1080">
        <f t="shared" ref="D87:D91" si="6">SUM(G87:AB87)</f>
        <v>0</v>
      </c>
      <c r="E87" s="2378"/>
      <c r="F87" s="232" t="s">
        <v>30</v>
      </c>
      <c r="G87" s="1080">
        <f>SUM(G88+G89+G90+G91)</f>
        <v>0</v>
      </c>
      <c r="H87" s="1080"/>
      <c r="I87" s="1080"/>
      <c r="J87" s="1080"/>
      <c r="K87" s="1080">
        <f>SUM(K88+K89+K90+K91)</f>
        <v>0</v>
      </c>
      <c r="L87" s="1080"/>
      <c r="M87" s="1080"/>
      <c r="N87" s="1080"/>
      <c r="O87" s="1080">
        <f>SUM(O88+O89+O90+O91)</f>
        <v>0</v>
      </c>
      <c r="P87" s="1080"/>
      <c r="Q87" s="1080"/>
      <c r="R87" s="1080"/>
      <c r="S87" s="1080">
        <f>SUM(S88+S89+S90+S91)</f>
        <v>0</v>
      </c>
      <c r="T87" s="1080"/>
      <c r="U87" s="1080"/>
      <c r="V87" s="1080"/>
      <c r="W87" s="1080">
        <f>SUM(W88+W89+W90+W91)</f>
        <v>0</v>
      </c>
      <c r="X87" s="1080"/>
      <c r="Y87" s="1080"/>
      <c r="Z87" s="1080">
        <f>SUM(Z88+Z89+Z90+Z91)</f>
        <v>0</v>
      </c>
      <c r="AA87" s="1080"/>
      <c r="AB87" s="1080"/>
      <c r="AC87" s="1097"/>
      <c r="AD87" s="1098"/>
      <c r="AE87" s="1099"/>
      <c r="AF87" s="58" t="str">
        <f>IF(OR(AND(G87=0,COUNTIF($O$47:$O$51,"普通科")&gt;0),
AND(K87=0,COUNTIF($O$47:$O$51,"家庭に関する学科")&gt;0),
AND(O87=0,COUNTIF($O$47:$O$51,"看護に関する学科")&gt;0),
AND(S87=0,COUNTIF($O$47:$O$51,"総合学科")&gt;0),
AND(W87=0,B77&lt;&gt;""),
AND(Z87=0,B79&lt;&gt;"")),
"←設置のある学科について、学年別学級数を記入してください。(設定がない学年は「0」を入力してください。)","")</f>
        <v/>
      </c>
      <c r="AG87" s="56"/>
      <c r="AH87" s="56"/>
      <c r="AI87" s="140"/>
      <c r="AJ87" s="140"/>
      <c r="AK87" s="140"/>
      <c r="AL87" s="140"/>
    </row>
    <row r="88" spans="1:38" ht="19.899999999999999" customHeight="1">
      <c r="A88" s="1110" t="s">
        <v>1266</v>
      </c>
      <c r="B88" s="1111"/>
      <c r="C88" s="1111"/>
      <c r="D88" s="1080">
        <f t="shared" si="6"/>
        <v>0</v>
      </c>
      <c r="E88" s="2378"/>
      <c r="F88" s="232" t="s">
        <v>30</v>
      </c>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1106"/>
      <c r="AC88" s="1100"/>
      <c r="AD88" s="1101"/>
      <c r="AE88" s="1102"/>
      <c r="AF88" s="58" t="str">
        <f>IF(OR(AND(G88="",COUNTIF($O$47:$O$51,"普通科")&gt;0),
AND(K88="",COUNTIF($O$47:$O$51,"家庭に関する学科")&gt;0),
AND(O88="",COUNTIF($O$47:$O$51,"看護に関する学科")&gt;0),
AND(S88="",COUNTIF($O$47:$O$51,"総合学科")&gt;0),
AND(W88="",$B$77&lt;&gt;""),
AND(Z88="",$B$79&lt;&gt;"")),
"←１年の学級数を入力してください。(設定がない場合は「0」を入力してください。)",
IF(SUM(G88:AB88)&lt;&gt;D88,
"←１年の学級数(横)計が学科別内訳の計と一致しません。",
""))</f>
        <v/>
      </c>
      <c r="AG88" s="57"/>
      <c r="AH88" s="57"/>
    </row>
    <row r="89" spans="1:38" ht="19.899999999999999" customHeight="1">
      <c r="A89" s="1110" t="s">
        <v>1267</v>
      </c>
      <c r="B89" s="1111"/>
      <c r="C89" s="1111"/>
      <c r="D89" s="1080">
        <f t="shared" si="6"/>
        <v>0</v>
      </c>
      <c r="E89" s="2378"/>
      <c r="F89" s="232" t="s">
        <v>30</v>
      </c>
      <c r="G89" s="1106"/>
      <c r="H89" s="1106"/>
      <c r="I89" s="1106"/>
      <c r="J89" s="1106"/>
      <c r="K89" s="1106"/>
      <c r="L89" s="1106"/>
      <c r="M89" s="1106"/>
      <c r="N89" s="1106"/>
      <c r="O89" s="1106"/>
      <c r="P89" s="1106"/>
      <c r="Q89" s="1106"/>
      <c r="R89" s="1106"/>
      <c r="S89" s="1106"/>
      <c r="T89" s="1106"/>
      <c r="U89" s="1106"/>
      <c r="V89" s="1106"/>
      <c r="W89" s="1106"/>
      <c r="X89" s="1106"/>
      <c r="Y89" s="1106"/>
      <c r="Z89" s="1106"/>
      <c r="AA89" s="1106"/>
      <c r="AB89" s="1106"/>
      <c r="AC89" s="1100"/>
      <c r="AD89" s="1101"/>
      <c r="AE89" s="1102"/>
      <c r="AF89" s="58" t="str">
        <f>IF(OR(AND(G89="",COUNTIF($O$47:$O$51,"普通科")&gt;0),
AND(K89="",COUNTIF($O$47:$O$51,"家庭に関する学科")&gt;0),
AND(O89="",COUNTIF($O$47:$O$51,"看護に関する学科")&gt;0),
AND(S89="",COUNTIF($O$47:$O$51,"総合学科")&gt;0),
AND(W89="",$B$77&lt;&gt;""),
AND(Z89="",$B$79&lt;&gt;"")),
"←2年の学級数を入力してください。(設定がない場合は「0」を入力してください。)",
IF(SUM(G89:AB89)&lt;&gt;D89,
"←2年の学級数(横)計が学科別内訳の計と一致しません。",
""))</f>
        <v/>
      </c>
      <c r="AG89" s="57"/>
      <c r="AH89" s="57"/>
    </row>
    <row r="90" spans="1:38" ht="19.899999999999999" customHeight="1">
      <c r="A90" s="1110" t="s">
        <v>1268</v>
      </c>
      <c r="B90" s="1111"/>
      <c r="C90" s="1111"/>
      <c r="D90" s="1080">
        <f t="shared" si="6"/>
        <v>0</v>
      </c>
      <c r="E90" s="2378"/>
      <c r="F90" s="232" t="s">
        <v>30</v>
      </c>
      <c r="G90" s="1106"/>
      <c r="H90" s="1106"/>
      <c r="I90" s="1106"/>
      <c r="J90" s="1106"/>
      <c r="K90" s="1106"/>
      <c r="L90" s="1106"/>
      <c r="M90" s="1106"/>
      <c r="N90" s="1106"/>
      <c r="O90" s="1106"/>
      <c r="P90" s="1106"/>
      <c r="Q90" s="1106"/>
      <c r="R90" s="1106"/>
      <c r="S90" s="1106"/>
      <c r="T90" s="1106"/>
      <c r="U90" s="1106"/>
      <c r="V90" s="1106"/>
      <c r="W90" s="1106"/>
      <c r="X90" s="1106"/>
      <c r="Y90" s="1106"/>
      <c r="Z90" s="1106"/>
      <c r="AA90" s="1106"/>
      <c r="AB90" s="1106"/>
      <c r="AC90" s="1100"/>
      <c r="AD90" s="1101"/>
      <c r="AE90" s="1102"/>
      <c r="AF90" s="58" t="str">
        <f>IF(OR(AND(G90="",COUNTIF($O$47:$O$51,"普通科")&gt;0),
AND(K90="",COUNTIF($O$47:$O$51,"家庭に関する学科")&gt;0),
AND(O90="",COUNTIF($O$47:$O$51,"看護に関する学科")&gt;0),
AND(S90="",COUNTIF($O$47:$O$51,"総合学科")&gt;0),
AND(W90="",$B$77&lt;&gt;""),
AND(Z90="",$B$79&lt;&gt;"")),
"←3年の学級数を入力してください。(設定がない場合は「0」を入力してください。)",
IF(SUM(G90:AB90)&lt;&gt;D90,
"←3年の学級数(横)計が学科別内訳の計と一致しません。",
""))</f>
        <v/>
      </c>
      <c r="AG90" s="57"/>
      <c r="AH90" s="57"/>
    </row>
    <row r="91" spans="1:38" ht="19.899999999999999" customHeight="1" thickBot="1">
      <c r="A91" s="1108" t="s">
        <v>1269</v>
      </c>
      <c r="B91" s="1109"/>
      <c r="C91" s="1109"/>
      <c r="D91" s="1114">
        <f t="shared" si="6"/>
        <v>0</v>
      </c>
      <c r="E91" s="2467"/>
      <c r="F91" s="233" t="s">
        <v>30</v>
      </c>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3"/>
      <c r="AD91" s="1104"/>
      <c r="AE91" s="1105"/>
      <c r="AF91" s="58" t="str">
        <f>IF(OR(AND(G91="",COUNTIF($O$47:$O$51,"普通科")&gt;0),
AND(K91="",COUNTIF($O$47:$O$51,"家庭に関する学科")&gt;0),
AND(O91="",COUNTIF($O$47:$O$51,"看護に関する学科")&gt;0),
AND(S91="",COUNTIF($O$47:$O$51,"総合学科")&gt;0),
AND(W91="",$B$77&lt;&gt;""),
AND(Z91="",$B$79&lt;&gt;"")),
"←4年の学級数を入力してください。(設定がない場合は「0」を入力してください。)",
IF(SUM(G91:AB91)&lt;&gt;D91,
"←4年の学級数(横)計が学科別内訳の計と一致しません。",
""))</f>
        <v/>
      </c>
      <c r="AG91" s="57"/>
      <c r="AH91" s="57"/>
    </row>
    <row r="92" spans="1:38" ht="4.9000000000000004" customHeight="1">
      <c r="A92" s="205"/>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row>
    <row r="93" spans="1:38" ht="4.9000000000000004" customHeight="1">
      <c r="A93" s="205"/>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row>
    <row r="94" spans="1:38" ht="4.9000000000000004" customHeight="1">
      <c r="A94" s="36"/>
      <c r="B94" s="37"/>
      <c r="C94" s="37"/>
      <c r="D94" s="37"/>
      <c r="E94" s="37"/>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row>
    <row r="95" spans="1:38" ht="15" customHeight="1" thickBot="1">
      <c r="A95" s="778" t="s">
        <v>1964</v>
      </c>
      <c r="B95" s="279"/>
      <c r="C95" s="279"/>
      <c r="D95" s="279"/>
      <c r="E95" s="279"/>
      <c r="F95" s="279"/>
      <c r="G95" s="279"/>
      <c r="H95" s="279"/>
      <c r="I95" s="279"/>
      <c r="J95" s="279"/>
      <c r="K95" s="279"/>
      <c r="L95" s="279"/>
      <c r="M95" s="279"/>
      <c r="N95" s="279"/>
      <c r="O95" s="16"/>
      <c r="P95" s="16"/>
      <c r="Q95" s="16"/>
      <c r="R95" s="16"/>
      <c r="S95" s="16"/>
      <c r="T95" s="16"/>
      <c r="U95" s="16"/>
      <c r="V95" s="16"/>
      <c r="W95" s="16"/>
      <c r="X95" s="16"/>
      <c r="Y95" s="16"/>
      <c r="Z95" s="16"/>
      <c r="AA95" s="38"/>
      <c r="AB95" s="38"/>
      <c r="AC95" s="38"/>
      <c r="AD95" s="38"/>
      <c r="AE95" s="39" t="s">
        <v>3</v>
      </c>
      <c r="AF95" s="58" t="str">
        <f>IF(OR(AND(COUNTA(G97:I113)&lt;17,COUNTIF($O$47:$O$51,"普通科")&gt;0),
AND(COUNTA(K97:M113)&lt;17,COUNTIF($O$47:$O$51,"家庭に関する学科")&gt;0),
AND(COUNTA(O97:Q113)&lt;17,COUNTIF($O$47:$O$51,"看護に関する学科")&gt;0),
AND(COUNTA(S97:U113)&lt;17,COUNTIF($O$47:$O$51,"総合学科")&gt;0),
AND(COUNTA(W97:Y113)&lt;17,COUNTIF($O$47:$O$51,"その他の学科")&gt;0)),
 "←各納付金を入力してください。設定のない項目については「0」を入力してください。","")</f>
        <v/>
      </c>
    </row>
    <row r="96" spans="1:38" ht="18" customHeight="1">
      <c r="A96" s="905" t="s">
        <v>20</v>
      </c>
      <c r="B96" s="1129"/>
      <c r="C96" s="1129"/>
      <c r="D96" s="1129"/>
      <c r="E96" s="1129"/>
      <c r="F96" s="1130"/>
      <c r="G96" s="1087" t="s">
        <v>22</v>
      </c>
      <c r="H96" s="906"/>
      <c r="I96" s="906"/>
      <c r="J96" s="907"/>
      <c r="K96" s="1115" t="s">
        <v>69</v>
      </c>
      <c r="L96" s="947"/>
      <c r="M96" s="947"/>
      <c r="N96" s="1116"/>
      <c r="O96" s="1115" t="s">
        <v>70</v>
      </c>
      <c r="P96" s="947"/>
      <c r="Q96" s="947"/>
      <c r="R96" s="1116"/>
      <c r="S96" s="1115" t="s">
        <v>66</v>
      </c>
      <c r="T96" s="947"/>
      <c r="U96" s="947"/>
      <c r="V96" s="1116"/>
      <c r="W96" s="1115" t="s">
        <v>29</v>
      </c>
      <c r="X96" s="947"/>
      <c r="Y96" s="947"/>
      <c r="Z96" s="1116"/>
      <c r="AA96" s="1134" t="s">
        <v>23</v>
      </c>
      <c r="AB96" s="915"/>
      <c r="AC96" s="915"/>
      <c r="AD96" s="915"/>
      <c r="AE96" s="1135"/>
      <c r="AF96" s="57"/>
      <c r="AG96" s="54"/>
      <c r="AH96" s="54"/>
    </row>
    <row r="97" spans="1:34" ht="18" customHeight="1">
      <c r="A97" s="1117" t="s">
        <v>1262</v>
      </c>
      <c r="B97" s="1118"/>
      <c r="C97" s="1131" t="s">
        <v>1271</v>
      </c>
      <c r="D97" s="1131"/>
      <c r="E97" s="1131"/>
      <c r="F97" s="1131"/>
      <c r="G97" s="1132"/>
      <c r="H97" s="1132"/>
      <c r="I97" s="1133"/>
      <c r="J97" s="300" t="s">
        <v>27</v>
      </c>
      <c r="K97" s="1132"/>
      <c r="L97" s="1132"/>
      <c r="M97" s="1133"/>
      <c r="N97" s="300" t="s">
        <v>27</v>
      </c>
      <c r="O97" s="1132"/>
      <c r="P97" s="1132"/>
      <c r="Q97" s="1133"/>
      <c r="R97" s="300" t="s">
        <v>27</v>
      </c>
      <c r="S97" s="1132"/>
      <c r="T97" s="1132"/>
      <c r="U97" s="1133"/>
      <c r="V97" s="300" t="s">
        <v>27</v>
      </c>
      <c r="W97" s="1132"/>
      <c r="X97" s="1132"/>
      <c r="Y97" s="1133"/>
      <c r="Z97" s="300" t="s">
        <v>27</v>
      </c>
      <c r="AA97" s="1136"/>
      <c r="AB97" s="1136"/>
      <c r="AC97" s="1136"/>
      <c r="AD97" s="1136"/>
      <c r="AE97" s="1137"/>
      <c r="AF97" s="57" t="str">
        <f xml:space="preserve"> IF(OR(AND(G97&lt;100000,G97&lt;&gt;""),AND(K97&lt;100000,K97&lt;&gt;""),AND(O97&lt;100000,O97&lt;&gt;""),AND(S97&lt;100000,S97&lt;&gt;""),AND(W97&lt;100000,W97&lt;&gt;"")),
 "←授業料が１０万円未満となっていますが正しいでしょうか。正しい場合はそのままで結構です。",
IF(MAX(G97,K97,O97,S97,W97)&gt;=2000000,
"←授業料が２００万円以上となっていますが正しいでしょうか。正しい場合はそのままで結構です。",
        ""))</f>
        <v/>
      </c>
      <c r="AG97" s="56"/>
      <c r="AH97" s="56"/>
    </row>
    <row r="98" spans="1:34" ht="18" customHeight="1">
      <c r="A98" s="1117"/>
      <c r="B98" s="1118"/>
      <c r="C98" s="1126" t="s">
        <v>1270</v>
      </c>
      <c r="D98" s="1126"/>
      <c r="E98" s="1126"/>
      <c r="F98" s="1126"/>
      <c r="G98" s="1127"/>
      <c r="H98" s="1127"/>
      <c r="I98" s="1128"/>
      <c r="J98" s="301" t="s">
        <v>27</v>
      </c>
      <c r="K98" s="1127"/>
      <c r="L98" s="1127"/>
      <c r="M98" s="1128"/>
      <c r="N98" s="301" t="s">
        <v>27</v>
      </c>
      <c r="O98" s="1127"/>
      <c r="P98" s="1127"/>
      <c r="Q98" s="1128"/>
      <c r="R98" s="301" t="s">
        <v>27</v>
      </c>
      <c r="S98" s="1127"/>
      <c r="T98" s="1127"/>
      <c r="U98" s="1128"/>
      <c r="V98" s="301" t="s">
        <v>27</v>
      </c>
      <c r="W98" s="1127"/>
      <c r="X98" s="1127"/>
      <c r="Y98" s="1128"/>
      <c r="Z98" s="301" t="s">
        <v>27</v>
      </c>
      <c r="AA98" s="1138"/>
      <c r="AB98" s="1138"/>
      <c r="AC98" s="1138"/>
      <c r="AD98" s="1138"/>
      <c r="AE98" s="1139"/>
      <c r="AF98" s="57" t="str">
        <f xml:space="preserve"> IF(OR(AND(G98&lt;10000,G98&lt;&gt;""),AND(K98&lt;10000,K98&lt;&gt;""),AND(O98&lt;10000,O98&lt;&gt;""),AND(S98&lt;10000,S98&lt;&gt;""),AND(W98&lt;10000,W98&lt;&gt;"")),
 "←入学金が１万円未満となっていますが正しいでしょうか。正しい場合はそのままで結構です。",
IF(MAX(G98,K98,O98,S98,W98)&gt;=500000,
"←入学金が５０万円以上となっていますが正しいでしょうか。正しい場合はそのままで結構です。",
        ""))</f>
        <v/>
      </c>
      <c r="AG98" s="56"/>
      <c r="AH98" s="56"/>
    </row>
    <row r="99" spans="1:34" ht="18" customHeight="1">
      <c r="A99" s="1117"/>
      <c r="B99" s="1118"/>
      <c r="C99" s="1126" t="s">
        <v>1272</v>
      </c>
      <c r="D99" s="1126"/>
      <c r="E99" s="1126"/>
      <c r="F99" s="1126"/>
      <c r="G99" s="1127"/>
      <c r="H99" s="1127"/>
      <c r="I99" s="1128"/>
      <c r="J99" s="301" t="s">
        <v>27</v>
      </c>
      <c r="K99" s="1127"/>
      <c r="L99" s="1127"/>
      <c r="M99" s="1128"/>
      <c r="N99" s="301" t="s">
        <v>27</v>
      </c>
      <c r="O99" s="1127"/>
      <c r="P99" s="1127"/>
      <c r="Q99" s="1128"/>
      <c r="R99" s="301" t="s">
        <v>27</v>
      </c>
      <c r="S99" s="1127"/>
      <c r="T99" s="1127"/>
      <c r="U99" s="1128"/>
      <c r="V99" s="301" t="s">
        <v>27</v>
      </c>
      <c r="W99" s="1127"/>
      <c r="X99" s="1127"/>
      <c r="Y99" s="1128"/>
      <c r="Z99" s="301" t="s">
        <v>27</v>
      </c>
      <c r="AA99" s="1138"/>
      <c r="AB99" s="1138"/>
      <c r="AC99" s="1138"/>
      <c r="AD99" s="1138"/>
      <c r="AE99" s="1139"/>
      <c r="AF99" s="57"/>
      <c r="AG99" s="56"/>
      <c r="AH99" s="56"/>
    </row>
    <row r="100" spans="1:34" ht="18" customHeight="1">
      <c r="A100" s="1117"/>
      <c r="B100" s="1118"/>
      <c r="C100" s="1126" t="s">
        <v>1273</v>
      </c>
      <c r="D100" s="1126"/>
      <c r="E100" s="1126"/>
      <c r="F100" s="1126"/>
      <c r="G100" s="1127"/>
      <c r="H100" s="1127"/>
      <c r="I100" s="1128"/>
      <c r="J100" s="301" t="s">
        <v>27</v>
      </c>
      <c r="K100" s="1127"/>
      <c r="L100" s="1127"/>
      <c r="M100" s="1128"/>
      <c r="N100" s="301" t="s">
        <v>27</v>
      </c>
      <c r="O100" s="1127"/>
      <c r="P100" s="1127"/>
      <c r="Q100" s="1128"/>
      <c r="R100" s="301" t="s">
        <v>27</v>
      </c>
      <c r="S100" s="1127"/>
      <c r="T100" s="1127"/>
      <c r="U100" s="1128"/>
      <c r="V100" s="301" t="s">
        <v>27</v>
      </c>
      <c r="W100" s="1127"/>
      <c r="X100" s="1127"/>
      <c r="Y100" s="1128"/>
      <c r="Z100" s="301" t="s">
        <v>27</v>
      </c>
      <c r="AA100" s="1138"/>
      <c r="AB100" s="1138"/>
      <c r="AC100" s="1138"/>
      <c r="AD100" s="1138"/>
      <c r="AE100" s="1139"/>
      <c r="AF100" s="57"/>
      <c r="AG100" s="56"/>
      <c r="AH100" s="56"/>
    </row>
    <row r="101" spans="1:34" ht="18" customHeight="1">
      <c r="A101" s="1117"/>
      <c r="B101" s="1118"/>
      <c r="C101" s="1126" t="s">
        <v>1274</v>
      </c>
      <c r="D101" s="1126"/>
      <c r="E101" s="1126"/>
      <c r="F101" s="1126"/>
      <c r="G101" s="1127"/>
      <c r="H101" s="1127"/>
      <c r="I101" s="1128"/>
      <c r="J101" s="301" t="s">
        <v>27</v>
      </c>
      <c r="K101" s="1127"/>
      <c r="L101" s="1127"/>
      <c r="M101" s="1128"/>
      <c r="N101" s="301" t="s">
        <v>27</v>
      </c>
      <c r="O101" s="1127"/>
      <c r="P101" s="1127"/>
      <c r="Q101" s="1128"/>
      <c r="R101" s="301" t="s">
        <v>27</v>
      </c>
      <c r="S101" s="1127"/>
      <c r="T101" s="1127"/>
      <c r="U101" s="1128"/>
      <c r="V101" s="301" t="s">
        <v>27</v>
      </c>
      <c r="W101" s="1127"/>
      <c r="X101" s="1127"/>
      <c r="Y101" s="1128"/>
      <c r="Z101" s="301" t="s">
        <v>27</v>
      </c>
      <c r="AA101" s="1138"/>
      <c r="AB101" s="1138"/>
      <c r="AC101" s="1138"/>
      <c r="AD101" s="1138"/>
      <c r="AE101" s="1139"/>
      <c r="AF101" s="57"/>
      <c r="AG101" s="66"/>
      <c r="AH101" s="66"/>
    </row>
    <row r="102" spans="1:34" ht="18" customHeight="1">
      <c r="A102" s="1117"/>
      <c r="B102" s="1118"/>
      <c r="C102" s="1126" t="s">
        <v>1275</v>
      </c>
      <c r="D102" s="1126"/>
      <c r="E102" s="1126"/>
      <c r="F102" s="1126"/>
      <c r="G102" s="1127"/>
      <c r="H102" s="1127"/>
      <c r="I102" s="1128"/>
      <c r="J102" s="301" t="s">
        <v>27</v>
      </c>
      <c r="K102" s="1127"/>
      <c r="L102" s="1127"/>
      <c r="M102" s="1128"/>
      <c r="N102" s="301" t="s">
        <v>27</v>
      </c>
      <c r="O102" s="1127"/>
      <c r="P102" s="1127"/>
      <c r="Q102" s="1128"/>
      <c r="R102" s="301" t="s">
        <v>27</v>
      </c>
      <c r="S102" s="1127"/>
      <c r="T102" s="1127"/>
      <c r="U102" s="1128"/>
      <c r="V102" s="301" t="s">
        <v>27</v>
      </c>
      <c r="W102" s="1127"/>
      <c r="X102" s="1127"/>
      <c r="Y102" s="1128"/>
      <c r="Z102" s="301" t="s">
        <v>27</v>
      </c>
      <c r="AA102" s="1138"/>
      <c r="AB102" s="1138"/>
      <c r="AC102" s="1138"/>
      <c r="AD102" s="1138"/>
      <c r="AE102" s="1139"/>
      <c r="AF102" s="57"/>
      <c r="AG102" s="56"/>
      <c r="AH102" s="56"/>
    </row>
    <row r="103" spans="1:34" ht="18" customHeight="1" thickBot="1">
      <c r="A103" s="1117"/>
      <c r="B103" s="1118"/>
      <c r="C103" s="1325" t="s">
        <v>1276</v>
      </c>
      <c r="D103" s="1325"/>
      <c r="E103" s="1325"/>
      <c r="F103" s="1325"/>
      <c r="G103" s="1120"/>
      <c r="H103" s="1120"/>
      <c r="I103" s="1121"/>
      <c r="J103" s="302" t="s">
        <v>27</v>
      </c>
      <c r="K103" s="1120"/>
      <c r="L103" s="1120"/>
      <c r="M103" s="1121"/>
      <c r="N103" s="302" t="s">
        <v>27</v>
      </c>
      <c r="O103" s="1120"/>
      <c r="P103" s="1120"/>
      <c r="Q103" s="1121"/>
      <c r="R103" s="302" t="s">
        <v>27</v>
      </c>
      <c r="S103" s="1120"/>
      <c r="T103" s="1120"/>
      <c r="U103" s="1121"/>
      <c r="V103" s="302" t="s">
        <v>27</v>
      </c>
      <c r="W103" s="1120"/>
      <c r="X103" s="1120"/>
      <c r="Y103" s="1121"/>
      <c r="Z103" s="302" t="s">
        <v>27</v>
      </c>
      <c r="AA103" s="1138"/>
      <c r="AB103" s="1138"/>
      <c r="AC103" s="1138"/>
      <c r="AD103" s="1138"/>
      <c r="AE103" s="1139"/>
      <c r="AF103" s="57"/>
      <c r="AG103" s="56"/>
      <c r="AH103" s="56"/>
    </row>
    <row r="104" spans="1:34" ht="18" customHeight="1" thickBot="1">
      <c r="A104" s="1064"/>
      <c r="B104" s="1119"/>
      <c r="C104" s="1122" t="s">
        <v>1248</v>
      </c>
      <c r="D104" s="1123"/>
      <c r="E104" s="1123"/>
      <c r="F104" s="1123"/>
      <c r="G104" s="1124">
        <f>SUM(G97:I103)</f>
        <v>0</v>
      </c>
      <c r="H104" s="1124"/>
      <c r="I104" s="1125"/>
      <c r="J104" s="303" t="s">
        <v>27</v>
      </c>
      <c r="K104" s="1124">
        <f>SUM(K97:M103)</f>
        <v>0</v>
      </c>
      <c r="L104" s="1124"/>
      <c r="M104" s="1125"/>
      <c r="N104" s="303" t="s">
        <v>27</v>
      </c>
      <c r="O104" s="1124">
        <f>SUM(O97:Q103)</f>
        <v>0</v>
      </c>
      <c r="P104" s="1124"/>
      <c r="Q104" s="1125"/>
      <c r="R104" s="303" t="s">
        <v>27</v>
      </c>
      <c r="S104" s="1124">
        <f>SUM(S97:U103)</f>
        <v>0</v>
      </c>
      <c r="T104" s="1124"/>
      <c r="U104" s="1125"/>
      <c r="V104" s="303" t="s">
        <v>27</v>
      </c>
      <c r="W104" s="1124">
        <f>SUM(W97:Y103)</f>
        <v>0</v>
      </c>
      <c r="X104" s="1124"/>
      <c r="Y104" s="1125"/>
      <c r="Z104" s="303" t="s">
        <v>27</v>
      </c>
      <c r="AA104" s="1138"/>
      <c r="AB104" s="1138"/>
      <c r="AC104" s="1138"/>
      <c r="AD104" s="1138"/>
      <c r="AE104" s="1139"/>
      <c r="AF104" s="66" t="str">
        <f>IF(SUM(G97:I103, K97:M103, O97:Q103, S97:U103, W97:Y103)&lt;&gt;SUM(G104:Y104),"←１年次納付金（縦）計が、明細の合計と一致しません。", "" )</f>
        <v/>
      </c>
      <c r="AG104" s="56"/>
      <c r="AH104" s="56"/>
    </row>
    <row r="105" spans="1:34" ht="18" customHeight="1">
      <c r="A105" s="1305" t="s">
        <v>1277</v>
      </c>
      <c r="B105" s="1306"/>
      <c r="C105" s="1311" t="s">
        <v>1271</v>
      </c>
      <c r="D105" s="1311"/>
      <c r="E105" s="1311"/>
      <c r="F105" s="1311"/>
      <c r="G105" s="1143"/>
      <c r="H105" s="1143"/>
      <c r="I105" s="1144"/>
      <c r="J105" s="304" t="s">
        <v>27</v>
      </c>
      <c r="K105" s="1143"/>
      <c r="L105" s="1143"/>
      <c r="M105" s="1144"/>
      <c r="N105" s="304" t="s">
        <v>27</v>
      </c>
      <c r="O105" s="1143"/>
      <c r="P105" s="1143"/>
      <c r="Q105" s="1144"/>
      <c r="R105" s="304" t="s">
        <v>27</v>
      </c>
      <c r="S105" s="1143"/>
      <c r="T105" s="1143"/>
      <c r="U105" s="1144"/>
      <c r="V105" s="304" t="s">
        <v>27</v>
      </c>
      <c r="W105" s="1143"/>
      <c r="X105" s="1143"/>
      <c r="Y105" s="1144"/>
      <c r="Z105" s="304" t="s">
        <v>27</v>
      </c>
      <c r="AA105" s="1138"/>
      <c r="AB105" s="1138"/>
      <c r="AC105" s="1138"/>
      <c r="AD105" s="1138"/>
      <c r="AE105" s="1139"/>
      <c r="AF105" s="57" t="str">
        <f xml:space="preserve"> IF(OR(AND(G105&lt;100000,G105&lt;&gt;""),AND(K105&lt;100000,K105&lt;&gt;""),AND(O105&lt;100000,O105&lt;&gt;""),AND(S105&lt;100000,S105&lt;&gt;""),AND(W105&lt;100000,W105&lt;&gt;"")),
 "←授業料が１０万円未満となっていますが正しいでしょうか。正しい場合はそのままで結構です。",
IF(MAX(G105,K105,O105,S105,W105)&gt;=2000000,
"←授業料が２００万円以上となっていますが正しいでしょうか。正しい場合はそのままで結構です。",
        ""))</f>
        <v/>
      </c>
      <c r="AG105" s="56"/>
      <c r="AH105" s="56"/>
    </row>
    <row r="106" spans="1:34" ht="18" customHeight="1" thickBot="1">
      <c r="A106" s="1307"/>
      <c r="B106" s="1308"/>
      <c r="C106" s="1312" t="s">
        <v>60</v>
      </c>
      <c r="D106" s="1312"/>
      <c r="E106" s="1312"/>
      <c r="F106" s="1312"/>
      <c r="G106" s="1120"/>
      <c r="H106" s="1120"/>
      <c r="I106" s="1121"/>
      <c r="J106" s="302" t="s">
        <v>27</v>
      </c>
      <c r="K106" s="1120"/>
      <c r="L106" s="1120"/>
      <c r="M106" s="1121"/>
      <c r="N106" s="302" t="s">
        <v>27</v>
      </c>
      <c r="O106" s="1120"/>
      <c r="P106" s="1120"/>
      <c r="Q106" s="1121"/>
      <c r="R106" s="302" t="s">
        <v>27</v>
      </c>
      <c r="S106" s="1120"/>
      <c r="T106" s="1120"/>
      <c r="U106" s="1121"/>
      <c r="V106" s="302" t="s">
        <v>27</v>
      </c>
      <c r="W106" s="1120"/>
      <c r="X106" s="1120"/>
      <c r="Y106" s="1121"/>
      <c r="Z106" s="302" t="s">
        <v>27</v>
      </c>
      <c r="AA106" s="1138"/>
      <c r="AB106" s="1138"/>
      <c r="AC106" s="1138"/>
      <c r="AD106" s="1138"/>
      <c r="AE106" s="1139"/>
      <c r="AF106" s="307"/>
      <c r="AG106" s="56"/>
      <c r="AH106" s="56"/>
    </row>
    <row r="107" spans="1:34" ht="18" customHeight="1" thickBot="1">
      <c r="A107" s="1309"/>
      <c r="B107" s="1310"/>
      <c r="C107" s="1313" t="s">
        <v>1248</v>
      </c>
      <c r="D107" s="1314"/>
      <c r="E107" s="1314"/>
      <c r="F107" s="1314"/>
      <c r="G107" s="1124">
        <f>SUM(G105:I106)</f>
        <v>0</v>
      </c>
      <c r="H107" s="1124"/>
      <c r="I107" s="1125"/>
      <c r="J107" s="303" t="s">
        <v>27</v>
      </c>
      <c r="K107" s="1124">
        <f>SUM(K105:M106)</f>
        <v>0</v>
      </c>
      <c r="L107" s="1124"/>
      <c r="M107" s="1125"/>
      <c r="N107" s="303" t="s">
        <v>27</v>
      </c>
      <c r="O107" s="1124">
        <f>SUM(O105:Q106)</f>
        <v>0</v>
      </c>
      <c r="P107" s="1124"/>
      <c r="Q107" s="1125"/>
      <c r="R107" s="303" t="s">
        <v>27</v>
      </c>
      <c r="S107" s="1124">
        <f>SUM(S105:U106)</f>
        <v>0</v>
      </c>
      <c r="T107" s="1124"/>
      <c r="U107" s="1125"/>
      <c r="V107" s="303" t="s">
        <v>27</v>
      </c>
      <c r="W107" s="1124">
        <f>SUM(W105:Y106)</f>
        <v>0</v>
      </c>
      <c r="X107" s="1124"/>
      <c r="Y107" s="1125"/>
      <c r="Z107" s="303" t="s">
        <v>27</v>
      </c>
      <c r="AA107" s="1138"/>
      <c r="AB107" s="1138"/>
      <c r="AC107" s="1138"/>
      <c r="AD107" s="1138"/>
      <c r="AE107" s="1139"/>
      <c r="AF107" s="307" t="str">
        <f>IF(SUM(G105:I106, K105:M106, O105:Q106, S105:U106, W105:Y106)&lt;&gt;SUM(G107:Y107),"←2年次納付金（縦）計が、明細の合計と一致しません。","")</f>
        <v/>
      </c>
      <c r="AG107" s="56"/>
      <c r="AH107" s="56"/>
    </row>
    <row r="108" spans="1:34" ht="18" customHeight="1">
      <c r="A108" s="1319" t="s">
        <v>1278</v>
      </c>
      <c r="B108" s="1320"/>
      <c r="C108" s="1315" t="s">
        <v>1271</v>
      </c>
      <c r="D108" s="1315"/>
      <c r="E108" s="1315"/>
      <c r="F108" s="1315"/>
      <c r="G108" s="1143"/>
      <c r="H108" s="1143"/>
      <c r="I108" s="1144"/>
      <c r="J108" s="304" t="s">
        <v>27</v>
      </c>
      <c r="K108" s="1143"/>
      <c r="L108" s="1143"/>
      <c r="M108" s="1144"/>
      <c r="N108" s="304" t="s">
        <v>27</v>
      </c>
      <c r="O108" s="1143"/>
      <c r="P108" s="1143"/>
      <c r="Q108" s="1144"/>
      <c r="R108" s="304" t="s">
        <v>27</v>
      </c>
      <c r="S108" s="1143"/>
      <c r="T108" s="1143"/>
      <c r="U108" s="1144"/>
      <c r="V108" s="304" t="s">
        <v>27</v>
      </c>
      <c r="W108" s="1143"/>
      <c r="X108" s="1143"/>
      <c r="Y108" s="1144"/>
      <c r="Z108" s="304" t="s">
        <v>27</v>
      </c>
      <c r="AA108" s="1138"/>
      <c r="AB108" s="1138"/>
      <c r="AC108" s="1138"/>
      <c r="AD108" s="1138"/>
      <c r="AE108" s="1139"/>
      <c r="AF108" s="57" t="str">
        <f xml:space="preserve"> IF(OR(AND(G108&lt;100000,G108&lt;&gt;""),AND(K108&lt;100000,K108&lt;&gt;""),AND(O108&lt;100000,O108&lt;&gt;""),AND(S108&lt;100000,S108&lt;&gt;""),AND(W108&lt;100000,W108&lt;&gt;"")),
 "←授業料が１０万円未満となっていますが正しいでしょうか。正しい場合はそのままで結構です。",
IF(MAX(G108,K108,O108,S108,W108)&gt;=2000000,
"←授業料が２００万円以上となっていますが正しいでしょうか。正しい場合はそのままで結構です。",
        ""))</f>
        <v/>
      </c>
      <c r="AG108" s="56"/>
      <c r="AH108" s="56"/>
    </row>
    <row r="109" spans="1:34" ht="18" customHeight="1" thickBot="1">
      <c r="A109" s="1321"/>
      <c r="B109" s="1322"/>
      <c r="C109" s="1316" t="s">
        <v>60</v>
      </c>
      <c r="D109" s="1316"/>
      <c r="E109" s="1316"/>
      <c r="F109" s="1316"/>
      <c r="G109" s="1120"/>
      <c r="H109" s="1120"/>
      <c r="I109" s="1121"/>
      <c r="J109" s="302" t="s">
        <v>27</v>
      </c>
      <c r="K109" s="1120"/>
      <c r="L109" s="1120"/>
      <c r="M109" s="1121"/>
      <c r="N109" s="302" t="s">
        <v>27</v>
      </c>
      <c r="O109" s="1120"/>
      <c r="P109" s="1120"/>
      <c r="Q109" s="1121"/>
      <c r="R109" s="302" t="s">
        <v>27</v>
      </c>
      <c r="S109" s="1120"/>
      <c r="T109" s="1120"/>
      <c r="U109" s="1121"/>
      <c r="V109" s="302" t="s">
        <v>27</v>
      </c>
      <c r="W109" s="1120"/>
      <c r="X109" s="1120"/>
      <c r="Y109" s="1121"/>
      <c r="Z109" s="302" t="s">
        <v>27</v>
      </c>
      <c r="AA109" s="1138"/>
      <c r="AB109" s="1138"/>
      <c r="AC109" s="1138"/>
      <c r="AD109" s="1138"/>
      <c r="AE109" s="1139"/>
      <c r="AF109" s="307"/>
      <c r="AG109" s="56"/>
      <c r="AH109" s="56"/>
    </row>
    <row r="110" spans="1:34" ht="18" customHeight="1" thickBot="1">
      <c r="A110" s="1323"/>
      <c r="B110" s="1324"/>
      <c r="C110" s="1317" t="s">
        <v>1248</v>
      </c>
      <c r="D110" s="1318"/>
      <c r="E110" s="1318"/>
      <c r="F110" s="1318"/>
      <c r="G110" s="1124">
        <f>SUM(G108:I109)</f>
        <v>0</v>
      </c>
      <c r="H110" s="1124"/>
      <c r="I110" s="1125"/>
      <c r="J110" s="303" t="s">
        <v>27</v>
      </c>
      <c r="K110" s="1124">
        <f>SUM(K108:M109)</f>
        <v>0</v>
      </c>
      <c r="L110" s="1124"/>
      <c r="M110" s="1125"/>
      <c r="N110" s="303" t="s">
        <v>27</v>
      </c>
      <c r="O110" s="1124">
        <f>SUM(O108:Q109)</f>
        <v>0</v>
      </c>
      <c r="P110" s="1124"/>
      <c r="Q110" s="1125"/>
      <c r="R110" s="303" t="s">
        <v>27</v>
      </c>
      <c r="S110" s="1124">
        <f>SUM(S108:U109)</f>
        <v>0</v>
      </c>
      <c r="T110" s="1124"/>
      <c r="U110" s="1125"/>
      <c r="V110" s="303" t="s">
        <v>27</v>
      </c>
      <c r="W110" s="1124">
        <f>SUM(W108:Y109)</f>
        <v>0</v>
      </c>
      <c r="X110" s="1124"/>
      <c r="Y110" s="1125"/>
      <c r="Z110" s="303" t="s">
        <v>27</v>
      </c>
      <c r="AA110" s="1138"/>
      <c r="AB110" s="1138"/>
      <c r="AC110" s="1138"/>
      <c r="AD110" s="1138"/>
      <c r="AE110" s="1139"/>
      <c r="AF110" s="307" t="str">
        <f>IF(SUM(G108:I109, K108:M109, O108:Q109, S108:U109, W108:Y109)&lt;&gt;SUM(G110:Y110),"←3年次納付金（縦）計が、明細の合計と一致しません。","")</f>
        <v/>
      </c>
      <c r="AG110" s="56"/>
      <c r="AH110" s="56"/>
    </row>
    <row r="111" spans="1:34" ht="18" customHeight="1">
      <c r="A111" s="1326" t="s">
        <v>1279</v>
      </c>
      <c r="B111" s="1327"/>
      <c r="C111" s="1332" t="s">
        <v>1271</v>
      </c>
      <c r="D111" s="1332"/>
      <c r="E111" s="1332"/>
      <c r="F111" s="1332"/>
      <c r="G111" s="1142"/>
      <c r="H111" s="1142"/>
      <c r="I111" s="2468"/>
      <c r="J111" s="305" t="s">
        <v>27</v>
      </c>
      <c r="K111" s="1142"/>
      <c r="L111" s="1142"/>
      <c r="M111" s="2468"/>
      <c r="N111" s="305" t="s">
        <v>27</v>
      </c>
      <c r="O111" s="1142"/>
      <c r="P111" s="1142"/>
      <c r="Q111" s="2468"/>
      <c r="R111" s="305" t="s">
        <v>27</v>
      </c>
      <c r="S111" s="1142"/>
      <c r="T111" s="1142"/>
      <c r="U111" s="2468"/>
      <c r="V111" s="305" t="s">
        <v>27</v>
      </c>
      <c r="W111" s="1142"/>
      <c r="X111" s="1142"/>
      <c r="Y111" s="2468"/>
      <c r="Z111" s="305" t="s">
        <v>27</v>
      </c>
      <c r="AA111" s="1138"/>
      <c r="AB111" s="1138"/>
      <c r="AC111" s="1138"/>
      <c r="AD111" s="1138"/>
      <c r="AE111" s="1139"/>
      <c r="AF111" s="57" t="str">
        <f xml:space="preserve"> IF(OR(AND(G111&lt;100000,G111&lt;&gt;""),AND(K111&lt;100000,K111&lt;&gt;""),AND(O111&lt;100000,O111&lt;&gt;""),AND(S111&lt;100000,S111&lt;&gt;""),AND(W111&lt;100000,W111&lt;&gt;"")),
 "←授業料が１０万円未満となっていますが正しいでしょうか。正しい場合はそのままで結構です。",
IF(MAX(G111,K111,O111,S111,W111)&gt;=2000000,
"←授業料が２００万円以上となっていますが正しいでしょうか。正しい場合はそのままで結構です。",
        ""))</f>
        <v/>
      </c>
      <c r="AG111" s="66"/>
      <c r="AH111" s="66"/>
    </row>
    <row r="112" spans="1:34" ht="18" customHeight="1" thickBot="1">
      <c r="A112" s="1328"/>
      <c r="B112" s="1329"/>
      <c r="C112" s="1335" t="s">
        <v>60</v>
      </c>
      <c r="D112" s="1335"/>
      <c r="E112" s="1335"/>
      <c r="F112" s="1335"/>
      <c r="G112" s="1120"/>
      <c r="H112" s="1120"/>
      <c r="I112" s="1121"/>
      <c r="J112" s="302" t="s">
        <v>27</v>
      </c>
      <c r="K112" s="1120"/>
      <c r="L112" s="1120"/>
      <c r="M112" s="1121"/>
      <c r="N112" s="302" t="s">
        <v>27</v>
      </c>
      <c r="O112" s="1120"/>
      <c r="P112" s="1120"/>
      <c r="Q112" s="1121"/>
      <c r="R112" s="302" t="s">
        <v>27</v>
      </c>
      <c r="S112" s="1120"/>
      <c r="T112" s="1120"/>
      <c r="U112" s="1121"/>
      <c r="V112" s="302" t="s">
        <v>27</v>
      </c>
      <c r="W112" s="1120"/>
      <c r="X112" s="1120"/>
      <c r="Y112" s="1121"/>
      <c r="Z112" s="302" t="s">
        <v>27</v>
      </c>
      <c r="AA112" s="1138"/>
      <c r="AB112" s="1138"/>
      <c r="AC112" s="1138"/>
      <c r="AD112" s="1138"/>
      <c r="AE112" s="1139"/>
      <c r="AF112" s="307"/>
      <c r="AG112" s="58"/>
      <c r="AH112" s="58"/>
    </row>
    <row r="113" spans="1:62" ht="18" customHeight="1" thickBot="1">
      <c r="A113" s="1330"/>
      <c r="B113" s="1331"/>
      <c r="C113" s="1333" t="s">
        <v>1248</v>
      </c>
      <c r="D113" s="1334"/>
      <c r="E113" s="1334"/>
      <c r="F113" s="1334"/>
      <c r="G113" s="1124">
        <f>SUM(G111:I112)</f>
        <v>0</v>
      </c>
      <c r="H113" s="1124"/>
      <c r="I113" s="1125"/>
      <c r="J113" s="303" t="s">
        <v>27</v>
      </c>
      <c r="K113" s="1124">
        <f>SUM(K111:M112)</f>
        <v>0</v>
      </c>
      <c r="L113" s="1124"/>
      <c r="M113" s="1125"/>
      <c r="N113" s="303" t="s">
        <v>27</v>
      </c>
      <c r="O113" s="1124">
        <f>SUM(O111:Q112)</f>
        <v>0</v>
      </c>
      <c r="P113" s="1124"/>
      <c r="Q113" s="1125"/>
      <c r="R113" s="303" t="s">
        <v>27</v>
      </c>
      <c r="S113" s="1124">
        <f>SUM(S111:U112)</f>
        <v>0</v>
      </c>
      <c r="T113" s="1124"/>
      <c r="U113" s="1125"/>
      <c r="V113" s="303" t="s">
        <v>27</v>
      </c>
      <c r="W113" s="1124">
        <f>SUM(W111:Y112)</f>
        <v>0</v>
      </c>
      <c r="X113" s="1124"/>
      <c r="Y113" s="1125"/>
      <c r="Z113" s="303" t="s">
        <v>27</v>
      </c>
      <c r="AA113" s="1140"/>
      <c r="AB113" s="1140"/>
      <c r="AC113" s="1140"/>
      <c r="AD113" s="1140"/>
      <c r="AE113" s="1141"/>
      <c r="AF113" s="307" t="str">
        <f>IF(SUM(G111:I112, K111:M112, O111:Q112, S111:U112, W111:Y112)&lt;&gt;SUM(G113:Y113),"←4年次納付金（縦）計が、明細の合計と一致しません。","")</f>
        <v/>
      </c>
      <c r="AG113" s="58"/>
      <c r="AH113" s="58"/>
    </row>
    <row r="114" spans="1:62" ht="12" customHeight="1">
      <c r="A114" s="1336" t="s">
        <v>1291</v>
      </c>
      <c r="B114" s="1336"/>
      <c r="C114" s="1337" t="s">
        <v>1292</v>
      </c>
      <c r="D114" s="1338"/>
      <c r="E114" s="1338"/>
      <c r="F114" s="1338"/>
      <c r="G114" s="1338"/>
      <c r="H114" s="1338"/>
      <c r="I114" s="1338"/>
      <c r="J114" s="1338"/>
      <c r="K114" s="1338"/>
      <c r="L114" s="1338"/>
      <c r="M114" s="1338"/>
      <c r="N114" s="1338"/>
      <c r="O114" s="1338"/>
      <c r="P114" s="1338"/>
      <c r="Q114" s="1338"/>
      <c r="R114" s="1338"/>
      <c r="S114" s="1338"/>
      <c r="T114" s="1338"/>
      <c r="U114" s="1338"/>
      <c r="V114" s="1338"/>
      <c r="W114" s="1338"/>
      <c r="X114" s="1338"/>
      <c r="Y114" s="1338"/>
      <c r="Z114" s="1338"/>
      <c r="AA114" s="1338"/>
      <c r="AB114" s="1338"/>
      <c r="AC114" s="1338"/>
      <c r="AD114" s="1338"/>
      <c r="AE114" s="1338"/>
      <c r="AF114" s="57"/>
      <c r="AG114" s="54"/>
      <c r="AH114" s="54"/>
      <c r="AI114" s="12"/>
      <c r="AJ114" s="12"/>
      <c r="AK114" s="12"/>
      <c r="AL114" s="12"/>
    </row>
    <row r="115" spans="1:62" s="5" customFormat="1" ht="4.9000000000000004" customHeight="1">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52"/>
      <c r="AG115" s="52"/>
      <c r="AH115" s="52"/>
      <c r="AI115" s="11"/>
      <c r="AJ115" s="11"/>
      <c r="AK115" s="11"/>
      <c r="AL115" s="11"/>
    </row>
    <row r="116" spans="1:62" s="5" customFormat="1" ht="4.9000000000000004" customHeight="1">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52"/>
      <c r="AG116" s="52"/>
      <c r="AH116" s="52"/>
      <c r="AI116" s="11"/>
      <c r="AJ116" s="11"/>
      <c r="AK116" s="11"/>
      <c r="AL116" s="11"/>
    </row>
    <row r="117" spans="1:62" s="115" customFormat="1" ht="4.9000000000000004" customHeight="1">
      <c r="A117" s="242"/>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58"/>
      <c r="AG117" s="58"/>
      <c r="AH117" s="58"/>
      <c r="AI117" s="74"/>
      <c r="AJ117" s="74"/>
      <c r="AK117" s="74"/>
      <c r="AL117" s="74"/>
    </row>
    <row r="118" spans="1:62" s="59" customFormat="1" ht="15" customHeight="1">
      <c r="A118" s="777" t="s">
        <v>1971</v>
      </c>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16"/>
      <c r="AB118" s="16"/>
      <c r="AC118" s="16"/>
      <c r="AD118" s="16"/>
      <c r="AE118" s="39"/>
      <c r="AF118" s="58"/>
      <c r="AG118" s="58"/>
      <c r="AH118" s="58"/>
      <c r="AI118" s="74"/>
      <c r="AJ118" s="74"/>
      <c r="AK118" s="74"/>
      <c r="AL118" s="74"/>
    </row>
    <row r="119" spans="1:62" s="59" customFormat="1" ht="19.899999999999999" customHeight="1">
      <c r="A119" s="1161" t="s">
        <v>390</v>
      </c>
      <c r="B119" s="1162"/>
      <c r="C119" s="1162"/>
      <c r="D119" s="1162"/>
      <c r="E119" s="1162"/>
      <c r="F119" s="1162"/>
      <c r="G119" s="1162"/>
      <c r="H119" s="1352"/>
      <c r="I119" s="1161" t="s">
        <v>391</v>
      </c>
      <c r="J119" s="1162"/>
      <c r="K119" s="1162"/>
      <c r="L119" s="1162"/>
      <c r="M119" s="1163"/>
      <c r="N119" s="1163"/>
      <c r="O119" s="1163"/>
      <c r="P119" s="1164"/>
      <c r="Q119" s="118"/>
      <c r="R119" s="118"/>
      <c r="S119" s="118"/>
      <c r="T119" s="118"/>
      <c r="U119" s="118"/>
      <c r="V119" s="118"/>
      <c r="W119" s="118"/>
      <c r="X119" s="118"/>
      <c r="Y119" s="118"/>
      <c r="Z119" s="118"/>
      <c r="AA119" s="118"/>
      <c r="AB119" s="118"/>
      <c r="AC119" s="118"/>
      <c r="AD119" s="118"/>
      <c r="AE119" s="118"/>
      <c r="AF119" s="55" t="str">
        <f>IF(OR(A121="　",A121=""),"←定時制・本務教員数を記入してください。",
IF(OR(E121="　",E121=""),"←定時制・非常勤教員数を記入してください。",
IF(OR(I121="　",I121=""),"←定時制・本務職員数を記入してください。",
IF(OR(M121="　",M121=""),"←定時制・兼務職員数を記入してください。",""))))</f>
        <v>←定時制・本務教員数を記入してください。</v>
      </c>
      <c r="AG119" s="58"/>
      <c r="AH119" s="58"/>
      <c r="AI119" s="74"/>
      <c r="AJ119" s="74"/>
      <c r="AK119" s="74"/>
      <c r="AL119" s="74"/>
    </row>
    <row r="120" spans="1:62" s="59" customFormat="1" ht="19.899999999999999" customHeight="1" thickBot="1">
      <c r="A120" s="1165" t="s">
        <v>1238</v>
      </c>
      <c r="B120" s="1166"/>
      <c r="C120" s="1166"/>
      <c r="D120" s="1167"/>
      <c r="E120" s="1165" t="s">
        <v>1239</v>
      </c>
      <c r="F120" s="1168"/>
      <c r="G120" s="1168"/>
      <c r="H120" s="1169"/>
      <c r="I120" s="1165" t="s">
        <v>1240</v>
      </c>
      <c r="J120" s="1166"/>
      <c r="K120" s="1166"/>
      <c r="L120" s="1166"/>
      <c r="M120" s="1165" t="s">
        <v>1241</v>
      </c>
      <c r="N120" s="1168"/>
      <c r="O120" s="1168"/>
      <c r="P120" s="1169"/>
      <c r="Q120" s="118"/>
      <c r="R120" s="234"/>
      <c r="S120" s="234"/>
      <c r="T120" s="234"/>
      <c r="U120" s="234"/>
      <c r="V120" s="234"/>
      <c r="W120" s="234"/>
      <c r="X120" s="234"/>
      <c r="Y120" s="234"/>
      <c r="Z120" s="234"/>
      <c r="AA120" s="234"/>
      <c r="AB120" s="234"/>
      <c r="AC120" s="234"/>
      <c r="AD120" s="234"/>
      <c r="AE120" s="234"/>
      <c r="AF120" s="87"/>
      <c r="AG120" s="87"/>
      <c r="AH120" s="87"/>
      <c r="AI120" s="74"/>
      <c r="AJ120" s="74"/>
      <c r="AK120" s="74"/>
      <c r="AL120" s="74"/>
    </row>
    <row r="121" spans="1:62" s="58" customFormat="1" ht="30" customHeight="1" thickBot="1">
      <c r="A121" s="1170"/>
      <c r="B121" s="1171"/>
      <c r="C121" s="1171"/>
      <c r="D121" s="119" t="s">
        <v>392</v>
      </c>
      <c r="E121" s="1172"/>
      <c r="F121" s="1171"/>
      <c r="G121" s="1171"/>
      <c r="H121" s="119" t="s">
        <v>392</v>
      </c>
      <c r="I121" s="1170"/>
      <c r="J121" s="1171"/>
      <c r="K121" s="1171"/>
      <c r="L121" s="119" t="s">
        <v>392</v>
      </c>
      <c r="M121" s="1172"/>
      <c r="N121" s="1171"/>
      <c r="O121" s="1171"/>
      <c r="P121" s="235" t="s">
        <v>392</v>
      </c>
      <c r="Q121" s="118"/>
      <c r="R121" s="118"/>
      <c r="S121" s="118"/>
      <c r="T121" s="118"/>
      <c r="U121" s="118"/>
      <c r="V121" s="118"/>
      <c r="W121" s="118"/>
      <c r="X121" s="118"/>
      <c r="Y121" s="118"/>
      <c r="Z121" s="118"/>
      <c r="AA121" s="118"/>
      <c r="AB121" s="118"/>
      <c r="AC121" s="118"/>
      <c r="AD121" s="118"/>
      <c r="AE121" s="118"/>
      <c r="AF121" s="55"/>
      <c r="AG121" s="55"/>
      <c r="AH121" s="55"/>
      <c r="AI121" s="74"/>
      <c r="AJ121" s="74"/>
      <c r="AK121" s="74"/>
      <c r="AL121" s="74"/>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row>
    <row r="122" spans="1:62" s="201" customFormat="1" ht="4.9000000000000004"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55"/>
      <c r="AG122" s="55"/>
      <c r="AH122" s="55"/>
      <c r="AI122" s="200"/>
      <c r="AJ122" s="200"/>
      <c r="AK122" s="200"/>
      <c r="AL122" s="200"/>
    </row>
    <row r="123" spans="1:62" s="58" customFormat="1" ht="4.9000000000000004"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I123" s="74"/>
      <c r="AJ123" s="74"/>
      <c r="AK123" s="74"/>
      <c r="AL123" s="74"/>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row>
    <row r="124" spans="1:62" ht="4.9000000000000004" customHeight="1">
      <c r="A124" s="40"/>
      <c r="B124" s="41"/>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55"/>
      <c r="AG124" s="55"/>
      <c r="AH124" s="55"/>
    </row>
    <row r="125" spans="1:62" ht="15" customHeight="1" thickBot="1">
      <c r="A125" s="778" t="s">
        <v>1972</v>
      </c>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16"/>
      <c r="X125" s="16"/>
      <c r="Y125" s="16"/>
      <c r="Z125" s="16"/>
      <c r="AA125" s="239"/>
      <c r="AB125" s="51"/>
      <c r="AC125" s="51"/>
      <c r="AD125" s="51"/>
      <c r="AE125" s="51"/>
    </row>
    <row r="126" spans="1:62" ht="7.9" customHeight="1">
      <c r="A126" s="1339" t="s">
        <v>24</v>
      </c>
      <c r="B126" s="1340"/>
      <c r="C126" s="1340"/>
      <c r="D126" s="1340"/>
      <c r="E126" s="1340"/>
      <c r="F126" s="1340"/>
      <c r="G126" s="1340" t="s">
        <v>1243</v>
      </c>
      <c r="H126" s="1340"/>
      <c r="I126" s="1340"/>
      <c r="J126" s="1340"/>
      <c r="K126" s="1340"/>
      <c r="L126" s="1340"/>
      <c r="M126" s="1340"/>
      <c r="N126" s="1340"/>
      <c r="O126" s="1340" t="s">
        <v>1244</v>
      </c>
      <c r="P126" s="1340"/>
      <c r="Q126" s="1340"/>
      <c r="R126" s="1340"/>
      <c r="S126" s="1340"/>
      <c r="T126" s="1340"/>
      <c r="U126" s="1340"/>
      <c r="V126" s="1343"/>
      <c r="W126" s="1353" t="s">
        <v>1287</v>
      </c>
      <c r="X126" s="1354"/>
      <c r="Y126" s="1354"/>
      <c r="Z126" s="1354"/>
      <c r="AA126" s="236"/>
      <c r="AB126" s="236"/>
      <c r="AC126" s="236"/>
      <c r="AD126" s="236"/>
      <c r="AE126" s="236"/>
    </row>
    <row r="127" spans="1:62" ht="7.9" customHeight="1">
      <c r="A127" s="1112"/>
      <c r="B127" s="1113"/>
      <c r="C127" s="1113"/>
      <c r="D127" s="1113"/>
      <c r="E127" s="1113"/>
      <c r="F127" s="1113"/>
      <c r="G127" s="1113"/>
      <c r="H127" s="1113"/>
      <c r="I127" s="1113"/>
      <c r="J127" s="1113"/>
      <c r="K127" s="1113"/>
      <c r="L127" s="1113"/>
      <c r="M127" s="1113"/>
      <c r="N127" s="1113"/>
      <c r="O127" s="1113"/>
      <c r="P127" s="1113"/>
      <c r="Q127" s="1113"/>
      <c r="R127" s="1113"/>
      <c r="S127" s="1113"/>
      <c r="T127" s="1113"/>
      <c r="U127" s="1113"/>
      <c r="V127" s="1344"/>
      <c r="W127" s="1353"/>
      <c r="X127" s="1354"/>
      <c r="Y127" s="1354"/>
      <c r="Z127" s="1354"/>
      <c r="AA127" s="236"/>
      <c r="AB127" s="236"/>
      <c r="AC127" s="236"/>
      <c r="AD127" s="236"/>
      <c r="AE127" s="236"/>
    </row>
    <row r="128" spans="1:62" ht="7.9" customHeight="1" thickBot="1">
      <c r="A128" s="1341"/>
      <c r="B128" s="1342"/>
      <c r="C128" s="1342"/>
      <c r="D128" s="1342"/>
      <c r="E128" s="1342"/>
      <c r="F128" s="1342"/>
      <c r="G128" s="1342"/>
      <c r="H128" s="1342"/>
      <c r="I128" s="1342"/>
      <c r="J128" s="1342"/>
      <c r="K128" s="1342"/>
      <c r="L128" s="1342"/>
      <c r="M128" s="1342"/>
      <c r="N128" s="1342"/>
      <c r="O128" s="1342"/>
      <c r="P128" s="1342"/>
      <c r="Q128" s="1342"/>
      <c r="R128" s="1342"/>
      <c r="S128" s="1342"/>
      <c r="T128" s="1342"/>
      <c r="U128" s="1342"/>
      <c r="V128" s="1345"/>
      <c r="W128" s="1353"/>
      <c r="X128" s="1354"/>
      <c r="Y128" s="1354"/>
      <c r="Z128" s="1354"/>
      <c r="AA128" s="236"/>
      <c r="AB128" s="236"/>
      <c r="AC128" s="236"/>
      <c r="AD128" s="236"/>
      <c r="AE128" s="236"/>
    </row>
    <row r="129" spans="1:38" ht="19.899999999999999" customHeight="1">
      <c r="A129" s="1346" t="s">
        <v>1245</v>
      </c>
      <c r="B129" s="1347"/>
      <c r="C129" s="1347"/>
      <c r="D129" s="1347"/>
      <c r="E129" s="1347"/>
      <c r="F129" s="1347"/>
      <c r="G129" s="1348"/>
      <c r="H129" s="1348"/>
      <c r="I129" s="1348"/>
      <c r="J129" s="1348"/>
      <c r="K129" s="1348"/>
      <c r="L129" s="1349"/>
      <c r="M129" s="1116" t="s">
        <v>1246</v>
      </c>
      <c r="N129" s="1350"/>
      <c r="O129" s="1348"/>
      <c r="P129" s="1348"/>
      <c r="Q129" s="1348"/>
      <c r="R129" s="1348"/>
      <c r="S129" s="1348"/>
      <c r="T129" s="1349"/>
      <c r="U129" s="1116" t="s">
        <v>1246</v>
      </c>
      <c r="V129" s="1351"/>
      <c r="W129" s="236"/>
      <c r="X129" s="236"/>
      <c r="Y129" s="236"/>
      <c r="Z129" s="236"/>
      <c r="AA129" s="236"/>
      <c r="AB129" s="236"/>
      <c r="AC129" s="236"/>
      <c r="AD129" s="236"/>
      <c r="AE129" s="236"/>
      <c r="AF129" s="55" t="str">
        <f>IF(G129="","←本務教員人件費支出に未入力セルがあります。該当値がない場合には「０」と記入してください。",
IF(G130="","←本務教員人件費支出に未入力セルがあります。該当値がない場合には「０」と記入してください。",
IF(G131="","←本務教員人件費支出に未入力セルがあります。該当値がない場合には「０」と記入してください。",
IF(G132="","←本務教員人件費支出に未入力セルがあります。該当値がない場合には「０」と記入してください。",
IF(G133="","←本務教員人件費支出に未入力セルがあります。該当値がない場合には「０」と記入してください。",
"")))))</f>
        <v>←本務教員人件費支出に未入力セルがあります。該当値がない場合には「０」と記入してください。</v>
      </c>
    </row>
    <row r="130" spans="1:38" ht="19.899999999999999" customHeight="1">
      <c r="A130" s="1176" t="s">
        <v>1247</v>
      </c>
      <c r="B130" s="1177"/>
      <c r="C130" s="1177"/>
      <c r="D130" s="1177"/>
      <c r="E130" s="1177"/>
      <c r="F130" s="1177"/>
      <c r="G130" s="1127"/>
      <c r="H130" s="1127"/>
      <c r="I130" s="1127"/>
      <c r="J130" s="1127"/>
      <c r="K130" s="1127"/>
      <c r="L130" s="1128"/>
      <c r="M130" s="1369" t="s">
        <v>1246</v>
      </c>
      <c r="N130" s="1370"/>
      <c r="O130" s="1127"/>
      <c r="P130" s="1127"/>
      <c r="Q130" s="1127"/>
      <c r="R130" s="1127"/>
      <c r="S130" s="1127"/>
      <c r="T130" s="1128"/>
      <c r="U130" s="1369" t="s">
        <v>1246</v>
      </c>
      <c r="V130" s="1371"/>
      <c r="W130" s="236"/>
      <c r="X130" s="236"/>
      <c r="Y130" s="236"/>
      <c r="Z130" s="236"/>
      <c r="AA130" s="236"/>
      <c r="AB130" s="236"/>
      <c r="AC130" s="236"/>
      <c r="AD130" s="236"/>
      <c r="AE130" s="236"/>
      <c r="AF130" s="55" t="str">
        <f>IF(O129="","←本務職員人件費支出に未入力セルがあります。該当値がない場合には「０」と記入してください。",
IF(O130="","←本務職員人件費支出に未入力セルがあります。該当値がない場合には「０」と記入してください。",
IF(O131="","←本務職員人件費支出に未入力セルがあります。該当値がない場合には「０」と記入してください。",
IF(O132="","←本務職員人件費支出に未入力セルがあります。該当値がない場合には「０」と記入してください。",
IF(O133="","←本務職員人件費支出に未入力セルがあります。該当値がない場合には「０」と記入してください。",
"")))))</f>
        <v>←本務職員人件費支出に未入力セルがあります。該当値がない場合には「０」と記入してください。</v>
      </c>
    </row>
    <row r="131" spans="1:38" ht="19.899999999999999" customHeight="1">
      <c r="A131" s="1176" t="s">
        <v>1280</v>
      </c>
      <c r="B131" s="1177"/>
      <c r="C131" s="1177"/>
      <c r="D131" s="1177"/>
      <c r="E131" s="1177"/>
      <c r="F131" s="1177"/>
      <c r="G131" s="1127"/>
      <c r="H131" s="1127"/>
      <c r="I131" s="1127"/>
      <c r="J131" s="1127"/>
      <c r="K131" s="1127"/>
      <c r="L131" s="1128"/>
      <c r="M131" s="1369" t="s">
        <v>1246</v>
      </c>
      <c r="N131" s="1370"/>
      <c r="O131" s="1127"/>
      <c r="P131" s="1127"/>
      <c r="Q131" s="1127"/>
      <c r="R131" s="1127"/>
      <c r="S131" s="1127"/>
      <c r="T131" s="1128"/>
      <c r="U131" s="1369" t="s">
        <v>1246</v>
      </c>
      <c r="V131" s="1371"/>
      <c r="W131" s="236"/>
      <c r="X131" s="236"/>
      <c r="Y131" s="236"/>
      <c r="Z131" s="236"/>
      <c r="AA131" s="236"/>
      <c r="AB131" s="236"/>
      <c r="AC131" s="236"/>
      <c r="AD131" s="236"/>
      <c r="AE131" s="236"/>
      <c r="AF131" s="55"/>
      <c r="AG131" s="55"/>
      <c r="AH131" s="55"/>
    </row>
    <row r="132" spans="1:38" ht="19.899999999999999" customHeight="1">
      <c r="A132" s="1176" t="s">
        <v>1281</v>
      </c>
      <c r="B132" s="1177"/>
      <c r="C132" s="1177"/>
      <c r="D132" s="1177"/>
      <c r="E132" s="1177"/>
      <c r="F132" s="1177"/>
      <c r="G132" s="1127"/>
      <c r="H132" s="1127"/>
      <c r="I132" s="1127"/>
      <c r="J132" s="1127"/>
      <c r="K132" s="1127"/>
      <c r="L132" s="1128"/>
      <c r="M132" s="1369" t="s">
        <v>1246</v>
      </c>
      <c r="N132" s="1370"/>
      <c r="O132" s="1127"/>
      <c r="P132" s="1127"/>
      <c r="Q132" s="1127"/>
      <c r="R132" s="1127"/>
      <c r="S132" s="1127"/>
      <c r="T132" s="1128"/>
      <c r="U132" s="1369" t="s">
        <v>1246</v>
      </c>
      <c r="V132" s="1371"/>
      <c r="W132" s="236"/>
      <c r="X132" s="236"/>
      <c r="Y132" s="236"/>
      <c r="Z132" s="236"/>
      <c r="AA132" s="236"/>
      <c r="AB132" s="236"/>
      <c r="AC132" s="236"/>
      <c r="AD132" s="236"/>
      <c r="AE132" s="236"/>
      <c r="AF132" s="55"/>
      <c r="AG132" s="55"/>
      <c r="AH132" s="55"/>
    </row>
    <row r="133" spans="1:38" s="4" customFormat="1" ht="30" customHeight="1" thickBot="1">
      <c r="A133" s="1355" t="s">
        <v>1282</v>
      </c>
      <c r="B133" s="1356"/>
      <c r="C133" s="1356"/>
      <c r="D133" s="1356"/>
      <c r="E133" s="1356"/>
      <c r="F133" s="1356"/>
      <c r="G133" s="1357"/>
      <c r="H133" s="1357"/>
      <c r="I133" s="1357"/>
      <c r="J133" s="1357"/>
      <c r="K133" s="1357"/>
      <c r="L133" s="1358"/>
      <c r="M133" s="1372" t="s">
        <v>1246</v>
      </c>
      <c r="N133" s="1373"/>
      <c r="O133" s="1357"/>
      <c r="P133" s="1357"/>
      <c r="Q133" s="1357"/>
      <c r="R133" s="1357"/>
      <c r="S133" s="1357"/>
      <c r="T133" s="1358"/>
      <c r="U133" s="1372" t="s">
        <v>1246</v>
      </c>
      <c r="V133" s="1374"/>
      <c r="W133" s="236"/>
      <c r="X133" s="236"/>
      <c r="Y133" s="236"/>
      <c r="Z133" s="236"/>
      <c r="AA133" s="236"/>
      <c r="AB133" s="236"/>
      <c r="AC133" s="236"/>
      <c r="AD133" s="236"/>
      <c r="AE133" s="236"/>
      <c r="AF133" s="52"/>
      <c r="AG133" s="52"/>
      <c r="AH133" s="52"/>
      <c r="AI133" s="11"/>
      <c r="AJ133" s="11"/>
      <c r="AK133" s="11"/>
      <c r="AL133" s="11"/>
    </row>
    <row r="134" spans="1:38" s="4" customFormat="1" ht="19.899999999999999" customHeight="1" thickBot="1">
      <c r="A134" s="1375" t="s">
        <v>1248</v>
      </c>
      <c r="B134" s="1376"/>
      <c r="C134" s="1376"/>
      <c r="D134" s="1376"/>
      <c r="E134" s="1376"/>
      <c r="F134" s="1376"/>
      <c r="G134" s="1359">
        <f>SUM(G129:L133)</f>
        <v>0</v>
      </c>
      <c r="H134" s="1359"/>
      <c r="I134" s="1359"/>
      <c r="J134" s="1359"/>
      <c r="K134" s="1359"/>
      <c r="L134" s="1360"/>
      <c r="M134" s="1361" t="s">
        <v>1246</v>
      </c>
      <c r="N134" s="1377"/>
      <c r="O134" s="1359">
        <f>SUM(O129:T133)</f>
        <v>0</v>
      </c>
      <c r="P134" s="1359"/>
      <c r="Q134" s="1359"/>
      <c r="R134" s="1359"/>
      <c r="S134" s="1359"/>
      <c r="T134" s="1360"/>
      <c r="U134" s="1361" t="s">
        <v>1246</v>
      </c>
      <c r="V134" s="1362"/>
      <c r="W134" s="236"/>
      <c r="X134" s="236"/>
      <c r="Y134" s="236"/>
      <c r="Z134" s="236"/>
      <c r="AA134" s="236"/>
      <c r="AB134" s="236"/>
      <c r="AC134" s="236"/>
      <c r="AD134" s="236"/>
      <c r="AE134" s="236"/>
      <c r="AF134" s="55" t="str">
        <f>IF(G134&lt;&gt;SUM(G129:L133),"←本務教員人件費支出計が、明細の合計と一致しません.",
IF(O134&lt;&gt;SUM(O129:T133),"←本務職員人件費支出計が、明細の合計と一致しません",""))</f>
        <v/>
      </c>
      <c r="AG134" s="52"/>
      <c r="AH134" s="52"/>
      <c r="AI134" s="11"/>
      <c r="AJ134" s="11"/>
      <c r="AK134" s="11"/>
      <c r="AL134" s="11"/>
    </row>
    <row r="135" spans="1:38" s="4" customFormat="1" ht="4.9000000000000004" customHeight="1">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52"/>
      <c r="AG135" s="52"/>
      <c r="AH135" s="52"/>
      <c r="AI135" s="11"/>
      <c r="AJ135" s="11"/>
      <c r="AK135" s="11"/>
      <c r="AL135" s="11"/>
    </row>
    <row r="136" spans="1:38" s="4" customFormat="1" ht="4.9000000000000004" customHeight="1">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52"/>
      <c r="AG136" s="52"/>
      <c r="AH136" s="52"/>
      <c r="AI136" s="11"/>
      <c r="AJ136" s="11"/>
      <c r="AK136" s="11"/>
      <c r="AL136" s="11"/>
    </row>
    <row r="137" spans="1:38" s="4" customFormat="1" ht="4.9000000000000004" customHeight="1">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52"/>
      <c r="AG137" s="52"/>
      <c r="AH137" s="52"/>
      <c r="AI137" s="11"/>
      <c r="AJ137" s="11"/>
      <c r="AK137" s="11"/>
      <c r="AL137" s="11"/>
    </row>
    <row r="138" spans="1:38" s="59" customFormat="1" ht="15" customHeight="1" thickBot="1">
      <c r="A138" s="777" t="s">
        <v>1973</v>
      </c>
      <c r="B138" s="278"/>
      <c r="C138" s="278"/>
      <c r="D138" s="278"/>
      <c r="E138" s="278"/>
      <c r="F138" s="278"/>
      <c r="G138" s="278"/>
      <c r="H138" s="278"/>
      <c r="I138" s="278"/>
      <c r="J138" s="278"/>
      <c r="K138" s="278"/>
      <c r="L138" s="278"/>
      <c r="M138" s="278"/>
      <c r="N138" s="278"/>
      <c r="O138" s="278"/>
      <c r="P138" s="278"/>
      <c r="Q138" s="278"/>
      <c r="R138" s="278"/>
      <c r="S138" s="16"/>
      <c r="T138" s="16"/>
      <c r="U138" s="16"/>
      <c r="V138" s="16"/>
      <c r="W138" s="94"/>
      <c r="X138" s="32"/>
      <c r="Y138" s="94"/>
      <c r="Z138" s="32"/>
      <c r="AA138" s="51"/>
      <c r="AB138" s="51"/>
      <c r="AC138" s="94" t="s">
        <v>1340</v>
      </c>
      <c r="AD138" s="51"/>
      <c r="AE138" s="16"/>
      <c r="AF138" s="58"/>
      <c r="AG138" s="58"/>
      <c r="AH138" s="58"/>
      <c r="AI138" s="74"/>
      <c r="AJ138" s="74"/>
      <c r="AK138" s="74"/>
      <c r="AL138" s="74"/>
    </row>
    <row r="139" spans="1:38" s="59" customFormat="1" ht="16.5" customHeight="1">
      <c r="A139" s="1188" t="s">
        <v>31</v>
      </c>
      <c r="B139" s="1189"/>
      <c r="C139" s="1192" t="s">
        <v>32</v>
      </c>
      <c r="D139" s="1193"/>
      <c r="E139" s="1198" t="s">
        <v>33</v>
      </c>
      <c r="F139" s="1199"/>
      <c r="G139" s="1199"/>
      <c r="H139" s="1199"/>
      <c r="I139" s="1199"/>
      <c r="J139" s="1199"/>
      <c r="K139" s="1199"/>
      <c r="L139" s="1199"/>
      <c r="M139" s="1199"/>
      <c r="N139" s="1199"/>
      <c r="O139" s="1199"/>
      <c r="P139" s="1199"/>
      <c r="Q139" s="1200"/>
      <c r="R139" s="1201"/>
      <c r="S139" s="1202"/>
      <c r="T139" s="1202"/>
      <c r="U139" s="1202"/>
      <c r="V139" s="1202"/>
      <c r="W139" s="1202"/>
      <c r="X139" s="1202"/>
      <c r="Y139" s="1202"/>
      <c r="Z139" s="1202"/>
      <c r="AA139" s="1202"/>
      <c r="AB139" s="120" t="s">
        <v>1286</v>
      </c>
      <c r="AC139" s="121"/>
      <c r="AD139" s="42"/>
      <c r="AE139" s="16"/>
      <c r="AF139" s="55" t="str">
        <f>IF(R139="","←未記入です。（0円の場合は「0」を入力してください。）",
IF(R139&lt;8000000,"←800万円未満のため桁数を確認してください。（正しい場合は構いません。）",""))</f>
        <v>←未記入です。（0円の場合は「0」を入力してください。）</v>
      </c>
      <c r="AG139" s="55"/>
      <c r="AH139" s="55"/>
      <c r="AI139" s="84"/>
      <c r="AJ139" s="84"/>
      <c r="AK139" s="84"/>
      <c r="AL139" s="84"/>
    </row>
    <row r="140" spans="1:38" s="59" customFormat="1" ht="16.5" customHeight="1">
      <c r="A140" s="1190"/>
      <c r="B140" s="1191"/>
      <c r="C140" s="1194"/>
      <c r="D140" s="1195"/>
      <c r="E140" s="1156" t="s">
        <v>34</v>
      </c>
      <c r="F140" s="1157"/>
      <c r="G140" s="1157"/>
      <c r="H140" s="1157"/>
      <c r="I140" s="1157"/>
      <c r="J140" s="1157"/>
      <c r="K140" s="1157"/>
      <c r="L140" s="1157"/>
      <c r="M140" s="1157"/>
      <c r="N140" s="1157"/>
      <c r="O140" s="1157"/>
      <c r="P140" s="1157"/>
      <c r="Q140" s="1158"/>
      <c r="R140" s="1159"/>
      <c r="S140" s="1160"/>
      <c r="T140" s="1160"/>
      <c r="U140" s="1160"/>
      <c r="V140" s="1160"/>
      <c r="W140" s="1160"/>
      <c r="X140" s="1160"/>
      <c r="Y140" s="1160"/>
      <c r="Z140" s="1160"/>
      <c r="AA140" s="1160"/>
      <c r="AB140" s="122" t="s">
        <v>1286</v>
      </c>
      <c r="AC140" s="123"/>
      <c r="AD140" s="61"/>
      <c r="AE140" s="16"/>
      <c r="AF140" s="55" t="str">
        <f>IF(R140="","←未記入です。（0円の場合は「0」を入力してください。）","")</f>
        <v>←未記入です。（0円の場合は「0」を入力してください。）</v>
      </c>
      <c r="AG140" s="55"/>
      <c r="AH140" s="55"/>
      <c r="AI140" s="84"/>
      <c r="AJ140" s="84"/>
      <c r="AK140" s="84"/>
      <c r="AL140" s="84"/>
    </row>
    <row r="141" spans="1:38" s="59" customFormat="1" ht="16.5" customHeight="1">
      <c r="A141" s="1190"/>
      <c r="B141" s="1191"/>
      <c r="C141" s="1194"/>
      <c r="D141" s="1195"/>
      <c r="E141" s="1156" t="s">
        <v>35</v>
      </c>
      <c r="F141" s="1157"/>
      <c r="G141" s="1157"/>
      <c r="H141" s="1157"/>
      <c r="I141" s="1157"/>
      <c r="J141" s="1157"/>
      <c r="K141" s="1157"/>
      <c r="L141" s="1157"/>
      <c r="M141" s="1157"/>
      <c r="N141" s="1157"/>
      <c r="O141" s="1157"/>
      <c r="P141" s="1157"/>
      <c r="Q141" s="1158"/>
      <c r="R141" s="1159"/>
      <c r="S141" s="1160"/>
      <c r="T141" s="1160"/>
      <c r="U141" s="1160"/>
      <c r="V141" s="1160"/>
      <c r="W141" s="1160"/>
      <c r="X141" s="1160"/>
      <c r="Y141" s="1160"/>
      <c r="Z141" s="1160"/>
      <c r="AA141" s="1160"/>
      <c r="AB141" s="122" t="s">
        <v>1286</v>
      </c>
      <c r="AC141" s="123"/>
      <c r="AD141" s="42"/>
      <c r="AE141" s="16"/>
      <c r="AF141" s="55" t="str">
        <f>IF(R141="","←未記入です。（0円の場合は「0」を入力してください。）","")</f>
        <v>←未記入です。（0円の場合は「0」を入力してください。）</v>
      </c>
      <c r="AG141" s="55"/>
      <c r="AH141" s="55"/>
      <c r="AI141" s="84"/>
      <c r="AJ141" s="84"/>
      <c r="AK141" s="84"/>
      <c r="AL141" s="84"/>
    </row>
    <row r="142" spans="1:38" s="59" customFormat="1" ht="16.5" customHeight="1">
      <c r="A142" s="1190"/>
      <c r="B142" s="1191"/>
      <c r="C142" s="1194"/>
      <c r="D142" s="1195"/>
      <c r="E142" s="1156" t="s">
        <v>36</v>
      </c>
      <c r="F142" s="1157"/>
      <c r="G142" s="1157"/>
      <c r="H142" s="1157"/>
      <c r="I142" s="1157"/>
      <c r="J142" s="1157"/>
      <c r="K142" s="1157"/>
      <c r="L142" s="1157"/>
      <c r="M142" s="1157"/>
      <c r="N142" s="1157"/>
      <c r="O142" s="1157"/>
      <c r="P142" s="1157"/>
      <c r="Q142" s="1158"/>
      <c r="R142" s="1159"/>
      <c r="S142" s="1160"/>
      <c r="T142" s="1160"/>
      <c r="U142" s="1160"/>
      <c r="V142" s="1160"/>
      <c r="W142" s="1160"/>
      <c r="X142" s="1160"/>
      <c r="Y142" s="1160"/>
      <c r="Z142" s="1160"/>
      <c r="AA142" s="1160"/>
      <c r="AB142" s="122" t="s">
        <v>1286</v>
      </c>
      <c r="AC142" s="123"/>
      <c r="AD142" s="61"/>
      <c r="AE142" s="16"/>
      <c r="AF142" s="55" t="str">
        <f>IF(R142="","←未記入です。（0円の場合は「0」を入力してください。）","")</f>
        <v>←未記入です。（0円の場合は「0」を入力してください。）</v>
      </c>
      <c r="AG142" s="55"/>
      <c r="AH142" s="55"/>
      <c r="AI142" s="84"/>
      <c r="AJ142" s="84"/>
      <c r="AK142" s="84"/>
      <c r="AL142" s="84"/>
    </row>
    <row r="143" spans="1:38" s="59" customFormat="1" ht="16.5" customHeight="1">
      <c r="A143" s="1190"/>
      <c r="B143" s="1191"/>
      <c r="C143" s="1194"/>
      <c r="D143" s="1195"/>
      <c r="E143" s="1156" t="s">
        <v>393</v>
      </c>
      <c r="F143" s="1157"/>
      <c r="G143" s="1157"/>
      <c r="H143" s="1157"/>
      <c r="I143" s="1157"/>
      <c r="J143" s="1157"/>
      <c r="K143" s="1157"/>
      <c r="L143" s="1157"/>
      <c r="M143" s="1157"/>
      <c r="N143" s="1157"/>
      <c r="O143" s="1157"/>
      <c r="P143" s="1157"/>
      <c r="Q143" s="1158"/>
      <c r="R143" s="1159"/>
      <c r="S143" s="1160"/>
      <c r="T143" s="1160"/>
      <c r="U143" s="1160"/>
      <c r="V143" s="1160"/>
      <c r="W143" s="1160"/>
      <c r="X143" s="1160"/>
      <c r="Y143" s="1160"/>
      <c r="Z143" s="1160"/>
      <c r="AA143" s="1160"/>
      <c r="AB143" s="122" t="s">
        <v>1286</v>
      </c>
      <c r="AC143" s="123"/>
      <c r="AD143" s="42"/>
      <c r="AE143" s="16"/>
      <c r="AF143" s="55" t="str">
        <f>IF(R143="","←未記入です。（0円の場合は「0」を入力してください。）","")</f>
        <v>←未記入です。（0円の場合は「0」を入力してください。）</v>
      </c>
      <c r="AG143" s="55"/>
      <c r="AH143" s="55"/>
      <c r="AI143" s="84"/>
      <c r="AJ143" s="84"/>
      <c r="AK143" s="84"/>
      <c r="AL143" s="84"/>
    </row>
    <row r="144" spans="1:38" s="59" customFormat="1" ht="16.5" customHeight="1">
      <c r="A144" s="1190"/>
      <c r="B144" s="1191"/>
      <c r="C144" s="1194"/>
      <c r="D144" s="1195"/>
      <c r="E144" s="1173" t="s">
        <v>37</v>
      </c>
      <c r="F144" s="1174"/>
      <c r="G144" s="1174"/>
      <c r="H144" s="1174"/>
      <c r="I144" s="1174"/>
      <c r="J144" s="1174"/>
      <c r="K144" s="1174"/>
      <c r="L144" s="1174"/>
      <c r="M144" s="1174"/>
      <c r="N144" s="1174"/>
      <c r="O144" s="1174"/>
      <c r="P144" s="1174"/>
      <c r="Q144" s="1175"/>
      <c r="R144" s="1203"/>
      <c r="S144" s="1204"/>
      <c r="T144" s="1204"/>
      <c r="U144" s="1204"/>
      <c r="V144" s="1204"/>
      <c r="W144" s="1204"/>
      <c r="X144" s="1204"/>
      <c r="Y144" s="1204"/>
      <c r="Z144" s="1204"/>
      <c r="AA144" s="1204"/>
      <c r="AB144" s="124" t="s">
        <v>1286</v>
      </c>
      <c r="AC144" s="125"/>
      <c r="AD144" s="42"/>
      <c r="AE144" s="16"/>
      <c r="AF144" s="55" t="str">
        <f>IF(R144="","←未記入です。（0円の場合は「0」を入力してください。）","")</f>
        <v>←未記入です。（0円の場合は「0」を入力してください。）</v>
      </c>
      <c r="AG144" s="55"/>
      <c r="AH144" s="55"/>
      <c r="AI144" s="84"/>
      <c r="AJ144" s="84"/>
      <c r="AK144" s="84"/>
      <c r="AL144" s="84"/>
    </row>
    <row r="145" spans="1:53" s="59" customFormat="1" ht="16.5" customHeight="1">
      <c r="A145" s="1190"/>
      <c r="B145" s="1191"/>
      <c r="C145" s="1196"/>
      <c r="D145" s="1197"/>
      <c r="E145" s="1205" t="s">
        <v>38</v>
      </c>
      <c r="F145" s="1205"/>
      <c r="G145" s="1205"/>
      <c r="H145" s="1205"/>
      <c r="I145" s="1205"/>
      <c r="J145" s="1205"/>
      <c r="K145" s="1205"/>
      <c r="L145" s="1205"/>
      <c r="M145" s="1205"/>
      <c r="N145" s="1205"/>
      <c r="O145" s="1205"/>
      <c r="P145" s="1205"/>
      <c r="Q145" s="1206"/>
      <c r="R145" s="2469">
        <f>R139+R140+R141+R142+R143+R144</f>
        <v>0</v>
      </c>
      <c r="S145" s="2470"/>
      <c r="T145" s="2470"/>
      <c r="U145" s="2470"/>
      <c r="V145" s="2470"/>
      <c r="W145" s="2470"/>
      <c r="X145" s="2470"/>
      <c r="Y145" s="2470"/>
      <c r="Z145" s="2470"/>
      <c r="AA145" s="2470"/>
      <c r="AB145" s="126" t="s">
        <v>1286</v>
      </c>
      <c r="AC145" s="127"/>
      <c r="AD145" s="61"/>
      <c r="AE145" s="16"/>
      <c r="AF145" s="55" t="str">
        <f>IF(SUM(R139:R144)&lt;&gt;R145,"←教育活動収入計が明細計と一致しません。","")</f>
        <v/>
      </c>
      <c r="AG145" s="55"/>
      <c r="AH145" s="55"/>
      <c r="AI145" s="84"/>
      <c r="AJ145" s="84"/>
      <c r="AK145" s="84"/>
      <c r="AL145" s="84"/>
    </row>
    <row r="146" spans="1:53" s="59" customFormat="1" ht="16.5" customHeight="1">
      <c r="A146" s="1190"/>
      <c r="B146" s="1191"/>
      <c r="C146" s="1145" t="s">
        <v>39</v>
      </c>
      <c r="D146" s="1146"/>
      <c r="E146" s="1151" t="s">
        <v>40</v>
      </c>
      <c r="F146" s="1152"/>
      <c r="G146" s="1152"/>
      <c r="H146" s="1152"/>
      <c r="I146" s="1152"/>
      <c r="J146" s="1152"/>
      <c r="K146" s="1152"/>
      <c r="L146" s="1152"/>
      <c r="M146" s="1152"/>
      <c r="N146" s="1152"/>
      <c r="O146" s="1152"/>
      <c r="P146" s="1152"/>
      <c r="Q146" s="1153"/>
      <c r="R146" s="1154"/>
      <c r="S146" s="1155"/>
      <c r="T146" s="1155"/>
      <c r="U146" s="1155"/>
      <c r="V146" s="1155"/>
      <c r="W146" s="1155"/>
      <c r="X146" s="1155"/>
      <c r="Y146" s="1155"/>
      <c r="Z146" s="1155"/>
      <c r="AA146" s="1155"/>
      <c r="AB146" s="128" t="s">
        <v>1286</v>
      </c>
      <c r="AC146" s="129"/>
      <c r="AD146" s="42"/>
      <c r="AE146" s="16"/>
      <c r="AF146" s="55" t="str">
        <f>IF(R146="","←未記入です。（0円の場合は「0」を入力してください。）","")</f>
        <v>←未記入です。（0円の場合は「0」を入力してください。）</v>
      </c>
      <c r="AG146" s="55"/>
      <c r="AH146" s="55"/>
      <c r="AI146" s="84"/>
      <c r="AJ146" s="84"/>
      <c r="AK146" s="84"/>
      <c r="AL146" s="84"/>
    </row>
    <row r="147" spans="1:53" s="59" customFormat="1" ht="16.5" customHeight="1">
      <c r="A147" s="1190"/>
      <c r="B147" s="1191"/>
      <c r="C147" s="1147"/>
      <c r="D147" s="1148"/>
      <c r="E147" s="1179" t="s">
        <v>1283</v>
      </c>
      <c r="F147" s="1180"/>
      <c r="G147" s="1180"/>
      <c r="H147" s="1180"/>
      <c r="I147" s="1180"/>
      <c r="J147" s="1180"/>
      <c r="K147" s="1180"/>
      <c r="L147" s="1180"/>
      <c r="M147" s="1180"/>
      <c r="N147" s="1180"/>
      <c r="O147" s="1180"/>
      <c r="P147" s="1180"/>
      <c r="Q147" s="1181"/>
      <c r="R147" s="237" t="s">
        <v>1112</v>
      </c>
      <c r="S147" s="1178"/>
      <c r="T147" s="1178"/>
      <c r="U147" s="1178"/>
      <c r="V147" s="1178"/>
      <c r="W147" s="1178"/>
      <c r="X147" s="1178"/>
      <c r="Y147" s="1178"/>
      <c r="Z147" s="1178"/>
      <c r="AA147" s="1178"/>
      <c r="AB147" s="238" t="s">
        <v>1284</v>
      </c>
      <c r="AC147" s="123"/>
      <c r="AD147" s="42"/>
      <c r="AE147" s="16"/>
      <c r="AF147" s="55" t="str">
        <f>IF(S147="","←未記入です。（0円の場合は「0」を入力してください。",
IF(S147&gt;R146,"←「うち退職給与引当金繰入額」が「人件費」を上回っています。",""))</f>
        <v>←未記入です。（0円の場合は「0」を入力してください。</v>
      </c>
      <c r="AG147" s="55"/>
      <c r="AH147" s="55"/>
      <c r="AI147" s="84"/>
      <c r="AJ147" s="84"/>
      <c r="AK147" s="84"/>
      <c r="AL147" s="84"/>
    </row>
    <row r="148" spans="1:53" s="59" customFormat="1" ht="16.5" customHeight="1">
      <c r="A148" s="1190"/>
      <c r="B148" s="1191"/>
      <c r="C148" s="1147"/>
      <c r="D148" s="1148"/>
      <c r="E148" s="1156" t="s">
        <v>41</v>
      </c>
      <c r="F148" s="1157"/>
      <c r="G148" s="1157"/>
      <c r="H148" s="1157"/>
      <c r="I148" s="1157"/>
      <c r="J148" s="1157"/>
      <c r="K148" s="1157"/>
      <c r="L148" s="1157"/>
      <c r="M148" s="1157"/>
      <c r="N148" s="1157"/>
      <c r="O148" s="1157"/>
      <c r="P148" s="1157"/>
      <c r="Q148" s="1158"/>
      <c r="R148" s="1159"/>
      <c r="S148" s="1160"/>
      <c r="T148" s="1160"/>
      <c r="U148" s="1160"/>
      <c r="V148" s="1160"/>
      <c r="W148" s="1160"/>
      <c r="X148" s="1160"/>
      <c r="Y148" s="1160"/>
      <c r="Z148" s="1160"/>
      <c r="AA148" s="1160"/>
      <c r="AB148" s="122" t="s">
        <v>1286</v>
      </c>
      <c r="AC148" s="123"/>
      <c r="AD148" s="42"/>
      <c r="AE148" s="16"/>
      <c r="AF148" s="55" t="str">
        <f>IF(R148="","←未記入です。（0円の場合は「0」を入力してください。）","")</f>
        <v>←未記入です。（0円の場合は「0」を入力してください。）</v>
      </c>
      <c r="AG148" s="55"/>
      <c r="AH148" s="55"/>
      <c r="AI148" s="84"/>
      <c r="AJ148" s="84"/>
      <c r="AK148" s="84"/>
      <c r="AL148" s="84"/>
    </row>
    <row r="149" spans="1:53" s="59" customFormat="1" ht="16.5" customHeight="1">
      <c r="A149" s="1190"/>
      <c r="B149" s="1191"/>
      <c r="C149" s="1147"/>
      <c r="D149" s="1148"/>
      <c r="E149" s="1179" t="s">
        <v>1285</v>
      </c>
      <c r="F149" s="1180"/>
      <c r="G149" s="1180"/>
      <c r="H149" s="1180"/>
      <c r="I149" s="1180"/>
      <c r="J149" s="1180"/>
      <c r="K149" s="1180"/>
      <c r="L149" s="1180"/>
      <c r="M149" s="1180"/>
      <c r="N149" s="1180"/>
      <c r="O149" s="1180"/>
      <c r="P149" s="1180"/>
      <c r="Q149" s="1181"/>
      <c r="R149" s="237" t="s">
        <v>1112</v>
      </c>
      <c r="S149" s="1178"/>
      <c r="T149" s="1178"/>
      <c r="U149" s="1178"/>
      <c r="V149" s="1178"/>
      <c r="W149" s="1178"/>
      <c r="X149" s="1178"/>
      <c r="Y149" s="1178"/>
      <c r="Z149" s="1178"/>
      <c r="AA149" s="1178"/>
      <c r="AB149" s="238" t="s">
        <v>1284</v>
      </c>
      <c r="AC149" s="123"/>
      <c r="AD149" s="42"/>
      <c r="AE149" s="16"/>
      <c r="AF149" s="55" t="str">
        <f>IF(S149="","←未記入です。（0円の場合は「0」を入力してください。",
IF(S149&gt;R148,"←「うち減価償却費」が「教育研究経費」を上回っています。",""))</f>
        <v>←未記入です。（0円の場合は「0」を入力してください。</v>
      </c>
      <c r="AG149" s="55"/>
      <c r="AH149" s="55"/>
      <c r="AI149" s="84"/>
      <c r="AJ149" s="84"/>
      <c r="AK149" s="84"/>
      <c r="AL149" s="84"/>
    </row>
    <row r="150" spans="1:53" s="70" customFormat="1" ht="16.5" customHeight="1">
      <c r="A150" s="1190"/>
      <c r="B150" s="1191"/>
      <c r="C150" s="1147"/>
      <c r="D150" s="1148"/>
      <c r="E150" s="1156" t="s">
        <v>42</v>
      </c>
      <c r="F150" s="1157"/>
      <c r="G150" s="1157"/>
      <c r="H150" s="1157"/>
      <c r="I150" s="1157"/>
      <c r="J150" s="1157"/>
      <c r="K150" s="1157"/>
      <c r="L150" s="1157"/>
      <c r="M150" s="1157"/>
      <c r="N150" s="1157"/>
      <c r="O150" s="1157"/>
      <c r="P150" s="1157"/>
      <c r="Q150" s="1158"/>
      <c r="R150" s="1159"/>
      <c r="S150" s="1160"/>
      <c r="T150" s="1160"/>
      <c r="U150" s="1160"/>
      <c r="V150" s="1160"/>
      <c r="W150" s="1160"/>
      <c r="X150" s="1160"/>
      <c r="Y150" s="1160"/>
      <c r="Z150" s="1160"/>
      <c r="AA150" s="1160"/>
      <c r="AB150" s="122" t="s">
        <v>1286</v>
      </c>
      <c r="AC150" s="123"/>
      <c r="AD150" s="16"/>
      <c r="AE150" s="16"/>
      <c r="AF150" s="55" t="str">
        <f>IF(R150="","←未記入です。（0円の場合は「0」を入力してください。）","")</f>
        <v>←未記入です。（0円の場合は「0」を入力してください。）</v>
      </c>
      <c r="AG150" s="55"/>
      <c r="AH150" s="55"/>
      <c r="AI150" s="84"/>
      <c r="AJ150" s="84"/>
      <c r="AK150" s="84"/>
      <c r="AL150" s="84"/>
      <c r="AM150" s="59"/>
      <c r="AN150" s="59"/>
      <c r="AO150" s="59"/>
      <c r="AP150" s="59"/>
      <c r="AQ150" s="59"/>
      <c r="AR150" s="59"/>
      <c r="AS150" s="59"/>
      <c r="AT150" s="59"/>
      <c r="AU150" s="59"/>
      <c r="AV150" s="59"/>
      <c r="AW150" s="59"/>
      <c r="AX150" s="59"/>
      <c r="AY150" s="59"/>
      <c r="AZ150" s="59"/>
      <c r="BA150" s="59"/>
    </row>
    <row r="151" spans="1:53" s="70" customFormat="1" ht="16.5" customHeight="1">
      <c r="A151" s="1190"/>
      <c r="B151" s="1191"/>
      <c r="C151" s="1147"/>
      <c r="D151" s="1148"/>
      <c r="E151" s="1179" t="s">
        <v>1285</v>
      </c>
      <c r="F151" s="1180"/>
      <c r="G151" s="1180"/>
      <c r="H151" s="1180"/>
      <c r="I151" s="1180"/>
      <c r="J151" s="1180"/>
      <c r="K151" s="1180"/>
      <c r="L151" s="1180"/>
      <c r="M151" s="1180"/>
      <c r="N151" s="1180"/>
      <c r="O151" s="1180"/>
      <c r="P151" s="1180"/>
      <c r="Q151" s="1181"/>
      <c r="R151" s="237" t="s">
        <v>1112</v>
      </c>
      <c r="S151" s="1178"/>
      <c r="T151" s="1178"/>
      <c r="U151" s="1178"/>
      <c r="V151" s="1178"/>
      <c r="W151" s="1178"/>
      <c r="X151" s="1178"/>
      <c r="Y151" s="1178"/>
      <c r="Z151" s="1178"/>
      <c r="AA151" s="1178"/>
      <c r="AB151" s="238" t="s">
        <v>1284</v>
      </c>
      <c r="AC151" s="123"/>
      <c r="AD151" s="16"/>
      <c r="AE151" s="16"/>
      <c r="AF151" s="55" t="str">
        <f>IF(S151="","←未記入です。（0円の場合は「0」を入力してください。",
IF(S151&gt;R150,"←「うち減価償却費」が「管理経費」を上回っています。",""))</f>
        <v>←未記入です。（0円の場合は「0」を入力してください。</v>
      </c>
      <c r="AG151" s="55"/>
      <c r="AH151" s="55"/>
      <c r="AI151" s="84"/>
      <c r="AJ151" s="84"/>
      <c r="AK151" s="84"/>
      <c r="AL151" s="84"/>
      <c r="AM151" s="59"/>
      <c r="AN151" s="59"/>
      <c r="AO151" s="59"/>
      <c r="AP151" s="59"/>
      <c r="AQ151" s="59"/>
      <c r="AR151" s="59"/>
      <c r="AS151" s="59"/>
      <c r="AT151" s="59"/>
      <c r="AU151" s="59"/>
      <c r="AV151" s="59"/>
      <c r="AW151" s="59"/>
      <c r="AX151" s="59"/>
      <c r="AY151" s="59"/>
      <c r="AZ151" s="59"/>
      <c r="BA151" s="59"/>
    </row>
    <row r="152" spans="1:53" s="70" customFormat="1" ht="16.5" customHeight="1">
      <c r="A152" s="1190"/>
      <c r="B152" s="1191"/>
      <c r="C152" s="1147"/>
      <c r="D152" s="1148"/>
      <c r="E152" s="1173" t="s">
        <v>43</v>
      </c>
      <c r="F152" s="1174"/>
      <c r="G152" s="1174"/>
      <c r="H152" s="1174"/>
      <c r="I152" s="1174"/>
      <c r="J152" s="1174"/>
      <c r="K152" s="1174"/>
      <c r="L152" s="1174"/>
      <c r="M152" s="1174"/>
      <c r="N152" s="1174"/>
      <c r="O152" s="1174"/>
      <c r="P152" s="1174"/>
      <c r="Q152" s="1175"/>
      <c r="R152" s="1203"/>
      <c r="S152" s="1204"/>
      <c r="T152" s="1204"/>
      <c r="U152" s="1204"/>
      <c r="V152" s="1204"/>
      <c r="W152" s="1204"/>
      <c r="X152" s="1204"/>
      <c r="Y152" s="1204"/>
      <c r="Z152" s="1204"/>
      <c r="AA152" s="1204"/>
      <c r="AB152" s="122" t="s">
        <v>1286</v>
      </c>
      <c r="AC152" s="123"/>
      <c r="AD152" s="42"/>
      <c r="AE152" s="16"/>
      <c r="AF152" s="55" t="str">
        <f>IF(R152="","←未記入です。（0円の場合は「0」を入力してください。）","")</f>
        <v>←未記入です。（0円の場合は「0」を入力してください。）</v>
      </c>
      <c r="AG152" s="55"/>
      <c r="AH152" s="55"/>
      <c r="AI152" s="84"/>
      <c r="AJ152" s="84"/>
      <c r="AK152" s="84"/>
      <c r="AL152" s="84"/>
      <c r="AM152" s="59"/>
      <c r="AN152" s="59"/>
      <c r="AO152" s="59"/>
      <c r="AP152" s="59"/>
      <c r="AQ152" s="59"/>
      <c r="AR152" s="59"/>
      <c r="AS152" s="59"/>
      <c r="AT152" s="59"/>
      <c r="AU152" s="59"/>
      <c r="AV152" s="59"/>
      <c r="AW152" s="59"/>
      <c r="AX152" s="59"/>
      <c r="AY152" s="59"/>
      <c r="AZ152" s="59"/>
      <c r="BA152" s="59"/>
    </row>
    <row r="153" spans="1:53" s="70" customFormat="1" ht="16.5" customHeight="1">
      <c r="A153" s="1190"/>
      <c r="B153" s="1191"/>
      <c r="C153" s="1149"/>
      <c r="D153" s="1150"/>
      <c r="E153" s="1184" t="s">
        <v>44</v>
      </c>
      <c r="F153" s="1184"/>
      <c r="G153" s="1184"/>
      <c r="H153" s="1184"/>
      <c r="I153" s="1184"/>
      <c r="J153" s="1184"/>
      <c r="K153" s="1184"/>
      <c r="L153" s="1184"/>
      <c r="M153" s="1184"/>
      <c r="N153" s="1184"/>
      <c r="O153" s="1184"/>
      <c r="P153" s="1184"/>
      <c r="Q153" s="1185"/>
      <c r="R153" s="2471">
        <f>R146+R148+R150+R152</f>
        <v>0</v>
      </c>
      <c r="S153" s="2472"/>
      <c r="T153" s="2472"/>
      <c r="U153" s="2472"/>
      <c r="V153" s="2472"/>
      <c r="W153" s="2472"/>
      <c r="X153" s="2472"/>
      <c r="Y153" s="2472"/>
      <c r="Z153" s="2472"/>
      <c r="AA153" s="2472"/>
      <c r="AB153" s="126" t="s">
        <v>1286</v>
      </c>
      <c r="AC153" s="127"/>
      <c r="AD153" s="42"/>
      <c r="AE153" s="16"/>
      <c r="AF153" s="55" t="str">
        <f>IF(SUM(R146,R148,R150,R152)&lt;&gt;R153,"←教育活動支出計が明細計と一致しません。","")</f>
        <v/>
      </c>
      <c r="AG153" s="55"/>
      <c r="AH153" s="55"/>
      <c r="AI153" s="84"/>
      <c r="AJ153" s="84"/>
      <c r="AK153" s="84"/>
      <c r="AL153" s="84"/>
      <c r="AM153" s="59"/>
      <c r="AN153" s="59"/>
      <c r="AO153" s="59"/>
      <c r="AP153" s="59"/>
      <c r="AQ153" s="59"/>
      <c r="AR153" s="59"/>
      <c r="AS153" s="59"/>
      <c r="AT153" s="59"/>
      <c r="AU153" s="59"/>
      <c r="AV153" s="59"/>
      <c r="AW153" s="59"/>
      <c r="AX153" s="59"/>
      <c r="AY153" s="59"/>
      <c r="AZ153" s="59"/>
      <c r="BA153" s="59"/>
    </row>
    <row r="154" spans="1:53" s="70" customFormat="1" ht="16.5" customHeight="1">
      <c r="A154" s="130"/>
      <c r="B154" s="131"/>
      <c r="C154" s="1212" t="s">
        <v>45</v>
      </c>
      <c r="D154" s="1213"/>
      <c r="E154" s="1213"/>
      <c r="F154" s="1213"/>
      <c r="G154" s="1213"/>
      <c r="H154" s="1213"/>
      <c r="I154" s="1213"/>
      <c r="J154" s="1213"/>
      <c r="K154" s="1213"/>
      <c r="L154" s="1213"/>
      <c r="M154" s="1213"/>
      <c r="N154" s="1213"/>
      <c r="O154" s="1213"/>
      <c r="P154" s="1213"/>
      <c r="Q154" s="1214"/>
      <c r="R154" s="2471">
        <f>R145-R153</f>
        <v>0</v>
      </c>
      <c r="S154" s="2472"/>
      <c r="T154" s="2472"/>
      <c r="U154" s="2472"/>
      <c r="V154" s="2472"/>
      <c r="W154" s="2472"/>
      <c r="X154" s="2472"/>
      <c r="Y154" s="2472"/>
      <c r="Z154" s="2472"/>
      <c r="AA154" s="2472"/>
      <c r="AB154" s="126" t="s">
        <v>1286</v>
      </c>
      <c r="AC154" s="127"/>
      <c r="AD154" s="23"/>
      <c r="AE154" s="16"/>
      <c r="AF154" s="55" t="str">
        <f>IF(R145-R153&lt;&gt;R154,"←教育活動収支差額が「教育活動収入計-教育活動支出計」と一致しません。","")</f>
        <v/>
      </c>
      <c r="AG154" s="55"/>
      <c r="AH154" s="55"/>
      <c r="AI154" s="84"/>
      <c r="AJ154" s="84"/>
      <c r="AK154" s="84"/>
      <c r="AL154" s="84"/>
      <c r="AM154" s="59"/>
      <c r="AN154" s="59"/>
      <c r="AO154" s="59"/>
      <c r="AP154" s="59"/>
      <c r="AQ154" s="59"/>
      <c r="AR154" s="59"/>
      <c r="AS154" s="59"/>
      <c r="AT154" s="59"/>
      <c r="AU154" s="59"/>
      <c r="AV154" s="59"/>
      <c r="AW154" s="59"/>
      <c r="AX154" s="59"/>
      <c r="AY154" s="59"/>
      <c r="AZ154" s="59"/>
      <c r="BA154" s="59"/>
    </row>
    <row r="155" spans="1:53" s="70" customFormat="1" ht="16.5" customHeight="1">
      <c r="A155" s="1231" t="s">
        <v>394</v>
      </c>
      <c r="B155" s="1232"/>
      <c r="C155" s="91"/>
      <c r="D155" s="92"/>
      <c r="E155" s="1205" t="s">
        <v>395</v>
      </c>
      <c r="F155" s="1205"/>
      <c r="G155" s="1205"/>
      <c r="H155" s="1205"/>
      <c r="I155" s="1205"/>
      <c r="J155" s="1205"/>
      <c r="K155" s="1205"/>
      <c r="L155" s="1205"/>
      <c r="M155" s="1205"/>
      <c r="N155" s="1205"/>
      <c r="O155" s="1205"/>
      <c r="P155" s="1205"/>
      <c r="Q155" s="1206"/>
      <c r="R155" s="1182"/>
      <c r="S155" s="1183"/>
      <c r="T155" s="1183"/>
      <c r="U155" s="1183"/>
      <c r="V155" s="1183"/>
      <c r="W155" s="1183"/>
      <c r="X155" s="1183"/>
      <c r="Y155" s="1183"/>
      <c r="Z155" s="1183"/>
      <c r="AA155" s="1183"/>
      <c r="AB155" s="126" t="s">
        <v>1286</v>
      </c>
      <c r="AC155" s="127"/>
      <c r="AD155" s="23"/>
      <c r="AE155" s="16"/>
      <c r="AF155" s="55" t="str">
        <f>IF(R155="","←未記入です。（0円の場合は「0」を入力してください。）","")</f>
        <v>←未記入です。（0円の場合は「0」を入力してください。）</v>
      </c>
      <c r="AG155" s="55"/>
      <c r="AH155" s="55"/>
      <c r="AI155" s="84"/>
      <c r="AJ155" s="84"/>
      <c r="AK155" s="84"/>
      <c r="AL155" s="84"/>
      <c r="AM155" s="59"/>
      <c r="AN155" s="59"/>
      <c r="AO155" s="59"/>
      <c r="AP155" s="59"/>
      <c r="AQ155" s="59"/>
      <c r="AR155" s="59"/>
      <c r="AS155" s="59"/>
      <c r="AT155" s="59"/>
      <c r="AU155" s="59"/>
      <c r="AV155" s="59"/>
      <c r="AW155" s="59"/>
      <c r="AX155" s="59"/>
      <c r="AY155" s="59"/>
      <c r="AZ155" s="59"/>
      <c r="BA155" s="59"/>
    </row>
    <row r="156" spans="1:53" s="70" customFormat="1" ht="16.5" customHeight="1">
      <c r="A156" s="1233"/>
      <c r="B156" s="1232"/>
      <c r="C156" s="89"/>
      <c r="D156" s="90"/>
      <c r="E156" s="1184" t="s">
        <v>396</v>
      </c>
      <c r="F156" s="1184"/>
      <c r="G156" s="1184"/>
      <c r="H156" s="1184"/>
      <c r="I156" s="1184"/>
      <c r="J156" s="1184"/>
      <c r="K156" s="1184"/>
      <c r="L156" s="1184"/>
      <c r="M156" s="1184"/>
      <c r="N156" s="1184"/>
      <c r="O156" s="1184"/>
      <c r="P156" s="1184"/>
      <c r="Q156" s="1185"/>
      <c r="R156" s="1186"/>
      <c r="S156" s="1187"/>
      <c r="T156" s="1187"/>
      <c r="U156" s="1187"/>
      <c r="V156" s="1187"/>
      <c r="W156" s="1187"/>
      <c r="X156" s="1187"/>
      <c r="Y156" s="1187"/>
      <c r="Z156" s="1187"/>
      <c r="AA156" s="1187"/>
      <c r="AB156" s="132" t="s">
        <v>1286</v>
      </c>
      <c r="AC156" s="133"/>
      <c r="AD156" s="23"/>
      <c r="AE156" s="16"/>
      <c r="AF156" s="55" t="str">
        <f>IF(R156="","←未記入です。（0円の場合は「0」を入力してください。）","")</f>
        <v>←未記入です。（0円の場合は「0」を入力してください。）</v>
      </c>
      <c r="AG156" s="55"/>
      <c r="AH156" s="55"/>
      <c r="AI156" s="84"/>
      <c r="AJ156" s="84"/>
      <c r="AK156" s="84"/>
      <c r="AL156" s="84"/>
      <c r="AM156" s="59"/>
      <c r="AN156" s="59"/>
      <c r="AO156" s="59"/>
      <c r="AP156" s="59"/>
      <c r="AQ156" s="59"/>
      <c r="AR156" s="59"/>
      <c r="AS156" s="59"/>
      <c r="AT156" s="59"/>
      <c r="AU156" s="59"/>
      <c r="AV156" s="59"/>
      <c r="AW156" s="59"/>
      <c r="AX156" s="59"/>
      <c r="AY156" s="59"/>
      <c r="AZ156" s="59"/>
      <c r="BA156" s="59"/>
    </row>
    <row r="157" spans="1:53" s="70" customFormat="1" ht="16.5" customHeight="1">
      <c r="A157" s="1234"/>
      <c r="B157" s="1235"/>
      <c r="C157" s="1212" t="s">
        <v>46</v>
      </c>
      <c r="D157" s="1213"/>
      <c r="E157" s="1213"/>
      <c r="F157" s="1213"/>
      <c r="G157" s="1213"/>
      <c r="H157" s="1213"/>
      <c r="I157" s="1213"/>
      <c r="J157" s="1213"/>
      <c r="K157" s="1213"/>
      <c r="L157" s="1213"/>
      <c r="M157" s="1213"/>
      <c r="N157" s="1213">
        <f>N155-N156</f>
        <v>0</v>
      </c>
      <c r="O157" s="1213"/>
      <c r="P157" s="1213"/>
      <c r="Q157" s="1214"/>
      <c r="R157" s="2471">
        <f>R155-R156</f>
        <v>0</v>
      </c>
      <c r="S157" s="2472"/>
      <c r="T157" s="2472"/>
      <c r="U157" s="2472"/>
      <c r="V157" s="2472"/>
      <c r="W157" s="2472"/>
      <c r="X157" s="2472"/>
      <c r="Y157" s="2472"/>
      <c r="Z157" s="2472"/>
      <c r="AA157" s="2472"/>
      <c r="AB157" s="128" t="s">
        <v>1286</v>
      </c>
      <c r="AC157" s="129"/>
      <c r="AD157" s="23"/>
      <c r="AE157" s="16"/>
      <c r="AF157" s="55"/>
      <c r="AG157" s="55"/>
      <c r="AH157" s="55"/>
      <c r="AI157" s="84"/>
      <c r="AJ157" s="84"/>
      <c r="AK157" s="84"/>
      <c r="AL157" s="84"/>
      <c r="AM157" s="59"/>
      <c r="AN157" s="59"/>
      <c r="AO157" s="59"/>
      <c r="AP157" s="59"/>
      <c r="AQ157" s="59"/>
      <c r="AR157" s="59"/>
      <c r="AS157" s="59"/>
      <c r="AT157" s="59"/>
      <c r="AU157" s="59"/>
      <c r="AV157" s="59"/>
      <c r="AW157" s="59"/>
      <c r="AX157" s="59"/>
      <c r="AY157" s="59"/>
      <c r="AZ157" s="59"/>
      <c r="BA157" s="59"/>
    </row>
    <row r="158" spans="1:53" s="59" customFormat="1" ht="16.5" customHeight="1">
      <c r="A158" s="1220" t="s">
        <v>47</v>
      </c>
      <c r="B158" s="1221"/>
      <c r="C158" s="779"/>
      <c r="D158" s="780"/>
      <c r="E158" s="1226" t="s">
        <v>397</v>
      </c>
      <c r="F158" s="1226"/>
      <c r="G158" s="1226"/>
      <c r="H158" s="1226"/>
      <c r="I158" s="1226"/>
      <c r="J158" s="1226"/>
      <c r="K158" s="1226"/>
      <c r="L158" s="1226"/>
      <c r="M158" s="1226"/>
      <c r="N158" s="1226"/>
      <c r="O158" s="1226"/>
      <c r="P158" s="1226"/>
      <c r="Q158" s="1227"/>
      <c r="R158" s="1218"/>
      <c r="S158" s="1219"/>
      <c r="T158" s="1219"/>
      <c r="U158" s="1219"/>
      <c r="V158" s="1219"/>
      <c r="W158" s="1219"/>
      <c r="X158" s="1219"/>
      <c r="Y158" s="1219"/>
      <c r="Z158" s="1219"/>
      <c r="AA158" s="1219"/>
      <c r="AB158" s="126" t="s">
        <v>1286</v>
      </c>
      <c r="AC158" s="127"/>
      <c r="AD158" s="23"/>
      <c r="AE158" s="16"/>
      <c r="AF158" s="55" t="str">
        <f>IF(R158="","←未記入です。（0円の場合は「0」を入力してください。","")</f>
        <v>←未記入です。（0円の場合は「0」を入力してください。</v>
      </c>
      <c r="AG158" s="55"/>
      <c r="AH158" s="55"/>
      <c r="AI158" s="84"/>
      <c r="AJ158" s="84"/>
      <c r="AK158" s="84"/>
      <c r="AL158" s="84"/>
    </row>
    <row r="159" spans="1:53" s="59" customFormat="1" ht="16.5" customHeight="1">
      <c r="A159" s="1222"/>
      <c r="B159" s="1223"/>
      <c r="C159" s="782"/>
      <c r="D159" s="781"/>
      <c r="E159" s="1228" t="s">
        <v>398</v>
      </c>
      <c r="F159" s="1229"/>
      <c r="G159" s="1229"/>
      <c r="H159" s="1229"/>
      <c r="I159" s="1229"/>
      <c r="J159" s="1229"/>
      <c r="K159" s="1229"/>
      <c r="L159" s="1229"/>
      <c r="M159" s="1229"/>
      <c r="N159" s="1229"/>
      <c r="O159" s="1229"/>
      <c r="P159" s="1229"/>
      <c r="Q159" s="1230"/>
      <c r="R159" s="198" t="s">
        <v>1112</v>
      </c>
      <c r="S159" s="1183"/>
      <c r="T159" s="1183"/>
      <c r="U159" s="1183"/>
      <c r="V159" s="1183"/>
      <c r="W159" s="1183"/>
      <c r="X159" s="1183"/>
      <c r="Y159" s="1183"/>
      <c r="Z159" s="1183"/>
      <c r="AA159" s="1183"/>
      <c r="AB159" s="132" t="s">
        <v>1284</v>
      </c>
      <c r="AC159" s="133"/>
      <c r="AD159" s="1207" t="s">
        <v>399</v>
      </c>
      <c r="AE159" s="1208"/>
      <c r="AF159" s="55" t="str">
        <f>IF(S159="","←未記入です。（0円の場合は「0」を入力してください。）",
IF(R158&lt;S159,"←「うち施設設備補助金」が「特別収入計（資産売却差額、設備寄付等）」を上回っています。",""))</f>
        <v>←未記入です。（0円の場合は「0」を入力してください。）</v>
      </c>
      <c r="AG159" s="55"/>
      <c r="AH159" s="55"/>
      <c r="AI159" s="1"/>
      <c r="AJ159" s="1"/>
      <c r="AK159" s="1"/>
      <c r="AL159" s="1"/>
    </row>
    <row r="160" spans="1:53" s="59" customFormat="1" ht="16.5" customHeight="1">
      <c r="A160" s="1222"/>
      <c r="B160" s="1223"/>
      <c r="C160" s="783"/>
      <c r="D160" s="784"/>
      <c r="E160" s="1210" t="s">
        <v>1366</v>
      </c>
      <c r="F160" s="1210"/>
      <c r="G160" s="1210"/>
      <c r="H160" s="1210"/>
      <c r="I160" s="1210"/>
      <c r="J160" s="1210"/>
      <c r="K160" s="1210"/>
      <c r="L160" s="1210"/>
      <c r="M160" s="1210"/>
      <c r="N160" s="1210"/>
      <c r="O160" s="1210"/>
      <c r="P160" s="1210"/>
      <c r="Q160" s="1211"/>
      <c r="R160" s="1186"/>
      <c r="S160" s="1187"/>
      <c r="T160" s="1187"/>
      <c r="U160" s="1187"/>
      <c r="V160" s="1187"/>
      <c r="W160" s="1187"/>
      <c r="X160" s="1187"/>
      <c r="Y160" s="1187"/>
      <c r="Z160" s="1187"/>
      <c r="AA160" s="1187"/>
      <c r="AB160" s="132" t="s">
        <v>1286</v>
      </c>
      <c r="AC160" s="133"/>
      <c r="AD160" s="1209"/>
      <c r="AE160" s="1208"/>
      <c r="AF160" s="55" t="str">
        <f>IF(R160="","←未記入です。（0円の場合は「0」を入力してください。）","")</f>
        <v>←未記入です。（0円の場合は「0」を入力してください。）</v>
      </c>
      <c r="AG160" s="55"/>
      <c r="AH160" s="55"/>
      <c r="AI160" s="84"/>
      <c r="AJ160" s="84"/>
      <c r="AK160" s="84"/>
      <c r="AL160" s="84"/>
    </row>
    <row r="161" spans="1:44" s="59" customFormat="1" ht="16.5" customHeight="1">
      <c r="A161" s="1224"/>
      <c r="B161" s="1225"/>
      <c r="C161" s="1212" t="s">
        <v>48</v>
      </c>
      <c r="D161" s="1213"/>
      <c r="E161" s="1213"/>
      <c r="F161" s="1213"/>
      <c r="G161" s="1213"/>
      <c r="H161" s="1213"/>
      <c r="I161" s="1213"/>
      <c r="J161" s="1213"/>
      <c r="K161" s="1213"/>
      <c r="L161" s="1213"/>
      <c r="M161" s="1213"/>
      <c r="N161" s="1213"/>
      <c r="O161" s="1213"/>
      <c r="P161" s="1213"/>
      <c r="Q161" s="1214"/>
      <c r="R161" s="2471">
        <f>R158-R160</f>
        <v>0</v>
      </c>
      <c r="S161" s="2472"/>
      <c r="T161" s="2472"/>
      <c r="U161" s="2472"/>
      <c r="V161" s="2472"/>
      <c r="W161" s="2472"/>
      <c r="X161" s="2472"/>
      <c r="Y161" s="2472"/>
      <c r="Z161" s="2472"/>
      <c r="AA161" s="2472"/>
      <c r="AB161" s="126" t="s">
        <v>1286</v>
      </c>
      <c r="AC161" s="127"/>
      <c r="AD161" s="1209"/>
      <c r="AE161" s="1208"/>
      <c r="AF161" s="55"/>
      <c r="AG161" s="55"/>
      <c r="AH161" s="55"/>
      <c r="AI161" s="84"/>
      <c r="AJ161" s="84"/>
      <c r="AK161" s="84"/>
      <c r="AL161" s="84"/>
    </row>
    <row r="162" spans="1:44" s="59" customFormat="1" ht="16.5" customHeight="1">
      <c r="A162" s="1215" t="s">
        <v>49</v>
      </c>
      <c r="B162" s="1216"/>
      <c r="C162" s="1216"/>
      <c r="D162" s="1216"/>
      <c r="E162" s="1216"/>
      <c r="F162" s="1216"/>
      <c r="G162" s="1216"/>
      <c r="H162" s="1216"/>
      <c r="I162" s="1216"/>
      <c r="J162" s="1216"/>
      <c r="K162" s="1216"/>
      <c r="L162" s="1216"/>
      <c r="M162" s="1216"/>
      <c r="N162" s="1216"/>
      <c r="O162" s="1216"/>
      <c r="P162" s="1216"/>
      <c r="Q162" s="1217"/>
      <c r="R162" s="2471">
        <f>R166-R167</f>
        <v>0</v>
      </c>
      <c r="S162" s="2472"/>
      <c r="T162" s="2472"/>
      <c r="U162" s="2472"/>
      <c r="V162" s="2472"/>
      <c r="W162" s="2472"/>
      <c r="X162" s="2472"/>
      <c r="Y162" s="2472"/>
      <c r="Z162" s="2472"/>
      <c r="AA162" s="2472"/>
      <c r="AB162" s="126" t="s">
        <v>1286</v>
      </c>
      <c r="AC162" s="127"/>
      <c r="AD162" s="1209"/>
      <c r="AE162" s="1208"/>
      <c r="AF162" s="55"/>
      <c r="AG162" s="55"/>
      <c r="AH162" s="55"/>
      <c r="AI162" s="84"/>
      <c r="AJ162" s="84"/>
      <c r="AK162" s="84"/>
      <c r="AL162" s="84"/>
    </row>
    <row r="163" spans="1:44" s="59" customFormat="1" ht="16.5" customHeight="1">
      <c r="A163" s="1215" t="s">
        <v>50</v>
      </c>
      <c r="B163" s="1216"/>
      <c r="C163" s="1216"/>
      <c r="D163" s="1216"/>
      <c r="E163" s="1216"/>
      <c r="F163" s="1216"/>
      <c r="G163" s="1216"/>
      <c r="H163" s="1216"/>
      <c r="I163" s="1216"/>
      <c r="J163" s="1216"/>
      <c r="K163" s="1216"/>
      <c r="L163" s="1216"/>
      <c r="M163" s="1216"/>
      <c r="N163" s="1216"/>
      <c r="O163" s="1216"/>
      <c r="P163" s="1216"/>
      <c r="Q163" s="1217"/>
      <c r="R163" s="1218"/>
      <c r="S163" s="1219"/>
      <c r="T163" s="1219"/>
      <c r="U163" s="1219"/>
      <c r="V163" s="1219"/>
      <c r="W163" s="1219"/>
      <c r="X163" s="1219"/>
      <c r="Y163" s="1219"/>
      <c r="Z163" s="1219"/>
      <c r="AA163" s="1219"/>
      <c r="AB163" s="126" t="s">
        <v>1286</v>
      </c>
      <c r="AC163" s="127"/>
      <c r="AD163" s="1209"/>
      <c r="AE163" s="1208"/>
      <c r="AF163" s="55" t="str">
        <f>IF(R163="","←基本金繰入額合計が未記入です。（0円の場合は「0」を入力してください。）",
IF(R163&gt;0,"←基本金組入額合計がプラスになっています。（プラスで良い場合は無視してください。）",""))</f>
        <v>←基本金繰入額合計が未記入です。（0円の場合は「0」を入力してください。）</v>
      </c>
      <c r="AG163" s="55"/>
      <c r="AH163" s="55"/>
      <c r="AI163" s="84"/>
      <c r="AJ163" s="84"/>
      <c r="AK163" s="84"/>
      <c r="AL163" s="84"/>
    </row>
    <row r="164" spans="1:44" s="59" customFormat="1" ht="16.5" customHeight="1" thickBot="1">
      <c r="A164" s="1236" t="s">
        <v>51</v>
      </c>
      <c r="B164" s="1237"/>
      <c r="C164" s="1237"/>
      <c r="D164" s="1237"/>
      <c r="E164" s="1237"/>
      <c r="F164" s="1237"/>
      <c r="G164" s="1237"/>
      <c r="H164" s="1237"/>
      <c r="I164" s="1237"/>
      <c r="J164" s="1237"/>
      <c r="K164" s="1237"/>
      <c r="L164" s="1237"/>
      <c r="M164" s="1237"/>
      <c r="N164" s="1237"/>
      <c r="O164" s="1237"/>
      <c r="P164" s="1237"/>
      <c r="Q164" s="1238"/>
      <c r="R164" s="2473">
        <f>R162+R163</f>
        <v>0</v>
      </c>
      <c r="S164" s="2474"/>
      <c r="T164" s="2474"/>
      <c r="U164" s="2474"/>
      <c r="V164" s="2474"/>
      <c r="W164" s="2474"/>
      <c r="X164" s="2474"/>
      <c r="Y164" s="2474"/>
      <c r="Z164" s="2474"/>
      <c r="AA164" s="2474"/>
      <c r="AB164" s="134" t="s">
        <v>1286</v>
      </c>
      <c r="AC164" s="135"/>
      <c r="AD164" s="136"/>
      <c r="AE164" s="136"/>
      <c r="AF164" s="55"/>
      <c r="AG164" s="55"/>
      <c r="AH164" s="55"/>
      <c r="AI164" s="84"/>
      <c r="AJ164" s="84"/>
      <c r="AK164" s="84"/>
      <c r="AL164" s="84"/>
    </row>
    <row r="165" spans="1:44" s="93" customFormat="1" ht="15" customHeight="1" thickBot="1">
      <c r="A165" s="44" t="s">
        <v>52</v>
      </c>
      <c r="B165" s="45"/>
      <c r="C165" s="44"/>
      <c r="D165" s="46"/>
      <c r="E165" s="46"/>
      <c r="F165" s="46"/>
      <c r="G165" s="46"/>
      <c r="H165" s="46"/>
      <c r="I165" s="46"/>
      <c r="J165" s="46"/>
      <c r="K165" s="46"/>
      <c r="L165" s="46"/>
      <c r="M165" s="47"/>
      <c r="N165" s="48"/>
      <c r="O165" s="48"/>
      <c r="P165" s="48"/>
      <c r="Q165" s="48"/>
      <c r="R165" s="48"/>
      <c r="S165" s="48"/>
      <c r="T165" s="48"/>
      <c r="U165" s="48"/>
      <c r="V165" s="137"/>
      <c r="W165" s="137"/>
      <c r="X165" s="43"/>
      <c r="Y165" s="43"/>
      <c r="Z165" s="138"/>
      <c r="AA165" s="138"/>
      <c r="AB165" s="138"/>
      <c r="AC165" s="138"/>
      <c r="AD165" s="136"/>
      <c r="AE165" s="136"/>
      <c r="AF165" s="55"/>
      <c r="AG165" s="55"/>
      <c r="AH165" s="55"/>
      <c r="AI165" s="84"/>
      <c r="AJ165" s="84"/>
      <c r="AK165" s="84"/>
      <c r="AL165" s="84"/>
    </row>
    <row r="166" spans="1:44" s="93" customFormat="1" ht="15" customHeight="1">
      <c r="A166" s="1239" t="s">
        <v>53</v>
      </c>
      <c r="B166" s="1240"/>
      <c r="C166" s="1240"/>
      <c r="D166" s="1240"/>
      <c r="E166" s="1240"/>
      <c r="F166" s="1240"/>
      <c r="G166" s="1240"/>
      <c r="H166" s="1240"/>
      <c r="I166" s="1240"/>
      <c r="J166" s="1240"/>
      <c r="K166" s="1240"/>
      <c r="L166" s="1240"/>
      <c r="M166" s="1240"/>
      <c r="N166" s="1240"/>
      <c r="O166" s="1240"/>
      <c r="P166" s="1240"/>
      <c r="Q166" s="1241"/>
      <c r="R166" s="2475">
        <f>R145+R155+R158</f>
        <v>0</v>
      </c>
      <c r="S166" s="2475"/>
      <c r="T166" s="2475"/>
      <c r="U166" s="2475"/>
      <c r="V166" s="2475"/>
      <c r="W166" s="2475"/>
      <c r="X166" s="2475"/>
      <c r="Y166" s="2475"/>
      <c r="Z166" s="2475"/>
      <c r="AA166" s="2475"/>
      <c r="AB166" s="1242" t="s">
        <v>27</v>
      </c>
      <c r="AC166" s="1243"/>
      <c r="AD166" s="26"/>
      <c r="AE166" s="29"/>
      <c r="AF166" s="311"/>
      <c r="AG166" s="308"/>
      <c r="AH166" s="308"/>
      <c r="AI166" s="309"/>
      <c r="AJ166" s="309"/>
      <c r="AK166" s="309"/>
      <c r="AL166" s="309"/>
    </row>
    <row r="167" spans="1:44" s="93" customFormat="1" ht="15" customHeight="1" thickBot="1">
      <c r="A167" s="1244" t="s">
        <v>54</v>
      </c>
      <c r="B167" s="1245"/>
      <c r="C167" s="1245"/>
      <c r="D167" s="1245"/>
      <c r="E167" s="1245"/>
      <c r="F167" s="1245"/>
      <c r="G167" s="1245"/>
      <c r="H167" s="1245"/>
      <c r="I167" s="1245"/>
      <c r="J167" s="1245"/>
      <c r="K167" s="1245"/>
      <c r="L167" s="1245"/>
      <c r="M167" s="1245"/>
      <c r="N167" s="1245"/>
      <c r="O167" s="1245"/>
      <c r="P167" s="1245"/>
      <c r="Q167" s="1246"/>
      <c r="R167" s="2474">
        <f>R153+R156+R160</f>
        <v>0</v>
      </c>
      <c r="S167" s="2474"/>
      <c r="T167" s="2474"/>
      <c r="U167" s="2474"/>
      <c r="V167" s="2474"/>
      <c r="W167" s="2474"/>
      <c r="X167" s="2474"/>
      <c r="Y167" s="2474"/>
      <c r="Z167" s="2474"/>
      <c r="AA167" s="2474"/>
      <c r="AB167" s="1247" t="s">
        <v>27</v>
      </c>
      <c r="AC167" s="1248"/>
      <c r="AD167" s="26"/>
      <c r="AE167" s="26"/>
      <c r="AF167" s="1"/>
      <c r="AG167" s="310"/>
      <c r="AH167" s="310"/>
      <c r="AI167" s="310"/>
      <c r="AJ167" s="310"/>
      <c r="AK167" s="310"/>
      <c r="AL167" s="310"/>
    </row>
    <row r="168" spans="1:44" s="59" customFormat="1" ht="4.9000000000000004"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55"/>
      <c r="AG168" s="55"/>
      <c r="AH168" s="55"/>
      <c r="AI168" s="84"/>
      <c r="AJ168" s="84"/>
      <c r="AK168" s="84"/>
      <c r="AL168" s="84"/>
    </row>
    <row r="169" spans="1:44" s="59" customFormat="1" ht="4.9000000000000004"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55"/>
      <c r="AG169" s="55"/>
      <c r="AH169" s="55"/>
      <c r="AI169" s="84"/>
      <c r="AJ169" s="84"/>
      <c r="AK169" s="84"/>
      <c r="AL169" s="84"/>
    </row>
    <row r="170" spans="1:44" ht="4.9000000000000004"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row>
    <row r="171" spans="1:44" s="8" customFormat="1" ht="4.9000000000000004"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52"/>
      <c r="AG171" s="52"/>
      <c r="AH171" s="52"/>
      <c r="AI171" s="11"/>
      <c r="AJ171" s="11"/>
      <c r="AK171" s="11"/>
      <c r="AL171" s="11"/>
      <c r="AM171" s="2"/>
      <c r="AN171" s="2"/>
      <c r="AO171" s="2"/>
      <c r="AP171" s="2"/>
      <c r="AQ171" s="2"/>
      <c r="AR171" s="2"/>
    </row>
    <row r="172" spans="1:44" s="8" customFormat="1" ht="24.75" customHeight="1">
      <c r="A172" s="10"/>
      <c r="B172" s="10"/>
      <c r="C172" s="10"/>
      <c r="D172" s="10"/>
      <c r="E172" s="10"/>
      <c r="F172" s="10"/>
      <c r="G172" s="10"/>
      <c r="H172" s="10"/>
      <c r="I172" s="1249" t="s">
        <v>130</v>
      </c>
      <c r="J172" s="1249"/>
      <c r="K172" s="1249"/>
      <c r="L172" s="1249"/>
      <c r="M172" s="1249"/>
      <c r="N172" s="1249"/>
      <c r="O172" s="1249"/>
      <c r="P172" s="1249"/>
      <c r="Q172" s="1249"/>
      <c r="R172" s="1249"/>
      <c r="S172" s="1249"/>
      <c r="T172" s="1249"/>
      <c r="U172" s="1249"/>
      <c r="V172" s="1249"/>
      <c r="W172" s="1249"/>
      <c r="X172" s="1249"/>
      <c r="Y172" s="10"/>
      <c r="Z172" s="10"/>
      <c r="AA172" s="1250"/>
      <c r="AB172" s="1250"/>
      <c r="AC172" s="1250"/>
      <c r="AD172" s="1250"/>
      <c r="AE172" s="1250"/>
      <c r="AF172" s="52"/>
      <c r="AG172" s="52"/>
      <c r="AH172" s="52"/>
      <c r="AI172" s="11"/>
      <c r="AJ172" s="11"/>
      <c r="AK172" s="11"/>
      <c r="AL172" s="11"/>
      <c r="AM172" s="2"/>
      <c r="AN172" s="2"/>
      <c r="AO172" s="2"/>
      <c r="AP172" s="2"/>
      <c r="AQ172" s="2"/>
      <c r="AR172" s="2"/>
    </row>
    <row r="173" spans="1:44" ht="4.9000000000000004"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58"/>
      <c r="AG173" s="58"/>
      <c r="AH173" s="58"/>
    </row>
    <row r="174" spans="1:44" ht="15" customHeight="1">
      <c r="A174" s="1251" t="s">
        <v>1337</v>
      </c>
      <c r="B174" s="1251"/>
      <c r="C174" s="1251"/>
      <c r="D174" s="1251"/>
      <c r="E174" s="1251"/>
      <c r="F174" s="1251"/>
      <c r="G174" s="1251"/>
      <c r="H174" s="1251"/>
      <c r="I174" s="1251"/>
      <c r="J174" s="1251"/>
      <c r="K174" s="1251"/>
      <c r="L174" s="1251"/>
      <c r="M174" s="1251"/>
      <c r="N174" s="1251"/>
      <c r="O174" s="1251"/>
      <c r="P174" s="1251"/>
      <c r="Q174" s="1251"/>
      <c r="R174" s="1251"/>
      <c r="S174" s="1251"/>
      <c r="T174" s="1251"/>
      <c r="U174" s="1251"/>
      <c r="V174" s="1251"/>
      <c r="W174" s="1251"/>
      <c r="X174" s="1251"/>
      <c r="Y174" s="1251"/>
      <c r="Z174" s="1251"/>
      <c r="AA174" s="1251"/>
      <c r="AB174" s="1251"/>
      <c r="AC174" s="1251"/>
      <c r="AD174" s="1251"/>
      <c r="AE174" s="1251"/>
      <c r="AF174" s="58"/>
      <c r="AG174" s="58"/>
      <c r="AH174" s="58"/>
    </row>
    <row r="175" spans="1:44" ht="15" customHeight="1">
      <c r="A175" s="1252" t="s">
        <v>1293</v>
      </c>
      <c r="B175" s="1253"/>
      <c r="C175" s="1253"/>
      <c r="D175" s="245"/>
      <c r="E175" s="246"/>
      <c r="F175" s="246"/>
      <c r="G175" s="246"/>
      <c r="H175" s="246"/>
      <c r="I175" s="246"/>
      <c r="J175" s="246"/>
      <c r="K175" s="246"/>
      <c r="L175" s="246"/>
      <c r="M175" s="246"/>
      <c r="N175" s="246"/>
      <c r="O175" s="246"/>
      <c r="P175" s="246"/>
      <c r="Q175" s="246"/>
      <c r="R175" s="246"/>
      <c r="S175" s="246"/>
      <c r="T175" s="246"/>
      <c r="U175" s="246"/>
      <c r="V175" s="246"/>
      <c r="W175" s="246"/>
      <c r="X175" s="247"/>
      <c r="Y175" s="1256" t="s">
        <v>1294</v>
      </c>
      <c r="Z175" s="1257"/>
      <c r="AA175" s="1257"/>
      <c r="AB175" s="248"/>
      <c r="AC175" s="248"/>
      <c r="AD175" s="248"/>
      <c r="AE175" s="249"/>
      <c r="AF175" s="58"/>
      <c r="AG175" s="58"/>
      <c r="AH175" s="58"/>
    </row>
    <row r="176" spans="1:44" ht="15" customHeight="1">
      <c r="A176" s="1254"/>
      <c r="B176" s="1255"/>
      <c r="C176" s="1255"/>
      <c r="D176" s="1260" t="s">
        <v>1295</v>
      </c>
      <c r="E176" s="1261"/>
      <c r="F176" s="1261"/>
      <c r="G176" s="1261"/>
      <c r="H176" s="1261"/>
      <c r="I176" s="1261"/>
      <c r="J176" s="1261"/>
      <c r="K176" s="1261"/>
      <c r="L176" s="1261"/>
      <c r="M176" s="1261"/>
      <c r="N176" s="1261"/>
      <c r="O176" s="1261"/>
      <c r="P176" s="1261"/>
      <c r="Q176" s="1261"/>
      <c r="R176" s="1261"/>
      <c r="S176" s="1261"/>
      <c r="T176" s="1261"/>
      <c r="U176" s="1261"/>
      <c r="V176" s="1262"/>
      <c r="W176" s="1262"/>
      <c r="X176" s="1262"/>
      <c r="Y176" s="1258"/>
      <c r="Z176" s="1259"/>
      <c r="AA176" s="1259"/>
      <c r="AB176" s="1263" t="s">
        <v>1296</v>
      </c>
      <c r="AC176" s="1257"/>
      <c r="AD176" s="1257"/>
      <c r="AE176" s="1264"/>
      <c r="AF176" s="58"/>
      <c r="AG176" s="58"/>
      <c r="AH176" s="58"/>
    </row>
    <row r="177" spans="1:53" ht="60" customHeight="1" thickBot="1">
      <c r="A177" s="1254"/>
      <c r="B177" s="1255"/>
      <c r="C177" s="1255"/>
      <c r="D177" s="1267" t="s">
        <v>55</v>
      </c>
      <c r="E177" s="1268"/>
      <c r="F177" s="1269"/>
      <c r="G177" s="1267" t="s">
        <v>57</v>
      </c>
      <c r="H177" s="1268"/>
      <c r="I177" s="1269"/>
      <c r="J177" s="1267" t="s">
        <v>1297</v>
      </c>
      <c r="K177" s="1268"/>
      <c r="L177" s="1269"/>
      <c r="M177" s="1267" t="s">
        <v>58</v>
      </c>
      <c r="N177" s="1268"/>
      <c r="O177" s="1269"/>
      <c r="P177" s="1267" t="s">
        <v>56</v>
      </c>
      <c r="Q177" s="1268"/>
      <c r="R177" s="1269"/>
      <c r="S177" s="1267" t="s">
        <v>120</v>
      </c>
      <c r="T177" s="1268"/>
      <c r="U177" s="1268"/>
      <c r="V177" s="1270" t="s">
        <v>1298</v>
      </c>
      <c r="W177" s="1271"/>
      <c r="X177" s="1272"/>
      <c r="Y177" s="1258"/>
      <c r="Z177" s="1259"/>
      <c r="AA177" s="1259"/>
      <c r="AB177" s="1265"/>
      <c r="AC177" s="1259"/>
      <c r="AD177" s="1259"/>
      <c r="AE177" s="1266"/>
      <c r="AF177" s="58"/>
      <c r="AG177" s="58"/>
      <c r="AH177" s="58"/>
    </row>
    <row r="178" spans="1:53" ht="30" customHeight="1" thickBot="1">
      <c r="A178" s="832"/>
      <c r="B178" s="833"/>
      <c r="C178" s="250" t="s">
        <v>26</v>
      </c>
      <c r="D178" s="834"/>
      <c r="E178" s="835"/>
      <c r="F178" s="251" t="s">
        <v>26</v>
      </c>
      <c r="G178" s="834"/>
      <c r="H178" s="835"/>
      <c r="I178" s="251" t="s">
        <v>26</v>
      </c>
      <c r="J178" s="834"/>
      <c r="K178" s="835"/>
      <c r="L178" s="251" t="s">
        <v>26</v>
      </c>
      <c r="M178" s="834"/>
      <c r="N178" s="835"/>
      <c r="O178" s="251" t="s">
        <v>26</v>
      </c>
      <c r="P178" s="834"/>
      <c r="Q178" s="835"/>
      <c r="R178" s="251" t="s">
        <v>26</v>
      </c>
      <c r="S178" s="834"/>
      <c r="T178" s="835"/>
      <c r="U178" s="252" t="s">
        <v>26</v>
      </c>
      <c r="V178" s="883">
        <f>D178+G178+J178+M178+P178+S178</f>
        <v>0</v>
      </c>
      <c r="W178" s="2476"/>
      <c r="X178" s="253" t="s">
        <v>26</v>
      </c>
      <c r="Y178" s="884"/>
      <c r="Z178" s="885"/>
      <c r="AA178" s="254" t="s">
        <v>389</v>
      </c>
      <c r="AB178" s="884"/>
      <c r="AC178" s="885"/>
      <c r="AD178" s="255" t="s">
        <v>26</v>
      </c>
      <c r="AE178" s="256"/>
      <c r="AF178" s="67" t="str">
        <f>IF(A178="","←「令和６年４月１日現在」の在籍生徒数が未記入です",
IF(OR(D178="",G178="",J178="",M178="",P178="",S178=""),
"←中途退学者等（A）の内訳が未記入です。該当者がいない場合は「0」と記入してください",
IF(V178&gt;A178,"←中途退学者等（A）が在籍生徒数を上回っています",
IF(Y178="","←通信制高校への転編入者等（B）が未記入です。(該当者がいない場合は「0」と記入してください)",
IF(Y178&gt;V178,"←通信制高校への転編入者等（B）が中途退学者等（A）を上回っています",
IF(AND(A40&lt;&gt;"",AB178=""),"←自校設置の通信制課程への転籍者数が未記入です（該当者がいない場合は「0」と記入してください）",
IF(AND(A40&lt;&gt;"",AB178&gt;Y178),"←自校設置の通信制課程への転籍者数が通信制高校への転編入者等（B）を上回っています",
"")))))))</f>
        <v>←「令和６年４月１日現在」の在籍生徒数が未記入です</v>
      </c>
      <c r="AG178" s="67"/>
      <c r="AH178" s="67"/>
    </row>
    <row r="179" spans="1:53" ht="14.25" customHeight="1">
      <c r="A179" s="837" t="s">
        <v>134</v>
      </c>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58"/>
      <c r="AG179" s="58"/>
      <c r="AH179" s="58"/>
    </row>
    <row r="180" spans="1:53" ht="5.0999999999999996"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58"/>
      <c r="AG180" s="58"/>
      <c r="AH180" s="58"/>
    </row>
    <row r="181" spans="1:53" ht="5.0999999999999996"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58"/>
      <c r="AG181" s="58"/>
      <c r="AH181" s="58"/>
    </row>
    <row r="182" spans="1:53" ht="5.0999999999999996"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58"/>
      <c r="AG182" s="58"/>
      <c r="AH182" s="58"/>
    </row>
    <row r="183" spans="1:53" s="70" customFormat="1" ht="18.75" customHeight="1">
      <c r="A183" s="96" t="s">
        <v>400</v>
      </c>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58"/>
      <c r="AG183" s="58"/>
      <c r="AH183" s="58"/>
      <c r="AI183" s="74"/>
      <c r="AJ183" s="74"/>
      <c r="AK183" s="74"/>
      <c r="AL183" s="74"/>
      <c r="AM183" s="59"/>
      <c r="AN183" s="59"/>
      <c r="AO183" s="59"/>
      <c r="AP183" s="59"/>
      <c r="AQ183" s="59"/>
      <c r="AR183" s="59"/>
      <c r="AS183" s="59"/>
      <c r="AT183" s="59"/>
      <c r="AU183" s="59"/>
      <c r="AV183" s="59"/>
      <c r="AW183" s="59"/>
      <c r="AX183" s="59"/>
      <c r="AY183" s="59"/>
      <c r="AZ183" s="59"/>
      <c r="BA183" s="59"/>
    </row>
    <row r="184" spans="1:53" s="70" customFormat="1" ht="13.5" customHeight="1">
      <c r="A184" s="838" t="s">
        <v>1338</v>
      </c>
      <c r="B184" s="839"/>
      <c r="C184" s="839"/>
      <c r="D184" s="839"/>
      <c r="E184" s="839"/>
      <c r="F184" s="98"/>
      <c r="G184" s="99"/>
      <c r="H184" s="99"/>
      <c r="I184" s="99"/>
      <c r="J184" s="99"/>
      <c r="K184" s="98"/>
      <c r="L184" s="98"/>
      <c r="M184" s="100"/>
      <c r="N184" s="100"/>
      <c r="O184" s="98"/>
      <c r="P184" s="98"/>
      <c r="Q184" s="101"/>
      <c r="R184" s="842" t="s">
        <v>401</v>
      </c>
      <c r="S184" s="843"/>
      <c r="T184" s="844" t="s">
        <v>387</v>
      </c>
      <c r="U184" s="844"/>
      <c r="V184" s="844"/>
      <c r="W184" s="844"/>
      <c r="X184" s="844"/>
      <c r="Y184" s="844"/>
      <c r="Z184" s="844"/>
      <c r="AA184" s="844"/>
      <c r="AB184" s="844"/>
      <c r="AC184" s="844"/>
      <c r="AD184" s="844"/>
      <c r="AE184" s="844"/>
      <c r="AF184" s="58"/>
      <c r="AG184" s="58"/>
      <c r="AH184" s="58"/>
      <c r="AI184" s="74"/>
      <c r="AJ184" s="74"/>
      <c r="AK184" s="74"/>
      <c r="AL184" s="74"/>
      <c r="AM184" s="59"/>
      <c r="AN184" s="59"/>
      <c r="AO184" s="59"/>
      <c r="AP184" s="59"/>
      <c r="AQ184" s="59"/>
      <c r="AR184" s="59"/>
      <c r="AS184" s="59"/>
      <c r="AT184" s="59"/>
      <c r="AU184" s="59"/>
      <c r="AV184" s="59"/>
      <c r="AW184" s="59"/>
      <c r="AX184" s="59"/>
      <c r="AY184" s="59"/>
      <c r="AZ184" s="59"/>
      <c r="BA184" s="59"/>
    </row>
    <row r="185" spans="1:53" s="70" customFormat="1" ht="6.75" customHeight="1">
      <c r="A185" s="840"/>
      <c r="B185" s="841"/>
      <c r="C185" s="841"/>
      <c r="D185" s="841"/>
      <c r="E185" s="841"/>
      <c r="F185" s="102"/>
      <c r="G185" s="103"/>
      <c r="H185" s="845" t="s">
        <v>131</v>
      </c>
      <c r="I185" s="845"/>
      <c r="J185" s="845"/>
      <c r="K185" s="845"/>
      <c r="L185" s="845"/>
      <c r="M185" s="104"/>
      <c r="N185" s="104"/>
      <c r="O185" s="105"/>
      <c r="P185" s="105"/>
      <c r="Q185" s="106"/>
      <c r="R185" s="107"/>
      <c r="S185" s="107"/>
      <c r="T185" s="844"/>
      <c r="U185" s="844"/>
      <c r="V185" s="844"/>
      <c r="W185" s="844"/>
      <c r="X185" s="844"/>
      <c r="Y185" s="844"/>
      <c r="Z185" s="844"/>
      <c r="AA185" s="844"/>
      <c r="AB185" s="844"/>
      <c r="AC185" s="844"/>
      <c r="AD185" s="844"/>
      <c r="AE185" s="844"/>
      <c r="AF185" s="58"/>
      <c r="AG185" s="58"/>
      <c r="AH185" s="58"/>
      <c r="AI185" s="74"/>
      <c r="AJ185" s="74"/>
      <c r="AK185" s="74"/>
      <c r="AL185" s="74"/>
      <c r="AM185" s="59"/>
      <c r="AN185" s="59"/>
      <c r="AO185" s="59"/>
      <c r="AP185" s="59"/>
      <c r="AQ185" s="59"/>
      <c r="AR185" s="59"/>
      <c r="AS185" s="59"/>
      <c r="AT185" s="59"/>
      <c r="AU185" s="59"/>
      <c r="AV185" s="59"/>
      <c r="AW185" s="59"/>
      <c r="AX185" s="59"/>
      <c r="AY185" s="59"/>
      <c r="AZ185" s="59"/>
      <c r="BA185" s="59"/>
    </row>
    <row r="186" spans="1:53" s="70" customFormat="1" ht="39" customHeight="1" thickBot="1">
      <c r="A186" s="840"/>
      <c r="B186" s="841"/>
      <c r="C186" s="841"/>
      <c r="D186" s="841"/>
      <c r="E186" s="841"/>
      <c r="F186" s="102"/>
      <c r="G186" s="103"/>
      <c r="H186" s="845"/>
      <c r="I186" s="845"/>
      <c r="J186" s="845"/>
      <c r="K186" s="845"/>
      <c r="L186" s="845"/>
      <c r="M186" s="846" t="s">
        <v>402</v>
      </c>
      <c r="N186" s="847"/>
      <c r="O186" s="847"/>
      <c r="P186" s="847"/>
      <c r="Q186" s="848"/>
      <c r="R186" s="107"/>
      <c r="S186" s="107"/>
      <c r="T186" s="844"/>
      <c r="U186" s="844"/>
      <c r="V186" s="844"/>
      <c r="W186" s="844"/>
      <c r="X186" s="844"/>
      <c r="Y186" s="844"/>
      <c r="Z186" s="844"/>
      <c r="AA186" s="844"/>
      <c r="AB186" s="844"/>
      <c r="AC186" s="844"/>
      <c r="AD186" s="844"/>
      <c r="AE186" s="844"/>
      <c r="AF186" s="1273" t="str">
        <f>IF(A187="","←「卒業者数」が未記入です。（卒業者がいない場合は「０」と記入してください。）",
IF(AND(A187&gt;0,H187=""),"←「大学への進学者数」が未記入です。（進学者がいない場合は「０」と記入してください。）",
IF(SUM(H187:K188)&gt;A187,"←「大学・短大への進学者数」合計が「卒業者数」を上回っています。",
IF(AND(H187&gt;0,M187=""),"←「併設・系列の大学への進学者数」が未記入です。（進学者がいない場合は「０」と記入してください。）",
IF(M187&gt;H187,"←「併設・系列の大学への進学者数」が「大学への進学者数」を上回っています。","")))))</f>
        <v>←「卒業者数」が未記入です。（卒業者がいない場合は「０」と記入してください。）</v>
      </c>
      <c r="AG186" s="58"/>
      <c r="AH186" s="58"/>
      <c r="AI186" s="74"/>
      <c r="AJ186" s="74"/>
      <c r="AK186" s="74"/>
      <c r="AL186" s="74"/>
      <c r="AM186" s="59"/>
      <c r="AN186" s="59"/>
      <c r="AO186" s="59"/>
      <c r="AP186" s="59"/>
      <c r="AQ186" s="59"/>
      <c r="AR186" s="59"/>
      <c r="AS186" s="59"/>
      <c r="AT186" s="59"/>
      <c r="AU186" s="59"/>
      <c r="AV186" s="59"/>
      <c r="AW186" s="59"/>
      <c r="AX186" s="59"/>
      <c r="AY186" s="59"/>
      <c r="AZ186" s="59"/>
      <c r="BA186" s="59"/>
    </row>
    <row r="187" spans="1:53" s="70" customFormat="1" ht="18.75" customHeight="1">
      <c r="A187" s="849"/>
      <c r="B187" s="850"/>
      <c r="C187" s="850"/>
      <c r="D187" s="851"/>
      <c r="E187" s="108"/>
      <c r="F187" s="855" t="s">
        <v>403</v>
      </c>
      <c r="G187" s="855"/>
      <c r="H187" s="856"/>
      <c r="I187" s="857"/>
      <c r="J187" s="857"/>
      <c r="K187" s="858"/>
      <c r="L187" s="109" t="s">
        <v>389</v>
      </c>
      <c r="M187" s="856"/>
      <c r="N187" s="857"/>
      <c r="O187" s="857"/>
      <c r="P187" s="858"/>
      <c r="Q187" s="110" t="s">
        <v>389</v>
      </c>
      <c r="R187" s="107"/>
      <c r="S187" s="107"/>
      <c r="T187" s="844"/>
      <c r="U187" s="844"/>
      <c r="V187" s="844"/>
      <c r="W187" s="844"/>
      <c r="X187" s="844"/>
      <c r="Y187" s="844"/>
      <c r="Z187" s="844"/>
      <c r="AA187" s="844"/>
      <c r="AB187" s="844"/>
      <c r="AC187" s="844"/>
      <c r="AD187" s="844"/>
      <c r="AE187" s="844"/>
      <c r="AF187" s="1273"/>
      <c r="AG187" s="139"/>
      <c r="AH187" s="139"/>
      <c r="AI187" s="111"/>
      <c r="AJ187" s="111"/>
      <c r="AK187" s="111"/>
      <c r="AL187" s="111"/>
      <c r="AM187" s="59"/>
      <c r="AN187" s="59"/>
      <c r="AO187" s="59"/>
      <c r="AP187" s="59"/>
      <c r="AQ187" s="59"/>
      <c r="AR187" s="59"/>
      <c r="AS187" s="59"/>
      <c r="AT187" s="59"/>
      <c r="AU187" s="59"/>
      <c r="AV187" s="59"/>
      <c r="AW187" s="59"/>
      <c r="AX187" s="59"/>
      <c r="AY187" s="59"/>
      <c r="AZ187" s="59"/>
      <c r="BA187" s="59"/>
    </row>
    <row r="188" spans="1:53" s="59" customFormat="1" ht="18.75" customHeight="1" thickBot="1">
      <c r="A188" s="852"/>
      <c r="B188" s="853"/>
      <c r="C188" s="853"/>
      <c r="D188" s="854"/>
      <c r="E188" s="112" t="s">
        <v>392</v>
      </c>
      <c r="F188" s="1274" t="s">
        <v>404</v>
      </c>
      <c r="G188" s="1274"/>
      <c r="H188" s="1275"/>
      <c r="I188" s="1276"/>
      <c r="J188" s="1276"/>
      <c r="K188" s="1277"/>
      <c r="L188" s="113" t="s">
        <v>389</v>
      </c>
      <c r="M188" s="1275"/>
      <c r="N188" s="1276"/>
      <c r="O188" s="1276"/>
      <c r="P188" s="1277"/>
      <c r="Q188" s="114" t="s">
        <v>389</v>
      </c>
      <c r="R188" s="86"/>
      <c r="S188" s="86"/>
      <c r="T188" s="844"/>
      <c r="U188" s="844"/>
      <c r="V188" s="844"/>
      <c r="W188" s="844"/>
      <c r="X188" s="844"/>
      <c r="Y188" s="844"/>
      <c r="Z188" s="844"/>
      <c r="AA188" s="844"/>
      <c r="AB188" s="844"/>
      <c r="AC188" s="844"/>
      <c r="AD188" s="844"/>
      <c r="AE188" s="844"/>
      <c r="AF188" s="312" t="str">
        <f>IF(A187="","",IF(AND(A187&gt;0,H188=""),"←「短大への進学者数」が未記入です。（進学者がいない場合は「０」と記入してください。）",IF(AND(H188&gt;0,M188=""),"←「併設・系列の短大への進学者数」が未記入です。（進学者がいない場合は「０」と記入してください。）",IF(M188&gt;H188,"←「併設・系列の短大への進学者数」が「短大への進学者数」を上回っています。",""))))</f>
        <v/>
      </c>
      <c r="AG188" s="139"/>
      <c r="AH188" s="139"/>
      <c r="AI188" s="111"/>
      <c r="AJ188" s="111"/>
      <c r="AK188" s="111"/>
      <c r="AL188" s="111"/>
    </row>
    <row r="189" spans="1:53" ht="5.0999999999999996" customHeight="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88"/>
    </row>
    <row r="190" spans="1:53" ht="5.0999999999999996" customHeight="1">
      <c r="A190" s="859"/>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row>
    <row r="191" spans="1:53" s="59" customFormat="1" ht="17.25" customHeight="1">
      <c r="A191" s="860" t="str">
        <f>IFERROR(IF(AK1="学校法人項目回答不要","以下の項目は回答不要です。","以下の項目もご回答ください。"),"")</f>
        <v>以下の項目もご回答ください。</v>
      </c>
      <c r="B191" s="860"/>
      <c r="C191" s="860"/>
      <c r="D191" s="860"/>
      <c r="E191" s="860"/>
      <c r="F191" s="860"/>
      <c r="G191" s="860"/>
      <c r="H191" s="860"/>
      <c r="I191" s="860"/>
      <c r="J191" s="860"/>
      <c r="K191" s="860"/>
      <c r="L191" s="860"/>
      <c r="M191" s="860"/>
      <c r="N191" s="860"/>
      <c r="O191" s="860"/>
      <c r="P191" s="860"/>
      <c r="Q191" s="860"/>
      <c r="R191" s="860"/>
      <c r="S191" s="860"/>
      <c r="T191" s="860"/>
      <c r="U191" s="860"/>
      <c r="V191" s="860"/>
      <c r="W191" s="860"/>
      <c r="X191" s="860"/>
      <c r="Y191" s="860"/>
      <c r="Z191" s="860"/>
      <c r="AA191" s="860"/>
      <c r="AB191" s="860"/>
      <c r="AC191" s="860"/>
      <c r="AD191" s="860"/>
      <c r="AE191" s="860"/>
      <c r="AF191" s="58"/>
      <c r="AG191" s="58"/>
      <c r="AH191" s="58"/>
      <c r="AI191" s="58"/>
      <c r="AJ191" s="58"/>
      <c r="AK191" s="58"/>
      <c r="AL191" s="58"/>
    </row>
    <row r="192" spans="1:53" s="71" customFormat="1" ht="15" customHeight="1">
      <c r="A192" s="7" t="s">
        <v>1339</v>
      </c>
      <c r="B192" s="7"/>
      <c r="C192" s="7"/>
      <c r="D192" s="7"/>
      <c r="E192" s="7"/>
      <c r="F192" s="7"/>
      <c r="G192" s="7"/>
      <c r="H192" s="7"/>
      <c r="I192" s="7"/>
      <c r="J192" s="7"/>
      <c r="K192" s="7"/>
      <c r="L192" s="7"/>
      <c r="M192" s="7"/>
      <c r="N192" s="7"/>
      <c r="O192" s="7"/>
      <c r="P192" s="7"/>
      <c r="Q192" s="7"/>
      <c r="R192" s="7"/>
      <c r="S192" s="258" t="str">
        <f>IF($AK$1="学校法人項目回答不要","以下の項目は回答不要です。","")</f>
        <v/>
      </c>
      <c r="T192" s="7"/>
      <c r="U192" s="7"/>
      <c r="V192" s="7"/>
      <c r="W192" s="7"/>
      <c r="X192" s="7"/>
      <c r="Y192" s="7"/>
      <c r="Z192" s="7"/>
      <c r="AA192" s="7"/>
      <c r="AB192" s="7"/>
      <c r="AC192" s="7"/>
      <c r="AD192" s="7"/>
      <c r="AE192" s="7"/>
      <c r="AF192" s="58"/>
      <c r="AG192" s="58"/>
      <c r="AH192" s="58"/>
      <c r="AI192" s="58"/>
      <c r="AJ192" s="58"/>
      <c r="AK192" s="58"/>
      <c r="AL192" s="58"/>
    </row>
    <row r="193" spans="1:38" s="71" customFormat="1" ht="5.0999999999999996" customHeight="1">
      <c r="A193" s="7"/>
      <c r="B193" s="7"/>
      <c r="C193" s="7"/>
      <c r="D193" s="7"/>
      <c r="E193" s="7"/>
      <c r="F193" s="7"/>
      <c r="G193" s="7"/>
      <c r="H193" s="7"/>
      <c r="I193" s="7"/>
      <c r="J193" s="7"/>
      <c r="K193" s="7"/>
      <c r="L193" s="7"/>
      <c r="M193" s="7"/>
      <c r="N193" s="7"/>
      <c r="O193" s="7"/>
      <c r="P193" s="7"/>
      <c r="Q193" s="7"/>
      <c r="R193" s="7"/>
      <c r="S193" s="258"/>
      <c r="T193" s="7"/>
      <c r="U193" s="7"/>
      <c r="V193" s="7"/>
      <c r="W193" s="7"/>
      <c r="X193" s="7"/>
      <c r="Y193" s="7"/>
      <c r="Z193" s="7"/>
      <c r="AA193" s="7"/>
      <c r="AB193" s="7"/>
      <c r="AC193" s="7"/>
      <c r="AD193" s="7"/>
      <c r="AE193" s="7"/>
      <c r="AF193" s="58"/>
      <c r="AG193" s="58"/>
      <c r="AH193" s="58"/>
      <c r="AI193" s="58"/>
      <c r="AJ193" s="58"/>
      <c r="AK193" s="58"/>
      <c r="AL193" s="58"/>
    </row>
    <row r="194" spans="1:38" s="72" customFormat="1" ht="5.0999999999999996" customHeight="1">
      <c r="A194" s="7"/>
      <c r="B194" s="7"/>
      <c r="C194" s="7"/>
      <c r="D194" s="7"/>
      <c r="E194" s="7"/>
      <c r="F194" s="7"/>
      <c r="G194" s="7"/>
      <c r="H194" s="7"/>
      <c r="I194" s="7"/>
      <c r="J194" s="7"/>
      <c r="K194" s="7"/>
      <c r="L194" s="7"/>
      <c r="M194" s="7"/>
      <c r="N194" s="7"/>
      <c r="O194" s="7"/>
      <c r="P194" s="7"/>
      <c r="Q194" s="7"/>
      <c r="R194" s="7"/>
      <c r="S194" s="258"/>
      <c r="T194" s="7"/>
      <c r="U194" s="7"/>
      <c r="V194" s="7"/>
      <c r="W194" s="7"/>
      <c r="X194" s="7"/>
      <c r="Y194" s="7"/>
      <c r="Z194" s="7"/>
      <c r="AA194" s="7"/>
      <c r="AB194" s="7"/>
      <c r="AC194" s="7"/>
      <c r="AD194" s="7"/>
      <c r="AE194" s="7"/>
      <c r="AF194" s="69"/>
      <c r="AG194" s="69"/>
      <c r="AH194" s="69"/>
      <c r="AI194" s="69"/>
      <c r="AJ194" s="69"/>
      <c r="AK194" s="69"/>
      <c r="AL194" s="69"/>
    </row>
    <row r="195" spans="1:38" s="59" customFormat="1" ht="24.95" customHeight="1">
      <c r="A195" s="836" t="s">
        <v>1299</v>
      </c>
      <c r="B195" s="836"/>
      <c r="C195" s="819" t="s">
        <v>1300</v>
      </c>
      <c r="D195" s="819"/>
      <c r="E195" s="819"/>
      <c r="F195" s="819"/>
      <c r="G195" s="819"/>
      <c r="H195" s="819"/>
      <c r="I195" s="819"/>
      <c r="J195" s="819"/>
      <c r="K195" s="819"/>
      <c r="L195" s="819"/>
      <c r="M195" s="819"/>
      <c r="N195" s="819"/>
      <c r="O195" s="819"/>
      <c r="P195" s="819"/>
      <c r="Q195" s="819"/>
      <c r="R195" s="819"/>
      <c r="S195" s="819"/>
      <c r="T195" s="819"/>
      <c r="U195" s="819"/>
      <c r="V195" s="819"/>
      <c r="W195" s="819"/>
      <c r="X195" s="819"/>
      <c r="Y195" s="819"/>
      <c r="Z195" s="819"/>
      <c r="AA195" s="819"/>
      <c r="AB195" s="819"/>
      <c r="AC195" s="819"/>
      <c r="AD195" s="819"/>
      <c r="AE195" s="819"/>
      <c r="AF195" s="58"/>
      <c r="AG195" s="58"/>
      <c r="AH195" s="58"/>
      <c r="AI195" s="58"/>
      <c r="AJ195" s="58"/>
      <c r="AK195" s="58"/>
      <c r="AL195" s="58"/>
    </row>
    <row r="196" spans="1:38" s="59" customFormat="1" ht="24.95" customHeight="1">
      <c r="A196" s="836">
        <v>2</v>
      </c>
      <c r="B196" s="836"/>
      <c r="C196" s="819" t="s">
        <v>1301</v>
      </c>
      <c r="D196" s="819"/>
      <c r="E196" s="819"/>
      <c r="F196" s="819"/>
      <c r="G196" s="819"/>
      <c r="H196" s="819"/>
      <c r="I196" s="819"/>
      <c r="J196" s="819"/>
      <c r="K196" s="819"/>
      <c r="L196" s="819"/>
      <c r="M196" s="819"/>
      <c r="N196" s="819"/>
      <c r="O196" s="819"/>
      <c r="P196" s="819"/>
      <c r="Q196" s="819"/>
      <c r="R196" s="819"/>
      <c r="S196" s="819"/>
      <c r="T196" s="819"/>
      <c r="U196" s="819"/>
      <c r="V196" s="819"/>
      <c r="W196" s="819"/>
      <c r="X196" s="819"/>
      <c r="Y196" s="819"/>
      <c r="Z196" s="819"/>
      <c r="AA196" s="819"/>
      <c r="AB196" s="819"/>
      <c r="AC196" s="819"/>
      <c r="AD196" s="819"/>
      <c r="AE196" s="819"/>
      <c r="AF196" s="58"/>
      <c r="AG196" s="58"/>
      <c r="AH196" s="58"/>
      <c r="AI196" s="58"/>
      <c r="AJ196" s="58"/>
      <c r="AK196" s="58"/>
      <c r="AL196" s="58"/>
    </row>
    <row r="197" spans="1:38" s="59" customFormat="1" ht="5.0999999999999996" customHeight="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58"/>
      <c r="AG197" s="58"/>
      <c r="AH197" s="58"/>
      <c r="AI197" s="58"/>
      <c r="AJ197" s="58"/>
      <c r="AK197" s="58"/>
      <c r="AL197" s="58"/>
    </row>
    <row r="198" spans="1:38" s="59" customFormat="1" ht="5.0999999999999996" customHeight="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58"/>
      <c r="AG198" s="58"/>
      <c r="AH198" s="58"/>
      <c r="AI198" s="58"/>
      <c r="AJ198" s="58"/>
      <c r="AK198" s="58"/>
      <c r="AL198" s="58"/>
    </row>
    <row r="199" spans="1:38" s="59" customFormat="1" ht="15" customHeight="1">
      <c r="A199" s="7" t="s">
        <v>1302</v>
      </c>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58"/>
      <c r="AG199" s="58"/>
      <c r="AH199" s="58"/>
      <c r="AI199" s="58"/>
      <c r="AJ199" s="58"/>
      <c r="AK199" s="58"/>
      <c r="AL199" s="58"/>
    </row>
    <row r="200" spans="1:38" s="59" customFormat="1" ht="5.0999999999999996" customHeight="1" thickBot="1">
      <c r="A200" s="57"/>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58"/>
      <c r="AG200" s="58"/>
      <c r="AH200" s="58"/>
      <c r="AI200" s="58"/>
      <c r="AJ200" s="58"/>
      <c r="AK200" s="58"/>
      <c r="AL200" s="58"/>
    </row>
    <row r="201" spans="1:38" s="59" customFormat="1" ht="15" customHeight="1" thickBot="1">
      <c r="A201" s="1282"/>
      <c r="B201" s="1283"/>
      <c r="C201" s="1286" t="s">
        <v>1303</v>
      </c>
      <c r="D201" s="1287"/>
      <c r="E201" s="1287"/>
      <c r="F201" s="1287"/>
      <c r="G201" s="261"/>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58" t="str">
        <f>IF($AK$1="学校法人項目回答不要","",IF(COUNTA(A201)=0,"←定時評議員会の実施の有無を回答してください",
IF(A201=1,"←（２）～（４）に回答してください","")))</f>
        <v>←定時評議員会の実施の有無を回答してください</v>
      </c>
      <c r="AG201" s="58"/>
      <c r="AH201" s="58"/>
      <c r="AI201" s="58"/>
      <c r="AJ201" s="58"/>
      <c r="AK201" s="58"/>
      <c r="AL201" s="58"/>
    </row>
    <row r="202" spans="1:38" s="59" customFormat="1" ht="15" customHeight="1" thickBot="1">
      <c r="A202" s="1284"/>
      <c r="B202" s="1285"/>
      <c r="C202" s="1286" t="s">
        <v>1304</v>
      </c>
      <c r="D202" s="1287"/>
      <c r="E202" s="1287"/>
      <c r="F202" s="1287"/>
      <c r="G202" s="1288" t="s">
        <v>1305</v>
      </c>
      <c r="H202" s="830"/>
      <c r="I202" s="830"/>
      <c r="J202" s="830"/>
      <c r="K202" s="830"/>
      <c r="L202" s="830"/>
      <c r="M202" s="830"/>
      <c r="N202" s="830"/>
      <c r="O202" s="830"/>
      <c r="P202" s="830"/>
      <c r="Q202" s="1289"/>
      <c r="R202" s="1290"/>
      <c r="S202" s="1290"/>
      <c r="T202" s="1290"/>
      <c r="U202" s="1290"/>
      <c r="V202" s="1290"/>
      <c r="W202" s="1291"/>
      <c r="X202" s="71"/>
      <c r="Y202" s="260"/>
      <c r="Z202" s="260"/>
      <c r="AA202" s="260"/>
      <c r="AB202" s="260"/>
      <c r="AC202" s="260"/>
      <c r="AD202" s="260"/>
      <c r="AE202" s="260"/>
      <c r="AF202" s="58" t="str">
        <f>IF(AND(A201=2,Q202=""),"←実施予定日を回答してください","")</f>
        <v/>
      </c>
      <c r="AG202" s="58"/>
      <c r="AH202" s="58"/>
      <c r="AI202" s="58"/>
      <c r="AJ202" s="58"/>
      <c r="AK202" s="58"/>
      <c r="AL202" s="58"/>
    </row>
    <row r="203" spans="1:38" s="59" customFormat="1" ht="12" customHeight="1">
      <c r="A203" s="819" t="s">
        <v>1306</v>
      </c>
      <c r="B203" s="819"/>
      <c r="C203" s="819"/>
      <c r="D203" s="819"/>
      <c r="E203" s="819"/>
      <c r="F203" s="819"/>
      <c r="G203" s="819"/>
      <c r="H203" s="819"/>
      <c r="I203" s="819"/>
      <c r="J203" s="819"/>
      <c r="K203" s="819"/>
      <c r="L203" s="819"/>
      <c r="M203" s="819"/>
      <c r="N203" s="819"/>
      <c r="O203" s="819"/>
      <c r="P203" s="819"/>
      <c r="Q203" s="819"/>
      <c r="R203" s="819"/>
      <c r="S203" s="819"/>
      <c r="T203" s="819"/>
      <c r="U203" s="819"/>
      <c r="V203" s="819"/>
      <c r="W203" s="819"/>
      <c r="X203" s="819"/>
      <c r="Y203" s="819"/>
      <c r="Z203" s="819"/>
      <c r="AA203" s="819"/>
      <c r="AB203" s="819"/>
      <c r="AC203" s="819"/>
      <c r="AD203" s="819"/>
      <c r="AE203" s="819"/>
      <c r="AF203" s="58"/>
      <c r="AG203" s="58"/>
      <c r="AH203" s="58"/>
      <c r="AI203" s="58"/>
      <c r="AJ203" s="58"/>
      <c r="AK203" s="58"/>
      <c r="AL203" s="58"/>
    </row>
    <row r="204" spans="1:38" s="59" customFormat="1" ht="3" customHeight="1">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58"/>
      <c r="AG204" s="58"/>
      <c r="AH204" s="58"/>
      <c r="AI204" s="58"/>
      <c r="AJ204" s="58"/>
      <c r="AK204" s="58"/>
      <c r="AL204" s="58"/>
    </row>
    <row r="205" spans="1:38" s="59" customFormat="1" ht="3" customHeight="1">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58"/>
      <c r="AG205" s="58"/>
      <c r="AH205" s="58"/>
      <c r="AI205" s="58"/>
      <c r="AJ205" s="58"/>
      <c r="AK205" s="58"/>
      <c r="AL205" s="58"/>
    </row>
    <row r="206" spans="1:38" s="59" customFormat="1" ht="3" customHeight="1">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58"/>
      <c r="AG206" s="58"/>
      <c r="AH206" s="58"/>
      <c r="AI206" s="58"/>
      <c r="AJ206" s="58"/>
      <c r="AK206" s="58"/>
      <c r="AL206" s="58"/>
    </row>
    <row r="207" spans="1:38" s="73" customFormat="1" ht="15" customHeight="1">
      <c r="A207" s="7" t="s">
        <v>1307</v>
      </c>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58"/>
      <c r="AF207" s="82"/>
      <c r="AG207" s="82"/>
      <c r="AH207" s="82"/>
      <c r="AI207" s="82"/>
      <c r="AJ207" s="82"/>
      <c r="AK207" s="82"/>
      <c r="AL207" s="82"/>
    </row>
    <row r="208" spans="1:38" s="59" customFormat="1" ht="5.0999999999999996" customHeight="1">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58"/>
      <c r="AF208" s="58"/>
      <c r="AG208" s="58"/>
      <c r="AH208" s="58"/>
      <c r="AI208" s="58"/>
      <c r="AJ208" s="58"/>
      <c r="AK208" s="58"/>
      <c r="AL208" s="58"/>
    </row>
    <row r="209" spans="1:45" s="59" customFormat="1" ht="15" customHeight="1">
      <c r="A209" s="75"/>
      <c r="B209" s="76"/>
      <c r="C209" s="76"/>
      <c r="D209" s="76"/>
      <c r="E209" s="76"/>
      <c r="F209" s="76"/>
      <c r="G209" s="76"/>
      <c r="H209" s="76"/>
      <c r="I209" s="76"/>
      <c r="J209" s="76"/>
      <c r="K209" s="76"/>
      <c r="L209" s="76"/>
      <c r="M209" s="76"/>
      <c r="N209" s="76"/>
      <c r="O209" s="76"/>
      <c r="P209" s="76"/>
      <c r="Q209" s="76"/>
      <c r="R209" s="76"/>
      <c r="S209" s="76"/>
      <c r="T209" s="76"/>
      <c r="U209" s="76"/>
      <c r="V209" s="77"/>
      <c r="W209" s="77"/>
      <c r="X209" s="77"/>
      <c r="Y209" s="1292" t="s">
        <v>357</v>
      </c>
      <c r="Z209" s="1292"/>
      <c r="AA209" s="1292"/>
      <c r="AB209" s="1292"/>
      <c r="AC209" s="1292"/>
      <c r="AD209" s="1293"/>
      <c r="AE209" s="58"/>
      <c r="AF209" s="58"/>
      <c r="AG209" s="58"/>
      <c r="AH209" s="58"/>
      <c r="AI209" s="58"/>
      <c r="AJ209" s="58"/>
      <c r="AK209" s="58"/>
      <c r="AL209" s="58"/>
    </row>
    <row r="210" spans="1:45" s="59" customFormat="1" ht="15" customHeight="1" thickBot="1">
      <c r="A210" s="1296" t="s">
        <v>1308</v>
      </c>
      <c r="B210" s="1296"/>
      <c r="C210" s="1296"/>
      <c r="D210" s="1296"/>
      <c r="E210" s="1296"/>
      <c r="F210" s="1296"/>
      <c r="G210" s="1296" t="s">
        <v>1309</v>
      </c>
      <c r="H210" s="1296"/>
      <c r="I210" s="1296"/>
      <c r="J210" s="1296"/>
      <c r="K210" s="1296"/>
      <c r="L210" s="1296"/>
      <c r="M210" s="1296" t="s">
        <v>1310</v>
      </c>
      <c r="N210" s="1296"/>
      <c r="O210" s="1296"/>
      <c r="P210" s="1296"/>
      <c r="Q210" s="1296"/>
      <c r="R210" s="1296"/>
      <c r="S210" s="1296" t="s">
        <v>1311</v>
      </c>
      <c r="T210" s="1296"/>
      <c r="U210" s="1296"/>
      <c r="V210" s="1296"/>
      <c r="W210" s="1296"/>
      <c r="X210" s="1296"/>
      <c r="Y210" s="1294"/>
      <c r="Z210" s="1294"/>
      <c r="AA210" s="1294"/>
      <c r="AB210" s="1294"/>
      <c r="AC210" s="1294"/>
      <c r="AD210" s="1295"/>
      <c r="AE210" s="58"/>
      <c r="AF210" s="58"/>
      <c r="AG210" s="58"/>
      <c r="AH210" s="58"/>
      <c r="AI210" s="58"/>
      <c r="AJ210" s="58"/>
      <c r="AK210" s="58"/>
      <c r="AL210" s="58"/>
    </row>
    <row r="211" spans="1:45" s="59" customFormat="1" ht="30" customHeight="1" thickBot="1">
      <c r="A211" s="1278"/>
      <c r="B211" s="1279"/>
      <c r="C211" s="1279"/>
      <c r="D211" s="1279"/>
      <c r="E211" s="1279"/>
      <c r="F211" s="1280"/>
      <c r="G211" s="1278"/>
      <c r="H211" s="1279"/>
      <c r="I211" s="1279"/>
      <c r="J211" s="1279"/>
      <c r="K211" s="1279"/>
      <c r="L211" s="1280"/>
      <c r="M211" s="1278"/>
      <c r="N211" s="1279"/>
      <c r="O211" s="1279"/>
      <c r="P211" s="1279"/>
      <c r="Q211" s="1279"/>
      <c r="R211" s="1280"/>
      <c r="S211" s="1278"/>
      <c r="T211" s="1279"/>
      <c r="U211" s="1279"/>
      <c r="V211" s="1279"/>
      <c r="W211" s="1279"/>
      <c r="X211" s="1280"/>
      <c r="Y211" s="1281">
        <f>SUM(A211:X211)</f>
        <v>0</v>
      </c>
      <c r="Z211" s="1281"/>
      <c r="AA211" s="1281"/>
      <c r="AB211" s="1281"/>
      <c r="AC211" s="1281"/>
      <c r="AD211" s="2477"/>
      <c r="AE211" s="244"/>
      <c r="AF211" s="58" t="str">
        <f>IF(OR(A201=2,$AK$1="学校法人項目回答不要"),"",IF(COUNTA(A211:X211)=0,"←理事の人数構成を回答してください。該当者がいない項目は「0」と記入してください",""))</f>
        <v>←理事の人数構成を回答してください。該当者がいない項目は「0」と記入してください</v>
      </c>
      <c r="AG211" s="58"/>
      <c r="AH211" s="58"/>
      <c r="AI211" s="58"/>
      <c r="AJ211" s="58"/>
      <c r="AK211" s="58"/>
      <c r="AL211" s="58"/>
    </row>
    <row r="212" spans="1:45" s="59" customFormat="1" ht="12" customHeight="1">
      <c r="A212" s="831" t="s">
        <v>1299</v>
      </c>
      <c r="B212" s="831"/>
      <c r="C212" s="819" t="s">
        <v>1312</v>
      </c>
      <c r="D212" s="819"/>
      <c r="E212" s="819"/>
      <c r="F212" s="819"/>
      <c r="G212" s="819"/>
      <c r="H212" s="819"/>
      <c r="I212" s="819"/>
      <c r="J212" s="819"/>
      <c r="K212" s="819"/>
      <c r="L212" s="819"/>
      <c r="M212" s="819"/>
      <c r="N212" s="819"/>
      <c r="O212" s="819"/>
      <c r="P212" s="819"/>
      <c r="Q212" s="819"/>
      <c r="R212" s="819"/>
      <c r="S212" s="819"/>
      <c r="T212" s="819"/>
      <c r="U212" s="819"/>
      <c r="V212" s="819"/>
      <c r="W212" s="819"/>
      <c r="X212" s="819"/>
      <c r="Y212" s="819"/>
      <c r="Z212" s="819"/>
      <c r="AA212" s="819"/>
      <c r="AB212" s="819"/>
      <c r="AC212" s="819"/>
      <c r="AD212" s="819"/>
      <c r="AE212" s="819"/>
      <c r="AF212" s="58"/>
      <c r="AG212" s="58"/>
      <c r="AH212" s="58"/>
      <c r="AI212" s="58"/>
      <c r="AJ212" s="58"/>
      <c r="AK212" s="58"/>
      <c r="AL212" s="58"/>
    </row>
    <row r="213" spans="1:45" s="59" customFormat="1" ht="12" customHeight="1">
      <c r="A213" s="809" t="s">
        <v>1313</v>
      </c>
      <c r="B213" s="809"/>
      <c r="C213" s="819" t="s">
        <v>1314</v>
      </c>
      <c r="D213" s="819"/>
      <c r="E213" s="819"/>
      <c r="F213" s="819"/>
      <c r="G213" s="819"/>
      <c r="H213" s="819"/>
      <c r="I213" s="819"/>
      <c r="J213" s="819"/>
      <c r="K213" s="819"/>
      <c r="L213" s="819"/>
      <c r="M213" s="819"/>
      <c r="N213" s="819"/>
      <c r="O213" s="819"/>
      <c r="P213" s="819"/>
      <c r="Q213" s="819"/>
      <c r="R213" s="819"/>
      <c r="S213" s="819"/>
      <c r="T213" s="819"/>
      <c r="U213" s="819"/>
      <c r="V213" s="819"/>
      <c r="W213" s="819"/>
      <c r="X213" s="819"/>
      <c r="Y213" s="819"/>
      <c r="Z213" s="819"/>
      <c r="AA213" s="819"/>
      <c r="AB213" s="819"/>
      <c r="AC213" s="819"/>
      <c r="AD213" s="819"/>
      <c r="AE213" s="819"/>
      <c r="AF213" s="58"/>
      <c r="AG213" s="58"/>
      <c r="AH213" s="58"/>
      <c r="AI213" s="58"/>
      <c r="AJ213" s="58"/>
      <c r="AK213" s="58"/>
      <c r="AL213" s="58"/>
    </row>
    <row r="214" spans="1:45" s="59" customFormat="1" ht="12" customHeight="1">
      <c r="A214" s="809" t="s">
        <v>1315</v>
      </c>
      <c r="B214" s="809"/>
      <c r="C214" s="819" t="s">
        <v>1316</v>
      </c>
      <c r="D214" s="819"/>
      <c r="E214" s="819"/>
      <c r="F214" s="819"/>
      <c r="G214" s="819"/>
      <c r="H214" s="819"/>
      <c r="I214" s="819"/>
      <c r="J214" s="819"/>
      <c r="K214" s="819"/>
      <c r="L214" s="819"/>
      <c r="M214" s="819"/>
      <c r="N214" s="819"/>
      <c r="O214" s="819"/>
      <c r="P214" s="819"/>
      <c r="Q214" s="819"/>
      <c r="R214" s="819"/>
      <c r="S214" s="819"/>
      <c r="T214" s="819"/>
      <c r="U214" s="819"/>
      <c r="V214" s="819"/>
      <c r="W214" s="819"/>
      <c r="X214" s="819"/>
      <c r="Y214" s="819"/>
      <c r="Z214" s="819"/>
      <c r="AA214" s="819"/>
      <c r="AB214" s="819"/>
      <c r="AC214" s="819"/>
      <c r="AD214" s="819"/>
      <c r="AE214" s="819"/>
      <c r="AF214" s="58"/>
      <c r="AG214" s="58"/>
      <c r="AH214" s="58"/>
      <c r="AI214" s="58"/>
      <c r="AJ214" s="58"/>
      <c r="AK214" s="58"/>
      <c r="AL214" s="58"/>
    </row>
    <row r="215" spans="1:45" s="59" customFormat="1" ht="5.0999999999999996" customHeight="1">
      <c r="A215" s="259"/>
      <c r="B215" s="259"/>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58"/>
      <c r="AG215" s="58"/>
      <c r="AH215" s="58"/>
      <c r="AI215" s="58"/>
      <c r="AJ215" s="58"/>
      <c r="AK215" s="58"/>
      <c r="AL215" s="58"/>
    </row>
    <row r="216" spans="1:45" s="59" customFormat="1" ht="5.0999999999999996" customHeight="1">
      <c r="A216" s="259"/>
      <c r="B216" s="259"/>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63"/>
      <c r="AF216" s="58"/>
      <c r="AG216" s="58"/>
      <c r="AH216" s="58"/>
      <c r="AI216" s="58"/>
      <c r="AJ216" s="58"/>
      <c r="AK216" s="58"/>
      <c r="AL216" s="58"/>
    </row>
    <row r="217" spans="1:45" s="59" customFormat="1" ht="5.0999999999999996" customHeight="1">
      <c r="A217" s="78"/>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58"/>
      <c r="AG217" s="58"/>
      <c r="AH217" s="58"/>
      <c r="AI217" s="58"/>
      <c r="AJ217" s="58"/>
      <c r="AK217" s="58"/>
      <c r="AL217" s="58"/>
    </row>
    <row r="218" spans="1:45" s="59" customFormat="1" ht="15" customHeight="1">
      <c r="A218" s="7" t="s">
        <v>1317</v>
      </c>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58"/>
      <c r="AG218" s="58"/>
      <c r="AH218" s="58"/>
      <c r="AI218" s="58"/>
      <c r="AJ218" s="58"/>
      <c r="AK218" s="58"/>
      <c r="AL218" s="58"/>
    </row>
    <row r="219" spans="1:45" ht="5.0999999999999996" customHeight="1">
      <c r="A219" s="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58"/>
    </row>
    <row r="220" spans="1:45" ht="15" customHeight="1">
      <c r="A220" s="80"/>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20" t="s">
        <v>358</v>
      </c>
      <c r="Z220" s="820"/>
      <c r="AA220" s="820"/>
      <c r="AB220" s="820"/>
      <c r="AC220" s="820"/>
      <c r="AD220" s="821"/>
      <c r="AE220" s="244"/>
      <c r="AF220" s="58"/>
      <c r="AG220" s="206" t="s">
        <v>356</v>
      </c>
      <c r="AH220" s="207" t="s">
        <v>1117</v>
      </c>
      <c r="AI220" s="207" t="s">
        <v>1118</v>
      </c>
      <c r="AJ220" s="208" t="s">
        <v>1114</v>
      </c>
      <c r="AK220" s="209" t="s">
        <v>1074</v>
      </c>
      <c r="AL220" s="209" t="s">
        <v>1075</v>
      </c>
      <c r="AM220" s="63" t="s">
        <v>1119</v>
      </c>
      <c r="AN220" s="280"/>
      <c r="AO220" s="285" t="s">
        <v>1351</v>
      </c>
      <c r="AP220" s="286"/>
      <c r="AQ220" s="287"/>
      <c r="AR220" s="288"/>
    </row>
    <row r="221" spans="1:45" ht="15" customHeight="1" thickBot="1">
      <c r="A221" s="824" t="s">
        <v>1318</v>
      </c>
      <c r="B221" s="825"/>
      <c r="C221" s="825"/>
      <c r="D221" s="825"/>
      <c r="E221" s="825"/>
      <c r="F221" s="825"/>
      <c r="G221" s="824" t="s">
        <v>359</v>
      </c>
      <c r="H221" s="825"/>
      <c r="I221" s="825"/>
      <c r="J221" s="825"/>
      <c r="K221" s="825"/>
      <c r="L221" s="826"/>
      <c r="M221" s="827" t="s">
        <v>1319</v>
      </c>
      <c r="N221" s="828"/>
      <c r="O221" s="828"/>
      <c r="P221" s="828"/>
      <c r="Q221" s="828"/>
      <c r="R221" s="829"/>
      <c r="S221" s="827" t="s">
        <v>1320</v>
      </c>
      <c r="T221" s="828"/>
      <c r="U221" s="828"/>
      <c r="V221" s="828"/>
      <c r="W221" s="828"/>
      <c r="X221" s="829"/>
      <c r="Y221" s="822"/>
      <c r="Z221" s="822"/>
      <c r="AA221" s="822"/>
      <c r="AB221" s="822"/>
      <c r="AC221" s="822"/>
      <c r="AD221" s="823"/>
      <c r="AE221" s="244"/>
      <c r="AF221" s="58"/>
      <c r="AG221" s="210" t="s">
        <v>122</v>
      </c>
      <c r="AH221" s="211" t="s">
        <v>1342</v>
      </c>
      <c r="AI221" s="212" t="s">
        <v>1343</v>
      </c>
      <c r="AJ221" s="210" t="s">
        <v>1341</v>
      </c>
      <c r="AK221" s="213" t="s">
        <v>388</v>
      </c>
      <c r="AL221" s="213">
        <v>1</v>
      </c>
      <c r="AM221" s="63" t="s">
        <v>1115</v>
      </c>
      <c r="AN221" s="281"/>
      <c r="AO221" s="210" t="s">
        <v>122</v>
      </c>
      <c r="AP221" s="289">
        <v>1</v>
      </c>
      <c r="AQ221" s="290" t="s">
        <v>1352</v>
      </c>
      <c r="AR221" s="288" t="s">
        <v>1353</v>
      </c>
      <c r="AS221" s="2" t="s">
        <v>1356</v>
      </c>
    </row>
    <row r="222" spans="1:45" ht="30" customHeight="1" thickBot="1">
      <c r="A222" s="798"/>
      <c r="B222" s="799"/>
      <c r="C222" s="799"/>
      <c r="D222" s="799"/>
      <c r="E222" s="799"/>
      <c r="F222" s="800"/>
      <c r="G222" s="798"/>
      <c r="H222" s="799"/>
      <c r="I222" s="799"/>
      <c r="J222" s="799"/>
      <c r="K222" s="799"/>
      <c r="L222" s="800"/>
      <c r="M222" s="798"/>
      <c r="N222" s="799"/>
      <c r="O222" s="799"/>
      <c r="P222" s="799"/>
      <c r="Q222" s="799"/>
      <c r="R222" s="800"/>
      <c r="S222" s="798"/>
      <c r="T222" s="799"/>
      <c r="U222" s="799"/>
      <c r="V222" s="799"/>
      <c r="W222" s="799"/>
      <c r="X222" s="800"/>
      <c r="Y222" s="801">
        <f>SUM(A222:X222)</f>
        <v>0</v>
      </c>
      <c r="Z222" s="1281"/>
      <c r="AA222" s="1281"/>
      <c r="AB222" s="1281"/>
      <c r="AC222" s="1281"/>
      <c r="AD222" s="2477"/>
      <c r="AE222" s="244"/>
      <c r="AF222" s="58" t="str">
        <f>IF(OR(A201=2,$AK$1="学校法人項目回答不要"),"",IF(COUNTA(A222:X222)=0,"←評議員の人数構成を回答してください。該当者がいない項目は「0」と記入してください",""))</f>
        <v>←評議員の人数構成を回答してください。該当者がいない項目は「0」と記入してください</v>
      </c>
      <c r="AG222" s="210" t="s">
        <v>1070</v>
      </c>
      <c r="AH222" s="211" t="s">
        <v>222</v>
      </c>
      <c r="AI222" s="212" t="s">
        <v>1067</v>
      </c>
      <c r="AJ222" s="210" t="s">
        <v>1344</v>
      </c>
      <c r="AK222" s="213">
        <v>1</v>
      </c>
      <c r="AL222" s="213" t="s">
        <v>388</v>
      </c>
      <c r="AM222" s="63" t="s">
        <v>1115</v>
      </c>
      <c r="AN222" s="281"/>
      <c r="AO222" s="210" t="s">
        <v>1070</v>
      </c>
      <c r="AP222" s="289">
        <v>2</v>
      </c>
      <c r="AQ222" s="290" t="s">
        <v>1354</v>
      </c>
      <c r="AR222" s="291"/>
      <c r="AS222" s="297" t="s">
        <v>1358</v>
      </c>
    </row>
    <row r="223" spans="1:45" ht="12" customHeight="1">
      <c r="A223" s="831" t="s">
        <v>1299</v>
      </c>
      <c r="B223" s="831"/>
      <c r="C223" s="810" t="s">
        <v>1321</v>
      </c>
      <c r="D223" s="810"/>
      <c r="E223" s="810"/>
      <c r="F223" s="810"/>
      <c r="G223" s="810"/>
      <c r="H223" s="810"/>
      <c r="I223" s="810"/>
      <c r="J223" s="810"/>
      <c r="K223" s="810"/>
      <c r="L223" s="810"/>
      <c r="M223" s="810"/>
      <c r="N223" s="810"/>
      <c r="O223" s="810"/>
      <c r="P223" s="810"/>
      <c r="Q223" s="810"/>
      <c r="R223" s="810"/>
      <c r="S223" s="810"/>
      <c r="T223" s="810"/>
      <c r="U223" s="810"/>
      <c r="V223" s="810"/>
      <c r="W223" s="810"/>
      <c r="X223" s="810"/>
      <c r="Y223" s="810"/>
      <c r="Z223" s="810"/>
      <c r="AA223" s="810"/>
      <c r="AB223" s="810"/>
      <c r="AC223" s="810"/>
      <c r="AD223" s="810"/>
      <c r="AE223" s="810"/>
      <c r="AF223" s="58"/>
      <c r="AG223" s="210" t="s">
        <v>1070</v>
      </c>
      <c r="AH223" s="211" t="s">
        <v>77</v>
      </c>
      <c r="AI223" s="212" t="s">
        <v>1068</v>
      </c>
      <c r="AJ223" s="210" t="s">
        <v>1345</v>
      </c>
      <c r="AK223" s="213" t="s">
        <v>388</v>
      </c>
      <c r="AL223" s="213">
        <v>1</v>
      </c>
      <c r="AM223" s="63" t="s">
        <v>1115</v>
      </c>
      <c r="AN223" s="281"/>
      <c r="AO223" s="210" t="s">
        <v>1024</v>
      </c>
      <c r="AP223" s="292">
        <v>3</v>
      </c>
      <c r="AQ223" s="70"/>
      <c r="AR223" s="70"/>
      <c r="AS223" s="297" t="s">
        <v>1359</v>
      </c>
    </row>
    <row r="224" spans="1:45" ht="12" customHeight="1">
      <c r="A224" s="809" t="s">
        <v>1313</v>
      </c>
      <c r="B224" s="809"/>
      <c r="C224" s="810" t="s">
        <v>1322</v>
      </c>
      <c r="D224" s="810"/>
      <c r="E224" s="810"/>
      <c r="F224" s="810"/>
      <c r="G224" s="810"/>
      <c r="H224" s="810"/>
      <c r="I224" s="810"/>
      <c r="J224" s="810"/>
      <c r="K224" s="810"/>
      <c r="L224" s="810"/>
      <c r="M224" s="810"/>
      <c r="N224" s="810"/>
      <c r="O224" s="810"/>
      <c r="P224" s="810"/>
      <c r="Q224" s="810"/>
      <c r="R224" s="810"/>
      <c r="S224" s="810"/>
      <c r="T224" s="810"/>
      <c r="U224" s="810"/>
      <c r="V224" s="810"/>
      <c r="W224" s="810"/>
      <c r="X224" s="810"/>
      <c r="Y224" s="810"/>
      <c r="Z224" s="810"/>
      <c r="AA224" s="810"/>
      <c r="AB224" s="810"/>
      <c r="AC224" s="810"/>
      <c r="AD224" s="810"/>
      <c r="AE224" s="810"/>
      <c r="AF224" s="58"/>
      <c r="AG224" s="210" t="s">
        <v>1070</v>
      </c>
      <c r="AH224" s="211" t="s">
        <v>76</v>
      </c>
      <c r="AI224" s="212" t="s">
        <v>1069</v>
      </c>
      <c r="AJ224" s="210" t="s">
        <v>1346</v>
      </c>
      <c r="AK224" s="213">
        <v>1</v>
      </c>
      <c r="AL224" s="213" t="s">
        <v>388</v>
      </c>
      <c r="AM224" s="63" t="s">
        <v>1115</v>
      </c>
      <c r="AN224" s="281"/>
      <c r="AO224" s="210" t="s">
        <v>1031</v>
      </c>
      <c r="AP224" s="292">
        <v>4</v>
      </c>
      <c r="AQ224" s="70"/>
      <c r="AR224" s="70"/>
      <c r="AS224" s="2" t="s">
        <v>63</v>
      </c>
    </row>
    <row r="225" spans="1:45" ht="12" customHeight="1">
      <c r="A225" s="809" t="s">
        <v>1315</v>
      </c>
      <c r="B225" s="809"/>
      <c r="C225" s="810" t="s">
        <v>1323</v>
      </c>
      <c r="D225" s="810"/>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0"/>
      <c r="AB225" s="810"/>
      <c r="AC225" s="810"/>
      <c r="AD225" s="810"/>
      <c r="AE225" s="810"/>
      <c r="AF225" s="58"/>
      <c r="AG225" s="210" t="s">
        <v>1024</v>
      </c>
      <c r="AH225" s="211" t="s">
        <v>228</v>
      </c>
      <c r="AI225" s="212" t="s">
        <v>1057</v>
      </c>
      <c r="AJ225" s="210" t="s">
        <v>1347</v>
      </c>
      <c r="AK225" s="213" t="s">
        <v>388</v>
      </c>
      <c r="AL225" s="213">
        <v>1</v>
      </c>
      <c r="AM225" s="63" t="s">
        <v>1116</v>
      </c>
      <c r="AN225" s="281"/>
      <c r="AO225" s="210" t="s">
        <v>1035</v>
      </c>
      <c r="AP225" s="292">
        <v>5</v>
      </c>
      <c r="AQ225" s="70"/>
      <c r="AR225" s="70"/>
      <c r="AS225" s="2" t="s">
        <v>1357</v>
      </c>
    </row>
    <row r="226" spans="1:45" ht="12" customHeight="1">
      <c r="A226" s="809" t="s">
        <v>1324</v>
      </c>
      <c r="B226" s="809"/>
      <c r="C226" s="810" t="s">
        <v>1325</v>
      </c>
      <c r="D226" s="810"/>
      <c r="E226" s="810"/>
      <c r="F226" s="810"/>
      <c r="G226" s="810"/>
      <c r="H226" s="810"/>
      <c r="I226" s="810"/>
      <c r="J226" s="810"/>
      <c r="K226" s="810"/>
      <c r="L226" s="810"/>
      <c r="M226" s="810"/>
      <c r="N226" s="810"/>
      <c r="O226" s="810"/>
      <c r="P226" s="810"/>
      <c r="Q226" s="810"/>
      <c r="R226" s="810"/>
      <c r="S226" s="810"/>
      <c r="T226" s="810"/>
      <c r="U226" s="810"/>
      <c r="V226" s="810"/>
      <c r="W226" s="810"/>
      <c r="X226" s="810"/>
      <c r="Y226" s="810"/>
      <c r="Z226" s="810"/>
      <c r="AA226" s="810"/>
      <c r="AB226" s="810"/>
      <c r="AC226" s="810"/>
      <c r="AD226" s="810"/>
      <c r="AE226" s="810"/>
      <c r="AF226" s="58"/>
      <c r="AG226" s="210" t="s">
        <v>1031</v>
      </c>
      <c r="AH226" s="211" t="s">
        <v>73</v>
      </c>
      <c r="AI226" s="212" t="s">
        <v>1060</v>
      </c>
      <c r="AJ226" s="210" t="s">
        <v>1348</v>
      </c>
      <c r="AK226" s="213" t="s">
        <v>388</v>
      </c>
      <c r="AL226" s="213">
        <v>1</v>
      </c>
      <c r="AM226" s="63" t="s">
        <v>1115</v>
      </c>
      <c r="AN226" s="281"/>
      <c r="AO226" s="210" t="s">
        <v>1044</v>
      </c>
    </row>
    <row r="227" spans="1:45" ht="5.0999999999999996"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58"/>
      <c r="AG227" s="210" t="s">
        <v>1035</v>
      </c>
      <c r="AH227" s="214" t="s">
        <v>78</v>
      </c>
      <c r="AI227" s="212" t="s">
        <v>1061</v>
      </c>
      <c r="AJ227" s="210" t="s">
        <v>1349</v>
      </c>
      <c r="AK227" s="213">
        <v>1</v>
      </c>
      <c r="AL227" s="213" t="s">
        <v>388</v>
      </c>
      <c r="AM227" s="63" t="s">
        <v>1115</v>
      </c>
      <c r="AN227" s="281"/>
      <c r="AO227" s="283"/>
    </row>
    <row r="228" spans="1:45" ht="5.0999999999999996"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58"/>
      <c r="AG228" s="210" t="s">
        <v>1044</v>
      </c>
      <c r="AH228" s="211" t="s">
        <v>74</v>
      </c>
      <c r="AI228" s="212" t="s">
        <v>1062</v>
      </c>
      <c r="AJ228" s="210" t="s">
        <v>1350</v>
      </c>
      <c r="AK228" s="213" t="s">
        <v>388</v>
      </c>
      <c r="AL228" s="213">
        <v>1</v>
      </c>
      <c r="AM228" s="63" t="s">
        <v>1116</v>
      </c>
      <c r="AN228" s="281"/>
      <c r="AO228" s="282"/>
    </row>
    <row r="229" spans="1:45" ht="5.0999999999999996" customHeight="1">
      <c r="A229" s="811"/>
      <c r="B229" s="811"/>
      <c r="C229" s="811"/>
      <c r="D229" s="811"/>
      <c r="E229" s="811"/>
      <c r="F229" s="811"/>
      <c r="G229" s="811"/>
      <c r="H229" s="811"/>
      <c r="I229" s="811"/>
      <c r="J229" s="811"/>
      <c r="K229" s="811"/>
      <c r="L229" s="811"/>
      <c r="M229" s="811"/>
      <c r="N229" s="811"/>
      <c r="O229" s="811"/>
      <c r="P229" s="811"/>
      <c r="Q229" s="6"/>
      <c r="R229" s="6"/>
      <c r="S229" s="6"/>
      <c r="T229" s="6"/>
      <c r="U229" s="6"/>
      <c r="V229" s="6"/>
      <c r="W229" s="6"/>
      <c r="X229" s="6"/>
      <c r="Y229" s="6"/>
      <c r="Z229" s="6"/>
      <c r="AA229" s="6"/>
      <c r="AB229" s="6"/>
      <c r="AC229" s="6"/>
      <c r="AD229" s="6"/>
      <c r="AE229" s="6"/>
      <c r="AF229" s="58"/>
      <c r="AG229" s="282"/>
      <c r="AH229" s="283"/>
      <c r="AI229" s="282"/>
      <c r="AJ229" s="282"/>
      <c r="AK229" s="283"/>
      <c r="AL229" s="283"/>
      <c r="AM229" s="63"/>
      <c r="AN229" s="281"/>
      <c r="AO229" s="282"/>
    </row>
    <row r="230" spans="1:45" ht="15" customHeight="1">
      <c r="A230" s="7" t="s">
        <v>1326</v>
      </c>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58"/>
      <c r="AG230" s="282"/>
      <c r="AH230" s="282"/>
      <c r="AI230" s="282"/>
      <c r="AJ230" s="282"/>
      <c r="AK230" s="282"/>
      <c r="AL230" s="282"/>
      <c r="AM230" s="63"/>
      <c r="AN230" s="281"/>
      <c r="AO230" s="282"/>
    </row>
    <row r="231" spans="1:45" ht="5.0999999999999996" customHeight="1">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58"/>
      <c r="AG231" s="282"/>
      <c r="AH231" s="282"/>
      <c r="AI231" s="282"/>
      <c r="AJ231" s="282"/>
      <c r="AK231" s="282"/>
      <c r="AL231" s="282"/>
      <c r="AM231" s="63"/>
      <c r="AN231" s="281"/>
      <c r="AO231" s="282"/>
    </row>
    <row r="232" spans="1:45" ht="15" customHeight="1">
      <c r="A232" s="264"/>
      <c r="B232" s="265"/>
      <c r="C232" s="265"/>
      <c r="D232" s="265"/>
      <c r="E232" s="265"/>
      <c r="F232" s="265"/>
      <c r="G232" s="265"/>
      <c r="H232" s="265"/>
      <c r="I232" s="265"/>
      <c r="J232" s="265"/>
      <c r="K232" s="265"/>
      <c r="L232" s="265"/>
      <c r="M232" s="812" t="s">
        <v>1327</v>
      </c>
      <c r="N232" s="812"/>
      <c r="O232" s="812"/>
      <c r="P232" s="812"/>
      <c r="Q232" s="812"/>
      <c r="R232" s="813"/>
      <c r="S232" s="2"/>
      <c r="T232" s="2"/>
      <c r="U232" s="2"/>
      <c r="V232" s="2"/>
      <c r="W232" s="2"/>
      <c r="X232" s="2"/>
      <c r="Y232" s="2"/>
      <c r="Z232" s="2"/>
      <c r="AA232" s="2"/>
      <c r="AB232" s="2"/>
      <c r="AC232" s="2"/>
      <c r="AD232" s="2"/>
      <c r="AE232" s="2"/>
      <c r="AF232" s="58"/>
      <c r="AG232" s="282"/>
      <c r="AH232" s="282"/>
      <c r="AI232" s="282"/>
      <c r="AJ232" s="282"/>
      <c r="AK232" s="282"/>
      <c r="AL232" s="282"/>
      <c r="AM232" s="63"/>
      <c r="AN232" s="281"/>
      <c r="AO232" s="282"/>
    </row>
    <row r="233" spans="1:45" ht="15" customHeight="1" thickBot="1">
      <c r="A233" s="816" t="s">
        <v>360</v>
      </c>
      <c r="B233" s="817"/>
      <c r="C233" s="817"/>
      <c r="D233" s="817"/>
      <c r="E233" s="817"/>
      <c r="F233" s="818"/>
      <c r="G233" s="816" t="s">
        <v>361</v>
      </c>
      <c r="H233" s="817"/>
      <c r="I233" s="817"/>
      <c r="J233" s="817"/>
      <c r="K233" s="817"/>
      <c r="L233" s="818"/>
      <c r="M233" s="814"/>
      <c r="N233" s="814"/>
      <c r="O233" s="814"/>
      <c r="P233" s="814"/>
      <c r="Q233" s="814"/>
      <c r="R233" s="815"/>
      <c r="S233" s="266"/>
      <c r="T233" s="266"/>
      <c r="U233" s="266"/>
      <c r="V233" s="266"/>
      <c r="W233" s="266"/>
      <c r="X233" s="266"/>
      <c r="Y233" s="830"/>
      <c r="Z233" s="830"/>
      <c r="AA233" s="830"/>
      <c r="AB233" s="830"/>
      <c r="AC233" s="830"/>
      <c r="AD233" s="830"/>
      <c r="AE233" s="262"/>
      <c r="AF233" s="58"/>
      <c r="AG233" s="282"/>
      <c r="AH233" s="282"/>
      <c r="AI233" s="282"/>
      <c r="AJ233" s="282"/>
      <c r="AK233" s="282"/>
      <c r="AL233" s="282"/>
      <c r="AM233" s="63"/>
      <c r="AN233" s="281"/>
      <c r="AO233" s="282"/>
    </row>
    <row r="234" spans="1:45" ht="30" customHeight="1" thickBot="1">
      <c r="A234" s="798"/>
      <c r="B234" s="799"/>
      <c r="C234" s="799"/>
      <c r="D234" s="799"/>
      <c r="E234" s="799"/>
      <c r="F234" s="800"/>
      <c r="G234" s="798"/>
      <c r="H234" s="799"/>
      <c r="I234" s="799"/>
      <c r="J234" s="799"/>
      <c r="K234" s="799"/>
      <c r="L234" s="800"/>
      <c r="M234" s="801">
        <f>SUM(A234:L234)</f>
        <v>0</v>
      </c>
      <c r="N234" s="1281"/>
      <c r="O234" s="1281"/>
      <c r="P234" s="1281"/>
      <c r="Q234" s="1281"/>
      <c r="R234" s="2477"/>
      <c r="S234" s="257"/>
      <c r="T234" s="257"/>
      <c r="U234" s="257"/>
      <c r="V234" s="257"/>
      <c r="W234" s="257"/>
      <c r="X234" s="257"/>
      <c r="Y234" s="257"/>
      <c r="Z234" s="257"/>
      <c r="AA234" s="257"/>
      <c r="AB234" s="257"/>
      <c r="AC234" s="257"/>
      <c r="AD234" s="257"/>
      <c r="AE234" s="244"/>
      <c r="AF234" s="58" t="str">
        <f>IF(OR(A201=2,$AK$1="学校法人項目回答不要"),"",IF(COUNTA(A234:L234)=0,"←監事の人数構成を回答してください。該当者がいない項目は「0」と記入してください",""))</f>
        <v>←監事の人数構成を回答してください。該当者がいない項目は「0」と記入してください</v>
      </c>
      <c r="AG234" s="282"/>
      <c r="AH234" s="282"/>
      <c r="AI234" s="282"/>
      <c r="AJ234" s="282"/>
      <c r="AK234" s="282"/>
      <c r="AL234" s="282"/>
      <c r="AM234" s="63"/>
      <c r="AN234" s="281"/>
      <c r="AO234" s="282"/>
    </row>
    <row r="235" spans="1:45" ht="30" customHeight="1">
      <c r="A235" s="802" t="s">
        <v>405</v>
      </c>
      <c r="B235" s="802"/>
      <c r="C235" s="803" t="s">
        <v>1975</v>
      </c>
      <c r="D235" s="803"/>
      <c r="E235" s="803"/>
      <c r="F235" s="803"/>
      <c r="G235" s="803"/>
      <c r="H235" s="803"/>
      <c r="I235" s="803"/>
      <c r="J235" s="803"/>
      <c r="K235" s="803"/>
      <c r="L235" s="803"/>
      <c r="M235" s="803"/>
      <c r="N235" s="803"/>
      <c r="O235" s="803"/>
      <c r="P235" s="803"/>
      <c r="Q235" s="803"/>
      <c r="R235" s="803"/>
      <c r="S235" s="803"/>
      <c r="T235" s="803"/>
      <c r="U235" s="803"/>
      <c r="V235" s="803"/>
      <c r="W235" s="803"/>
      <c r="X235" s="803"/>
      <c r="Y235" s="803"/>
      <c r="Z235" s="803"/>
      <c r="AA235" s="803"/>
      <c r="AB235" s="803"/>
      <c r="AC235" s="803"/>
      <c r="AD235" s="803"/>
      <c r="AE235" s="803"/>
      <c r="AG235" s="282"/>
      <c r="AH235" s="282"/>
      <c r="AI235" s="282"/>
      <c r="AJ235" s="282"/>
      <c r="AK235" s="282"/>
      <c r="AL235" s="282"/>
      <c r="AM235" s="63"/>
      <c r="AN235" s="281"/>
      <c r="AO235" s="282"/>
    </row>
    <row r="236" spans="1:45" ht="15" customHeight="1">
      <c r="AG236" s="282"/>
      <c r="AH236" s="282"/>
      <c r="AI236" s="282"/>
      <c r="AJ236" s="282"/>
      <c r="AK236" s="282"/>
      <c r="AL236" s="282"/>
      <c r="AM236" s="63"/>
      <c r="AN236" s="281"/>
      <c r="AO236" s="282"/>
    </row>
    <row r="237" spans="1:45" ht="15" customHeight="1">
      <c r="AG237" s="282"/>
      <c r="AH237" s="282"/>
      <c r="AI237" s="282"/>
      <c r="AJ237" s="282"/>
      <c r="AK237" s="282"/>
      <c r="AL237" s="282"/>
      <c r="AM237" s="63"/>
      <c r="AN237" s="281"/>
      <c r="AO237" s="282"/>
    </row>
    <row r="238" spans="1:45" ht="15" customHeight="1">
      <c r="AG238" s="282"/>
      <c r="AH238" s="282"/>
      <c r="AI238" s="282"/>
      <c r="AJ238" s="282"/>
      <c r="AK238" s="282"/>
      <c r="AL238" s="282"/>
      <c r="AM238" s="63"/>
      <c r="AN238" s="281"/>
      <c r="AO238" s="282"/>
    </row>
    <row r="239" spans="1:45" ht="15" customHeight="1">
      <c r="AG239" s="282"/>
      <c r="AH239" s="282"/>
      <c r="AI239" s="282"/>
      <c r="AJ239" s="282"/>
      <c r="AK239" s="282"/>
      <c r="AL239" s="282"/>
      <c r="AM239" s="63"/>
      <c r="AN239" s="281"/>
      <c r="AO239" s="282"/>
    </row>
    <row r="240" spans="1:45" ht="15" customHeight="1">
      <c r="AG240" s="282"/>
      <c r="AH240" s="282"/>
      <c r="AI240" s="282"/>
      <c r="AJ240" s="282"/>
      <c r="AK240" s="282"/>
      <c r="AL240" s="282"/>
      <c r="AM240" s="63"/>
      <c r="AN240" s="281"/>
      <c r="AO240" s="282"/>
    </row>
    <row r="241" spans="33:41" ht="15" customHeight="1">
      <c r="AG241" s="282"/>
      <c r="AH241" s="282"/>
      <c r="AI241" s="282"/>
      <c r="AJ241" s="282"/>
      <c r="AK241" s="282"/>
      <c r="AL241" s="282"/>
      <c r="AM241" s="63"/>
      <c r="AN241" s="281"/>
      <c r="AO241" s="282"/>
    </row>
    <row r="242" spans="33:41" ht="15" customHeight="1">
      <c r="AG242" s="282"/>
      <c r="AH242" s="282"/>
      <c r="AI242" s="282"/>
      <c r="AJ242" s="282"/>
      <c r="AK242" s="282"/>
      <c r="AL242" s="282"/>
      <c r="AM242" s="63"/>
      <c r="AN242" s="281"/>
      <c r="AO242" s="282"/>
    </row>
    <row r="243" spans="33:41" ht="15" customHeight="1">
      <c r="AG243" s="282"/>
      <c r="AH243" s="282"/>
      <c r="AI243" s="282"/>
      <c r="AJ243" s="282"/>
      <c r="AK243" s="282"/>
      <c r="AL243" s="282"/>
      <c r="AM243" s="63"/>
      <c r="AN243" s="281"/>
      <c r="AO243" s="282"/>
    </row>
    <row r="244" spans="33:41" ht="15" customHeight="1">
      <c r="AG244" s="282"/>
      <c r="AH244" s="282"/>
      <c r="AI244" s="282"/>
      <c r="AJ244" s="282"/>
      <c r="AK244" s="282"/>
      <c r="AL244" s="282"/>
      <c r="AM244" s="63"/>
      <c r="AN244" s="281"/>
      <c r="AO244" s="282"/>
    </row>
    <row r="245" spans="33:41" ht="15" customHeight="1">
      <c r="AG245" s="282"/>
      <c r="AH245" s="282"/>
      <c r="AI245" s="282"/>
      <c r="AJ245" s="282"/>
      <c r="AK245" s="282"/>
      <c r="AL245" s="282"/>
      <c r="AM245" s="63"/>
      <c r="AN245" s="281"/>
      <c r="AO245" s="282"/>
    </row>
    <row r="246" spans="33:41" ht="15" customHeight="1">
      <c r="AG246" s="282"/>
      <c r="AH246" s="282"/>
      <c r="AI246" s="282"/>
      <c r="AJ246" s="282"/>
      <c r="AK246" s="282"/>
      <c r="AL246" s="282"/>
      <c r="AM246" s="63"/>
      <c r="AN246" s="281"/>
      <c r="AO246" s="282"/>
    </row>
    <row r="248" spans="33:41" ht="15" customHeight="1">
      <c r="AG248" s="284"/>
      <c r="AH248" s="83"/>
      <c r="AI248" s="83"/>
      <c r="AJ248" s="284"/>
      <c r="AK248" s="83"/>
      <c r="AL248" s="2"/>
    </row>
    <row r="249" spans="33:41" ht="15" customHeight="1">
      <c r="AG249" s="284"/>
      <c r="AH249" s="83"/>
      <c r="AI249" s="83"/>
      <c r="AJ249" s="284"/>
      <c r="AK249" s="83"/>
      <c r="AL249" s="2"/>
    </row>
    <row r="250" spans="33:41" ht="15" customHeight="1">
      <c r="AG250" s="284"/>
      <c r="AH250" s="83"/>
      <c r="AI250" s="83"/>
      <c r="AJ250" s="284"/>
      <c r="AK250" s="83"/>
      <c r="AL250" s="2"/>
    </row>
    <row r="251" spans="33:41" ht="15" customHeight="1">
      <c r="AG251" s="284"/>
      <c r="AH251" s="83"/>
      <c r="AI251" s="83"/>
      <c r="AJ251" s="284"/>
      <c r="AK251" s="83"/>
      <c r="AL251" s="2"/>
    </row>
    <row r="252" spans="33:41" ht="15" customHeight="1">
      <c r="AG252" s="284"/>
      <c r="AH252" s="83"/>
      <c r="AI252" s="83"/>
      <c r="AJ252" s="284"/>
      <c r="AK252" s="83"/>
      <c r="AL252" s="2"/>
    </row>
    <row r="253" spans="33:41" ht="15" customHeight="1">
      <c r="AG253" s="284"/>
      <c r="AH253" s="83"/>
      <c r="AI253" s="83"/>
      <c r="AJ253" s="284"/>
      <c r="AK253" s="83"/>
      <c r="AL253" s="2"/>
    </row>
    <row r="254" spans="33:41" ht="15" customHeight="1">
      <c r="AG254" s="284"/>
      <c r="AH254" s="83"/>
      <c r="AI254" s="83"/>
      <c r="AJ254" s="284"/>
      <c r="AK254" s="83"/>
      <c r="AL254" s="2"/>
    </row>
    <row r="255" spans="33:41" ht="15" customHeight="1">
      <c r="AG255" s="284"/>
      <c r="AH255" s="83"/>
      <c r="AI255" s="83"/>
      <c r="AJ255" s="284"/>
      <c r="AK255" s="83"/>
      <c r="AL255" s="2"/>
    </row>
    <row r="256" spans="33:41" ht="15" customHeight="1">
      <c r="AG256" s="284"/>
      <c r="AH256" s="83"/>
      <c r="AI256" s="83"/>
      <c r="AJ256" s="284"/>
      <c r="AK256" s="83"/>
      <c r="AL256" s="2"/>
    </row>
    <row r="261" ht="13.5"/>
    <row r="262" ht="13.5"/>
    <row r="288" ht="13.5" customHeight="1"/>
  </sheetData>
  <sheetProtection algorithmName="SHA-512" hashValue="5T6OVhooGLC7WXEwsOUZLYWn8tdcZ4NypKhrXEcj4dk0TtzIGCHMPstM7XqWoZaxyPQ/bhWLg99bKI6uyvoOWQ==" saltValue="FTYdLQ7fTUJ3f9iGtuTznA==" spinCount="100000" sheet="1" formatCells="0"/>
  <dataConsolidate/>
  <mergeCells count="608">
    <mergeCell ref="A7:B8"/>
    <mergeCell ref="M7:V8"/>
    <mergeCell ref="D15:P16"/>
    <mergeCell ref="Q15:S16"/>
    <mergeCell ref="T15:AE16"/>
    <mergeCell ref="A10:C12"/>
    <mergeCell ref="Q10:S12"/>
    <mergeCell ref="A13:C16"/>
    <mergeCell ref="Q13:S13"/>
    <mergeCell ref="T13:AE13"/>
    <mergeCell ref="E13:G13"/>
    <mergeCell ref="U133:V133"/>
    <mergeCell ref="A134:F134"/>
    <mergeCell ref="G134:L134"/>
    <mergeCell ref="M134:N134"/>
    <mergeCell ref="E144:Q144"/>
    <mergeCell ref="A25:C28"/>
    <mergeCell ref="Q25:S25"/>
    <mergeCell ref="E25:G25"/>
    <mergeCell ref="T25:AE25"/>
    <mergeCell ref="Z68:AA68"/>
    <mergeCell ref="Z64:AA66"/>
    <mergeCell ref="A67:C68"/>
    <mergeCell ref="D67:F68"/>
    <mergeCell ref="G67:I68"/>
    <mergeCell ref="J67:L68"/>
    <mergeCell ref="M67:O68"/>
    <mergeCell ref="P67:Q67"/>
    <mergeCell ref="R67:S67"/>
    <mergeCell ref="T67:U67"/>
    <mergeCell ref="V67:W67"/>
    <mergeCell ref="X67:Y67"/>
    <mergeCell ref="Z67:AA67"/>
    <mergeCell ref="D64:F66"/>
    <mergeCell ref="G64:I66"/>
    <mergeCell ref="A133:F133"/>
    <mergeCell ref="G133:L133"/>
    <mergeCell ref="O134:T134"/>
    <mergeCell ref="U134:V134"/>
    <mergeCell ref="R141:AA141"/>
    <mergeCell ref="E141:Q141"/>
    <mergeCell ref="R140:AA140"/>
    <mergeCell ref="P64:Q66"/>
    <mergeCell ref="R64:S66"/>
    <mergeCell ref="M130:N130"/>
    <mergeCell ref="O130:T130"/>
    <mergeCell ref="U130:V130"/>
    <mergeCell ref="A131:F131"/>
    <mergeCell ref="G131:L131"/>
    <mergeCell ref="M131:N131"/>
    <mergeCell ref="O131:T131"/>
    <mergeCell ref="U131:V131"/>
    <mergeCell ref="A132:F132"/>
    <mergeCell ref="G132:L132"/>
    <mergeCell ref="M132:N132"/>
    <mergeCell ref="O132:T132"/>
    <mergeCell ref="U132:V132"/>
    <mergeCell ref="M133:N133"/>
    <mergeCell ref="O133:T133"/>
    <mergeCell ref="A114:B114"/>
    <mergeCell ref="C114:AE114"/>
    <mergeCell ref="A126:F128"/>
    <mergeCell ref="G126:N128"/>
    <mergeCell ref="O126:V128"/>
    <mergeCell ref="A129:F129"/>
    <mergeCell ref="G129:L129"/>
    <mergeCell ref="M129:N129"/>
    <mergeCell ref="O129:T129"/>
    <mergeCell ref="U129:V129"/>
    <mergeCell ref="A119:H119"/>
    <mergeCell ref="I121:K121"/>
    <mergeCell ref="M121:O121"/>
    <mergeCell ref="W126:Z128"/>
    <mergeCell ref="K109:M109"/>
    <mergeCell ref="O109:Q109"/>
    <mergeCell ref="S109:U109"/>
    <mergeCell ref="W109:Y109"/>
    <mergeCell ref="G110:I110"/>
    <mergeCell ref="K110:M110"/>
    <mergeCell ref="O110:Q110"/>
    <mergeCell ref="S110:U110"/>
    <mergeCell ref="W110:Y110"/>
    <mergeCell ref="G109:I109"/>
    <mergeCell ref="A111:B113"/>
    <mergeCell ref="G113:I113"/>
    <mergeCell ref="K113:M113"/>
    <mergeCell ref="O113:Q113"/>
    <mergeCell ref="S113:U113"/>
    <mergeCell ref="W113:Y113"/>
    <mergeCell ref="G112:I112"/>
    <mergeCell ref="K112:M112"/>
    <mergeCell ref="O112:Q112"/>
    <mergeCell ref="S112:U112"/>
    <mergeCell ref="W112:Y112"/>
    <mergeCell ref="C111:F111"/>
    <mergeCell ref="C113:F113"/>
    <mergeCell ref="C112:F112"/>
    <mergeCell ref="A105:B107"/>
    <mergeCell ref="C105:F105"/>
    <mergeCell ref="C106:F106"/>
    <mergeCell ref="C107:F107"/>
    <mergeCell ref="C108:F108"/>
    <mergeCell ref="C109:F109"/>
    <mergeCell ref="C110:F110"/>
    <mergeCell ref="C99:F99"/>
    <mergeCell ref="G107:I107"/>
    <mergeCell ref="G108:I108"/>
    <mergeCell ref="G105:I105"/>
    <mergeCell ref="G106:I106"/>
    <mergeCell ref="A108:B110"/>
    <mergeCell ref="C103:F103"/>
    <mergeCell ref="G103:I103"/>
    <mergeCell ref="C101:F101"/>
    <mergeCell ref="A69:C70"/>
    <mergeCell ref="R70:S70"/>
    <mergeCell ref="R69:S69"/>
    <mergeCell ref="R71:S71"/>
    <mergeCell ref="P69:Q69"/>
    <mergeCell ref="R73:S73"/>
    <mergeCell ref="P73:Q73"/>
    <mergeCell ref="P74:Q74"/>
    <mergeCell ref="P75:Q75"/>
    <mergeCell ref="D69:F70"/>
    <mergeCell ref="G69:I70"/>
    <mergeCell ref="J69:L70"/>
    <mergeCell ref="M69:O70"/>
    <mergeCell ref="D71:F72"/>
    <mergeCell ref="G71:I72"/>
    <mergeCell ref="M77:O78"/>
    <mergeCell ref="T80:U80"/>
    <mergeCell ref="V80:W80"/>
    <mergeCell ref="R78:S78"/>
    <mergeCell ref="P77:Q77"/>
    <mergeCell ref="X80:Y80"/>
    <mergeCell ref="Z80:AA80"/>
    <mergeCell ref="T75:U75"/>
    <mergeCell ref="V75:W75"/>
    <mergeCell ref="X75:Y75"/>
    <mergeCell ref="T79:U79"/>
    <mergeCell ref="V79:W79"/>
    <mergeCell ref="X79:Y79"/>
    <mergeCell ref="Z79:AA79"/>
    <mergeCell ref="Z76:AA76"/>
    <mergeCell ref="T77:U77"/>
    <mergeCell ref="V77:W77"/>
    <mergeCell ref="X77:Y77"/>
    <mergeCell ref="Z77:AA77"/>
    <mergeCell ref="V76:W76"/>
    <mergeCell ref="T78:U78"/>
    <mergeCell ref="V78:W78"/>
    <mergeCell ref="X78:Y78"/>
    <mergeCell ref="Z78:AA78"/>
    <mergeCell ref="AF186:AF187"/>
    <mergeCell ref="F188:G188"/>
    <mergeCell ref="H188:K188"/>
    <mergeCell ref="M188:P188"/>
    <mergeCell ref="S211:X211"/>
    <mergeCell ref="Y211:AD211"/>
    <mergeCell ref="A211:F211"/>
    <mergeCell ref="G211:L211"/>
    <mergeCell ref="M211:R211"/>
    <mergeCell ref="A201:B202"/>
    <mergeCell ref="C201:F201"/>
    <mergeCell ref="C202:F202"/>
    <mergeCell ref="G202:P202"/>
    <mergeCell ref="Q202:W202"/>
    <mergeCell ref="A203:AE203"/>
    <mergeCell ref="Y209:AD210"/>
    <mergeCell ref="A210:F210"/>
    <mergeCell ref="G210:L210"/>
    <mergeCell ref="M210:R210"/>
    <mergeCell ref="S210:X210"/>
    <mergeCell ref="A195:B195"/>
    <mergeCell ref="C195:AE195"/>
    <mergeCell ref="A174:AE174"/>
    <mergeCell ref="A175:C177"/>
    <mergeCell ref="Y175:AA177"/>
    <mergeCell ref="D176:X176"/>
    <mergeCell ref="AB176:AE177"/>
    <mergeCell ref="D177:F177"/>
    <mergeCell ref="G177:I177"/>
    <mergeCell ref="J177:L177"/>
    <mergeCell ref="M177:O177"/>
    <mergeCell ref="P177:R177"/>
    <mergeCell ref="S177:U177"/>
    <mergeCell ref="V177:X177"/>
    <mergeCell ref="A164:Q164"/>
    <mergeCell ref="R164:AA164"/>
    <mergeCell ref="A166:Q166"/>
    <mergeCell ref="R166:AA166"/>
    <mergeCell ref="AB166:AC166"/>
    <mergeCell ref="A167:Q167"/>
    <mergeCell ref="R167:AA167"/>
    <mergeCell ref="AB167:AC167"/>
    <mergeCell ref="I172:X172"/>
    <mergeCell ref="AA172:AE172"/>
    <mergeCell ref="C157:Q157"/>
    <mergeCell ref="R157:AA157"/>
    <mergeCell ref="A158:B161"/>
    <mergeCell ref="E158:Q158"/>
    <mergeCell ref="R158:AA158"/>
    <mergeCell ref="E159:Q159"/>
    <mergeCell ref="S159:AA159"/>
    <mergeCell ref="R152:AA152"/>
    <mergeCell ref="E153:Q153"/>
    <mergeCell ref="R153:AA153"/>
    <mergeCell ref="C154:Q154"/>
    <mergeCell ref="R154:AA154"/>
    <mergeCell ref="A155:B157"/>
    <mergeCell ref="E155:Q155"/>
    <mergeCell ref="AD159:AE163"/>
    <mergeCell ref="E160:Q160"/>
    <mergeCell ref="R160:AA160"/>
    <mergeCell ref="C161:Q161"/>
    <mergeCell ref="R161:AA161"/>
    <mergeCell ref="A162:Q162"/>
    <mergeCell ref="R162:AA162"/>
    <mergeCell ref="A163:Q163"/>
    <mergeCell ref="R163:AA163"/>
    <mergeCell ref="E142:Q142"/>
    <mergeCell ref="R142:AA142"/>
    <mergeCell ref="E143:Q143"/>
    <mergeCell ref="R143:AA143"/>
    <mergeCell ref="R155:AA155"/>
    <mergeCell ref="E156:Q156"/>
    <mergeCell ref="R156:AA156"/>
    <mergeCell ref="A139:B153"/>
    <mergeCell ref="C139:D145"/>
    <mergeCell ref="E139:Q139"/>
    <mergeCell ref="R139:AA139"/>
    <mergeCell ref="E140:Q140"/>
    <mergeCell ref="E149:Q149"/>
    <mergeCell ref="R144:AA144"/>
    <mergeCell ref="E145:Q145"/>
    <mergeCell ref="R145:AA145"/>
    <mergeCell ref="E147:Q147"/>
    <mergeCell ref="S147:AA147"/>
    <mergeCell ref="K108:M108"/>
    <mergeCell ref="O108:Q108"/>
    <mergeCell ref="C146:D153"/>
    <mergeCell ref="E146:Q146"/>
    <mergeCell ref="R146:AA146"/>
    <mergeCell ref="E148:Q148"/>
    <mergeCell ref="R148:AA148"/>
    <mergeCell ref="E150:Q150"/>
    <mergeCell ref="R150:AA150"/>
    <mergeCell ref="I119:P119"/>
    <mergeCell ref="A120:D120"/>
    <mergeCell ref="E120:H120"/>
    <mergeCell ref="I120:L120"/>
    <mergeCell ref="M120:P120"/>
    <mergeCell ref="A121:C121"/>
    <mergeCell ref="E121:G121"/>
    <mergeCell ref="E152:Q152"/>
    <mergeCell ref="A130:F130"/>
    <mergeCell ref="G130:L130"/>
    <mergeCell ref="S149:AA149"/>
    <mergeCell ref="E151:Q151"/>
    <mergeCell ref="S151:AA151"/>
    <mergeCell ref="S108:U108"/>
    <mergeCell ref="W108:Y108"/>
    <mergeCell ref="O102:Q102"/>
    <mergeCell ref="S102:U102"/>
    <mergeCell ref="W102:Y102"/>
    <mergeCell ref="O104:Q104"/>
    <mergeCell ref="S104:U104"/>
    <mergeCell ref="K107:M107"/>
    <mergeCell ref="O107:Q107"/>
    <mergeCell ref="S107:U107"/>
    <mergeCell ref="W107:Y107"/>
    <mergeCell ref="W106:Y106"/>
    <mergeCell ref="W105:Y105"/>
    <mergeCell ref="K106:M106"/>
    <mergeCell ref="O106:Q106"/>
    <mergeCell ref="S106:U106"/>
    <mergeCell ref="K105:M105"/>
    <mergeCell ref="O105:Q105"/>
    <mergeCell ref="W98:Y98"/>
    <mergeCell ref="S99:U99"/>
    <mergeCell ref="W99:Y99"/>
    <mergeCell ref="C100:F100"/>
    <mergeCell ref="G100:I100"/>
    <mergeCell ref="K100:M100"/>
    <mergeCell ref="O100:Q100"/>
    <mergeCell ref="S100:U100"/>
    <mergeCell ref="W100:Y100"/>
    <mergeCell ref="C98:F98"/>
    <mergeCell ref="G91:J91"/>
    <mergeCell ref="K91:N91"/>
    <mergeCell ref="O91:R91"/>
    <mergeCell ref="S91:V91"/>
    <mergeCell ref="AA96:AE96"/>
    <mergeCell ref="AA97:AE113"/>
    <mergeCell ref="W104:Y104"/>
    <mergeCell ref="G111:I111"/>
    <mergeCell ref="K111:M111"/>
    <mergeCell ref="O111:Q111"/>
    <mergeCell ref="S111:U111"/>
    <mergeCell ref="W111:Y111"/>
    <mergeCell ref="G101:I101"/>
    <mergeCell ref="K101:M101"/>
    <mergeCell ref="O101:Q101"/>
    <mergeCell ref="S101:U101"/>
    <mergeCell ref="W101:Y101"/>
    <mergeCell ref="S105:U105"/>
    <mergeCell ref="G99:I99"/>
    <mergeCell ref="K99:M99"/>
    <mergeCell ref="O99:Q99"/>
    <mergeCell ref="W97:Y97"/>
    <mergeCell ref="G98:I98"/>
    <mergeCell ref="K98:M98"/>
    <mergeCell ref="W96:Z96"/>
    <mergeCell ref="A97:B104"/>
    <mergeCell ref="S103:U103"/>
    <mergeCell ref="W103:Y103"/>
    <mergeCell ref="C104:F104"/>
    <mergeCell ref="G104:I104"/>
    <mergeCell ref="K104:M104"/>
    <mergeCell ref="C102:F102"/>
    <mergeCell ref="G102:I102"/>
    <mergeCell ref="K102:M102"/>
    <mergeCell ref="A96:F96"/>
    <mergeCell ref="G96:J96"/>
    <mergeCell ref="K96:N96"/>
    <mergeCell ref="O96:R96"/>
    <mergeCell ref="C97:F97"/>
    <mergeCell ref="G97:I97"/>
    <mergeCell ref="K97:M97"/>
    <mergeCell ref="O97:Q97"/>
    <mergeCell ref="S97:U97"/>
    <mergeCell ref="S96:V96"/>
    <mergeCell ref="K103:M103"/>
    <mergeCell ref="O103:Q103"/>
    <mergeCell ref="O98:Q98"/>
    <mergeCell ref="S98:U98"/>
    <mergeCell ref="G89:J89"/>
    <mergeCell ref="K89:N89"/>
    <mergeCell ref="O89:R89"/>
    <mergeCell ref="S89:V89"/>
    <mergeCell ref="W89:Y89"/>
    <mergeCell ref="A89:C89"/>
    <mergeCell ref="A87:C87"/>
    <mergeCell ref="A88:C88"/>
    <mergeCell ref="W91:Y91"/>
    <mergeCell ref="G88:J88"/>
    <mergeCell ref="K88:N88"/>
    <mergeCell ref="O88:R88"/>
    <mergeCell ref="S88:V88"/>
    <mergeCell ref="W88:Y88"/>
    <mergeCell ref="D90:E90"/>
    <mergeCell ref="G90:J90"/>
    <mergeCell ref="K90:N90"/>
    <mergeCell ref="O90:R90"/>
    <mergeCell ref="S90:V90"/>
    <mergeCell ref="W90:Y90"/>
    <mergeCell ref="K87:N87"/>
    <mergeCell ref="O87:R87"/>
    <mergeCell ref="S87:V87"/>
    <mergeCell ref="D91:E91"/>
    <mergeCell ref="Z87:AB87"/>
    <mergeCell ref="D87:E87"/>
    <mergeCell ref="G87:J87"/>
    <mergeCell ref="D88:E88"/>
    <mergeCell ref="C82:AE82"/>
    <mergeCell ref="A85:C86"/>
    <mergeCell ref="D85:F86"/>
    <mergeCell ref="G85:J86"/>
    <mergeCell ref="K85:N86"/>
    <mergeCell ref="O85:R86"/>
    <mergeCell ref="S85:V86"/>
    <mergeCell ref="W85:AB85"/>
    <mergeCell ref="AC85:AE86"/>
    <mergeCell ref="W86:X86"/>
    <mergeCell ref="Z86:AA86"/>
    <mergeCell ref="AC87:AE91"/>
    <mergeCell ref="Z88:AB88"/>
    <mergeCell ref="Z90:AB90"/>
    <mergeCell ref="Z91:AB91"/>
    <mergeCell ref="Z89:AB89"/>
    <mergeCell ref="W87:Y87"/>
    <mergeCell ref="A91:C91"/>
    <mergeCell ref="A90:C90"/>
    <mergeCell ref="D89:E89"/>
    <mergeCell ref="Z71:AA71"/>
    <mergeCell ref="X72:Y72"/>
    <mergeCell ref="Z72:AA72"/>
    <mergeCell ref="M73:O74"/>
    <mergeCell ref="D75:F76"/>
    <mergeCell ref="G75:I76"/>
    <mergeCell ref="J75:L76"/>
    <mergeCell ref="M75:O76"/>
    <mergeCell ref="P76:Q76"/>
    <mergeCell ref="T76:U76"/>
    <mergeCell ref="A81:B81"/>
    <mergeCell ref="C81:AE81"/>
    <mergeCell ref="A77:A80"/>
    <mergeCell ref="B77:C77"/>
    <mergeCell ref="B79:C79"/>
    <mergeCell ref="R80:S80"/>
    <mergeCell ref="R79:S79"/>
    <mergeCell ref="X73:Y73"/>
    <mergeCell ref="Z73:AA73"/>
    <mergeCell ref="R77:S77"/>
    <mergeCell ref="Z74:AA74"/>
    <mergeCell ref="Z75:AA75"/>
    <mergeCell ref="A73:C74"/>
    <mergeCell ref="R74:S74"/>
    <mergeCell ref="D79:F80"/>
    <mergeCell ref="G79:I80"/>
    <mergeCell ref="J79:L80"/>
    <mergeCell ref="M79:O80"/>
    <mergeCell ref="P80:Q80"/>
    <mergeCell ref="P78:Q78"/>
    <mergeCell ref="P79:Q79"/>
    <mergeCell ref="D77:F78"/>
    <mergeCell ref="G77:I78"/>
    <mergeCell ref="J77:L78"/>
    <mergeCell ref="Z69:AA69"/>
    <mergeCell ref="P70:Q70"/>
    <mergeCell ref="T70:U70"/>
    <mergeCell ref="V70:W70"/>
    <mergeCell ref="X70:Y70"/>
    <mergeCell ref="Z70:AA70"/>
    <mergeCell ref="R76:S76"/>
    <mergeCell ref="A75:C76"/>
    <mergeCell ref="R75:S75"/>
    <mergeCell ref="T73:U73"/>
    <mergeCell ref="V73:W73"/>
    <mergeCell ref="T74:U74"/>
    <mergeCell ref="V74:W74"/>
    <mergeCell ref="X74:Y74"/>
    <mergeCell ref="A71:C72"/>
    <mergeCell ref="R72:S72"/>
    <mergeCell ref="T71:U71"/>
    <mergeCell ref="V71:W71"/>
    <mergeCell ref="T72:U72"/>
    <mergeCell ref="V72:W72"/>
    <mergeCell ref="X76:Y76"/>
    <mergeCell ref="D73:F74"/>
    <mergeCell ref="G73:I74"/>
    <mergeCell ref="J73:L74"/>
    <mergeCell ref="T64:U66"/>
    <mergeCell ref="V64:W66"/>
    <mergeCell ref="X64:Y66"/>
    <mergeCell ref="T69:U69"/>
    <mergeCell ref="V69:W69"/>
    <mergeCell ref="P71:Q71"/>
    <mergeCell ref="P72:Q72"/>
    <mergeCell ref="J71:L72"/>
    <mergeCell ref="M71:O72"/>
    <mergeCell ref="X69:Y69"/>
    <mergeCell ref="P68:Q68"/>
    <mergeCell ref="R68:S68"/>
    <mergeCell ref="T68:U68"/>
    <mergeCell ref="V68:W68"/>
    <mergeCell ref="X68:Y68"/>
    <mergeCell ref="X71:Y71"/>
    <mergeCell ref="J64:L66"/>
    <mergeCell ref="M64:O66"/>
    <mergeCell ref="AM39:AO39"/>
    <mergeCell ref="AP39:AR39"/>
    <mergeCell ref="AF41:AF42"/>
    <mergeCell ref="AP37:AR37"/>
    <mergeCell ref="B47:M47"/>
    <mergeCell ref="B48:M48"/>
    <mergeCell ref="B49:M49"/>
    <mergeCell ref="B50:M50"/>
    <mergeCell ref="B51:M51"/>
    <mergeCell ref="A43:AE43"/>
    <mergeCell ref="B46:N46"/>
    <mergeCell ref="O46:U46"/>
    <mergeCell ref="O47:U47"/>
    <mergeCell ref="O48:U48"/>
    <mergeCell ref="O49:U49"/>
    <mergeCell ref="O50:U50"/>
    <mergeCell ref="O51:U51"/>
    <mergeCell ref="AM36:AO36"/>
    <mergeCell ref="AP36:AR36"/>
    <mergeCell ref="AF37:AF38"/>
    <mergeCell ref="AM37:AO37"/>
    <mergeCell ref="AF20:AF21"/>
    <mergeCell ref="H25:P25"/>
    <mergeCell ref="AF25:AF26"/>
    <mergeCell ref="D27:P28"/>
    <mergeCell ref="Q27:S28"/>
    <mergeCell ref="T27:AE28"/>
    <mergeCell ref="AF27:AF28"/>
    <mergeCell ref="D22:E22"/>
    <mergeCell ref="A31:B31"/>
    <mergeCell ref="C31:AE32"/>
    <mergeCell ref="T23:AE24"/>
    <mergeCell ref="Q18:S18"/>
    <mergeCell ref="D18:P18"/>
    <mergeCell ref="D19:P20"/>
    <mergeCell ref="D21:P21"/>
    <mergeCell ref="T18:AE18"/>
    <mergeCell ref="T19:AE21"/>
    <mergeCell ref="Q19:S21"/>
    <mergeCell ref="D24:E24"/>
    <mergeCell ref="F24:P24"/>
    <mergeCell ref="A32:B32"/>
    <mergeCell ref="A18:C18"/>
    <mergeCell ref="F22:P22"/>
    <mergeCell ref="Q22:AE22"/>
    <mergeCell ref="D23:E23"/>
    <mergeCell ref="F23:P23"/>
    <mergeCell ref="Q23:S24"/>
    <mergeCell ref="A19:C20"/>
    <mergeCell ref="A21:C21"/>
    <mergeCell ref="A22:C24"/>
    <mergeCell ref="A1:F1"/>
    <mergeCell ref="G1:AE1"/>
    <mergeCell ref="A2:F2"/>
    <mergeCell ref="G2:AE3"/>
    <mergeCell ref="E4:E5"/>
    <mergeCell ref="F4:F5"/>
    <mergeCell ref="A4:D5"/>
    <mergeCell ref="AB4:AB5"/>
    <mergeCell ref="A6:J6"/>
    <mergeCell ref="H4:AA5"/>
    <mergeCell ref="AF10:AF12"/>
    <mergeCell ref="H13:P13"/>
    <mergeCell ref="D9:P9"/>
    <mergeCell ref="T9:AE9"/>
    <mergeCell ref="D10:P12"/>
    <mergeCell ref="T10:AE12"/>
    <mergeCell ref="AF13:AF14"/>
    <mergeCell ref="AF15:AF16"/>
    <mergeCell ref="P178:Q178"/>
    <mergeCell ref="S178:T178"/>
    <mergeCell ref="V178:W178"/>
    <mergeCell ref="Y178:Z178"/>
    <mergeCell ref="AB178:AC178"/>
    <mergeCell ref="C54:R56"/>
    <mergeCell ref="V54:AD54"/>
    <mergeCell ref="V55:X56"/>
    <mergeCell ref="Y56:AA56"/>
    <mergeCell ref="AB56:AD56"/>
    <mergeCell ref="V57:W58"/>
    <mergeCell ref="Y57:Z58"/>
    <mergeCell ref="AB57:AC58"/>
    <mergeCell ref="A63:C66"/>
    <mergeCell ref="D63:O63"/>
    <mergeCell ref="P63:AA63"/>
    <mergeCell ref="A178:B178"/>
    <mergeCell ref="D178:E178"/>
    <mergeCell ref="G178:H178"/>
    <mergeCell ref="J178:K178"/>
    <mergeCell ref="M178:N178"/>
    <mergeCell ref="A212:B212"/>
    <mergeCell ref="C212:AE212"/>
    <mergeCell ref="A213:B213"/>
    <mergeCell ref="C213:AE213"/>
    <mergeCell ref="A196:B196"/>
    <mergeCell ref="C196:AE196"/>
    <mergeCell ref="A179:AE179"/>
    <mergeCell ref="A184:E186"/>
    <mergeCell ref="R184:S184"/>
    <mergeCell ref="T184:AE188"/>
    <mergeCell ref="H185:L186"/>
    <mergeCell ref="M186:Q186"/>
    <mergeCell ref="A187:D188"/>
    <mergeCell ref="F187:G187"/>
    <mergeCell ref="H187:K187"/>
    <mergeCell ref="M187:P187"/>
    <mergeCell ref="A190:AE190"/>
    <mergeCell ref="A191:AE191"/>
    <mergeCell ref="A214:B214"/>
    <mergeCell ref="C214:AE214"/>
    <mergeCell ref="Y220:AD221"/>
    <mergeCell ref="A221:F221"/>
    <mergeCell ref="G221:L221"/>
    <mergeCell ref="M221:R221"/>
    <mergeCell ref="S221:X221"/>
    <mergeCell ref="Y233:AD233"/>
    <mergeCell ref="A222:F222"/>
    <mergeCell ref="G222:L222"/>
    <mergeCell ref="M222:R222"/>
    <mergeCell ref="S222:X222"/>
    <mergeCell ref="Y222:AD222"/>
    <mergeCell ref="A223:B223"/>
    <mergeCell ref="C223:AE223"/>
    <mergeCell ref="A224:B224"/>
    <mergeCell ref="C224:AE224"/>
    <mergeCell ref="AF2:AF3"/>
    <mergeCell ref="O34:AA35"/>
    <mergeCell ref="O36:AA41"/>
    <mergeCell ref="A234:F234"/>
    <mergeCell ref="G234:L234"/>
    <mergeCell ref="M234:R234"/>
    <mergeCell ref="A235:B235"/>
    <mergeCell ref="C235:AE235"/>
    <mergeCell ref="A38:B38"/>
    <mergeCell ref="C38:F38"/>
    <mergeCell ref="A39:B39"/>
    <mergeCell ref="C39:F39"/>
    <mergeCell ref="A40:B40"/>
    <mergeCell ref="C40:F40"/>
    <mergeCell ref="A41:B41"/>
    <mergeCell ref="C41:F41"/>
    <mergeCell ref="A225:B225"/>
    <mergeCell ref="C225:AE225"/>
    <mergeCell ref="A226:B226"/>
    <mergeCell ref="C226:AE226"/>
    <mergeCell ref="A229:P229"/>
    <mergeCell ref="M232:R233"/>
    <mergeCell ref="A233:F233"/>
    <mergeCell ref="G233:L233"/>
  </mergeCells>
  <phoneticPr fontId="15"/>
  <conditionalFormatting sqref="A77:A80">
    <cfRule type="expression" dxfId="318" priority="153">
      <formula>COUNTIF($O$47:$U$51,"その他の学科")=0</formula>
    </cfRule>
  </conditionalFormatting>
  <conditionalFormatting sqref="A32:B32">
    <cfRule type="containsBlanks" dxfId="317" priority="190">
      <formula>LEN(TRIM(A32))=0</formula>
    </cfRule>
  </conditionalFormatting>
  <conditionalFormatting sqref="A38:B41">
    <cfRule type="containsBlanks" dxfId="316" priority="188">
      <formula>LEN(TRIM(A38))=0</formula>
    </cfRule>
  </conditionalFormatting>
  <conditionalFormatting sqref="A178:B178">
    <cfRule type="expression" dxfId="315" priority="234">
      <formula>$AF$300="←在籍生徒数が未記入です。（新設校等で昨年度は生徒がいなかった場合は「０」と記入してください。）"</formula>
    </cfRule>
  </conditionalFormatting>
  <conditionalFormatting sqref="A121:C121 E121:G121 I121:K121 M121:O121">
    <cfRule type="containsBlanks" dxfId="314" priority="88">
      <formula>LEN(TRIM(A121))=0</formula>
    </cfRule>
  </conditionalFormatting>
  <conditionalFormatting sqref="A2:F2">
    <cfRule type="expression" dxfId="313" priority="200">
      <formula>OR($A$2="選択してください↓",$A$2="")</formula>
    </cfRule>
  </conditionalFormatting>
  <conditionalFormatting sqref="A211:X211 A222:X222 A234:L234">
    <cfRule type="containsBlanks" dxfId="312" priority="52">
      <formula>LEN(TRIM(A211))=0</formula>
    </cfRule>
  </conditionalFormatting>
  <conditionalFormatting sqref="A69:AA70 G71:I76">
    <cfRule type="expression" dxfId="311" priority="159">
      <formula>COUNTIF($O$47:$U$51,"普通科")=0</formula>
    </cfRule>
  </conditionalFormatting>
  <conditionalFormatting sqref="A71:AA72">
    <cfRule type="expression" dxfId="310" priority="158">
      <formula>COUNTIF($O$47:$U$51,"家庭に関する学科")=0</formula>
    </cfRule>
  </conditionalFormatting>
  <conditionalFormatting sqref="A73:AA74">
    <cfRule type="expression" dxfId="309" priority="157">
      <formula>COUNTIF($O$47:$U$51,"看護に関する学科")=0</formula>
    </cfRule>
  </conditionalFormatting>
  <conditionalFormatting sqref="A75:AA76">
    <cfRule type="expression" dxfId="308" priority="156">
      <formula>COUNTIF($O$47:$U51,"総合学科")=0</formula>
    </cfRule>
  </conditionalFormatting>
  <conditionalFormatting sqref="A54:AE135">
    <cfRule type="expression" dxfId="307" priority="7">
      <formula>AND($A$32="✔",$A$39="○",OR($A$38="○",$A$40="○",$A$41="○"))</formula>
    </cfRule>
  </conditionalFormatting>
  <conditionalFormatting sqref="A54:AE170">
    <cfRule type="expression" dxfId="306" priority="3">
      <formula>AND($A$32="✔",$A$39="○",$A$38="",$A$40="",$A$41="")</formula>
    </cfRule>
  </conditionalFormatting>
  <conditionalFormatting sqref="A192:AE235">
    <cfRule type="expression" dxfId="305" priority="1">
      <formula>$AK$1="学校法人項目回答不要"</formula>
    </cfRule>
  </conditionalFormatting>
  <conditionalFormatting sqref="A207:AE234 A235:B235">
    <cfRule type="expression" dxfId="304" priority="48">
      <formula>$A$201=2</formula>
    </cfRule>
  </conditionalFormatting>
  <conditionalFormatting sqref="B47:B51">
    <cfRule type="containsBlanks" dxfId="303" priority="1529">
      <formula>LEN(TRIM(B47))=0</formula>
    </cfRule>
  </conditionalFormatting>
  <conditionalFormatting sqref="B77:C77">
    <cfRule type="expression" dxfId="302" priority="155">
      <formula>$B$77=0</formula>
    </cfRule>
  </conditionalFormatting>
  <conditionalFormatting sqref="B79:C79">
    <cfRule type="expression" dxfId="301" priority="154">
      <formula>$B$79=0</formula>
    </cfRule>
  </conditionalFormatting>
  <conditionalFormatting sqref="B77:AA78 G79:O80">
    <cfRule type="expression" dxfId="300" priority="8">
      <formula>COUNTIF($O$47:$U$51,"その他の学科")=0</formula>
    </cfRule>
  </conditionalFormatting>
  <conditionalFormatting sqref="B79:AA80">
    <cfRule type="expression" dxfId="299" priority="5">
      <formula>COUNTIF($O$47:$U$51,"その他の学科")&lt;=1</formula>
    </cfRule>
  </conditionalFormatting>
  <conditionalFormatting sqref="C235:AE235">
    <cfRule type="expression" dxfId="298" priority="2">
      <formula>$A$504=2</formula>
    </cfRule>
  </conditionalFormatting>
  <conditionalFormatting sqref="D67">
    <cfRule type="expression" dxfId="297" priority="32">
      <formula>$AF$68="←入学定員が１年生の学則定員の３倍以上です。（多くの場合、1年生学則定員と入学定員は近い人数ですが正しい場合は構いません。）"</formula>
    </cfRule>
    <cfRule type="expression" dxfId="296" priority="33">
      <formula>$AF$68="←１年生の学則定員が入学定員の３倍以上です。（多くの場合、1年生学則定員と入学定員は近い人数ですが、正しい場合は構いません。）"</formula>
    </cfRule>
  </conditionalFormatting>
  <conditionalFormatting sqref="D69:O80 R69:Y80 B77:C77 B79:C79">
    <cfRule type="containsBlanks" dxfId="295" priority="186">
      <formula>LEN(TRIM(B69))=0</formula>
    </cfRule>
  </conditionalFormatting>
  <conditionalFormatting sqref="D9:P12 T9:AE12 E13 T13 E14:P14 T14:AE16 D15:P16">
    <cfRule type="containsBlanks" dxfId="294" priority="193">
      <formula>LEN(TRIM(D9))=0</formula>
    </cfRule>
  </conditionalFormatting>
  <conditionalFormatting sqref="D18:P21 T18:AE21 F22:P24 T23:AE24 E25 T25 E26:P26 T26:AE28 D27:P28">
    <cfRule type="containsBlanks" dxfId="293" priority="192">
      <formula>LEN(TRIM(D18))=0</formula>
    </cfRule>
  </conditionalFormatting>
  <conditionalFormatting sqref="G67">
    <cfRule type="expression" dxfId="292" priority="17">
      <formula>$AF$68="←入学定員が１年生の学則定員の３倍以上です。（多くの場合、1年生学則定員と入学定員は近い人数ですが正しい場合は構いません。）"</formula>
    </cfRule>
    <cfRule type="expression" dxfId="291" priority="18">
      <formula>$AF$68="←１年生の学則定員が入学定員の３倍以上です。（多くの場合、1年生学則定員と入学定員は近い人数ですが、正しい場合は構いません。）"</formula>
    </cfRule>
  </conditionalFormatting>
  <conditionalFormatting sqref="G97:I103 G105:I106 G108:I109 G111:I112 K97:M103 K105:M106 K108:M109 K111:M112 O97:Q103 O105:Q106 O108:Q109 O111:Q112 S97:U103 S105:U106 S108:U109 S111:U112 W97:Y103 W105:Y106 W108:Y109 W111:Y112">
    <cfRule type="containsBlanks" dxfId="290" priority="121">
      <formula>LEN(TRIM(G97))=0</formula>
    </cfRule>
  </conditionalFormatting>
  <conditionalFormatting sqref="G85:J91">
    <cfRule type="expression" dxfId="289" priority="128">
      <formula>COUNTIF($O$47:$O$51,"普通科")=0</formula>
    </cfRule>
  </conditionalFormatting>
  <conditionalFormatting sqref="G96:J113">
    <cfRule type="expression" dxfId="288" priority="120">
      <formula>COUNTIF($O$47:$O$51,"普通科")=0</formula>
    </cfRule>
  </conditionalFormatting>
  <conditionalFormatting sqref="G129:L133 O129:T133">
    <cfRule type="containsBlanks" dxfId="287" priority="82">
      <formula>LEN(TRIM(G129))=0</formula>
    </cfRule>
  </conditionalFormatting>
  <conditionalFormatting sqref="G202:W202">
    <cfRule type="expression" dxfId="286" priority="49">
      <formula>$A$201=1</formula>
    </cfRule>
  </conditionalFormatting>
  <conditionalFormatting sqref="G88:AB91">
    <cfRule type="containsBlanks" dxfId="285" priority="1530">
      <formula>LEN(TRIM(G88))=0</formula>
    </cfRule>
  </conditionalFormatting>
  <conditionalFormatting sqref="J67">
    <cfRule type="expression" dxfId="284" priority="16">
      <formula>$AF$68="←１年生の学則定員が入学定員の３倍以上です。（多くの場合、1年生学則定員と入学定員は近い人数ですが、正しい場合は構いません。）"</formula>
    </cfRule>
    <cfRule type="expression" dxfId="283" priority="15">
      <formula>$AF$68="←入学定員が１年生の学則定員の３倍以上です。（多くの場合、1年生学則定員と入学定員は近い人数ですが正しい場合は構いません。）"</formula>
    </cfRule>
  </conditionalFormatting>
  <conditionalFormatting sqref="K85:N91">
    <cfRule type="expression" dxfId="282" priority="127">
      <formula>COUNTIF($O$47:$O$51,"家庭に関する学科")=0</formula>
    </cfRule>
  </conditionalFormatting>
  <conditionalFormatting sqref="K96:N113">
    <cfRule type="expression" dxfId="281" priority="119">
      <formula>COUNTIF($O$47:$O$51,"家庭に関する学科")=0</formula>
    </cfRule>
  </conditionalFormatting>
  <conditionalFormatting sqref="M67">
    <cfRule type="expression" dxfId="280" priority="14">
      <formula>$AF$68="←１年生の学則定員が入学定員の３倍以上です。（多くの場合、1年生学則定員と入学定員は近い人数ですが、正しい場合は構いません。）"</formula>
    </cfRule>
    <cfRule type="expression" dxfId="279" priority="13">
      <formula>$AF$68="←入学定員が１年生の学則定員の３倍以上です。（多くの場合、1年生学則定員と入学定員は近い人数ですが正しい場合は構いません。）"</formula>
    </cfRule>
  </conditionalFormatting>
  <conditionalFormatting sqref="M187:P188 A187 H187:K188">
    <cfRule type="containsBlanks" dxfId="278" priority="1531">
      <formula>LEN(TRIM(A187))=0</formula>
    </cfRule>
  </conditionalFormatting>
  <conditionalFormatting sqref="M187:Q187">
    <cfRule type="expression" dxfId="277" priority="35">
      <formula>$H$187=0</formula>
    </cfRule>
  </conditionalFormatting>
  <conditionalFormatting sqref="M188:Q188">
    <cfRule type="expression" dxfId="276" priority="10">
      <formula>$H$188=0</formula>
    </cfRule>
  </conditionalFormatting>
  <conditionalFormatting sqref="O85:R91">
    <cfRule type="expression" dxfId="275" priority="126">
      <formula>COUNTIF($O$47:$O$51,"看護に関する学科")=0</formula>
    </cfRule>
  </conditionalFormatting>
  <conditionalFormatting sqref="O96:R113">
    <cfRule type="expression" dxfId="274" priority="118">
      <formula>COUNTIF($O$47:$O$68,"看護に関する学科")=0</formula>
    </cfRule>
  </conditionalFormatting>
  <conditionalFormatting sqref="O47:U51">
    <cfRule type="containsBlanks" dxfId="273" priority="184">
      <formula>LEN(TRIM(O47))=0</formula>
    </cfRule>
  </conditionalFormatting>
  <conditionalFormatting sqref="Q202:W202 A201:B202">
    <cfRule type="containsBlanks" dxfId="272" priority="51">
      <formula>LEN(TRIM(A201))=0</formula>
    </cfRule>
  </conditionalFormatting>
  <conditionalFormatting sqref="R139:AA144 R146:AA146 S147:AA147 R148:AA148 S149:AA149 R150:AA150 S151:AA151 R152:AA152 R155:AA156 R158:AA158 S159:AA159 R160:AA160 R163:AA163">
    <cfRule type="containsBlanks" dxfId="271" priority="78">
      <formula>LEN(TRIM(R139))=0</formula>
    </cfRule>
  </conditionalFormatting>
  <conditionalFormatting sqref="R139:AA144">
    <cfRule type="expression" dxfId="270" priority="333">
      <formula>$AF139="←未記入です。（０千円の場合は「０」と記入してください。）"</formula>
    </cfRule>
    <cfRule type="expression" dxfId="269" priority="332">
      <formula>$AF139="←20億円を超えているので桁数を確認してください。（正しい場合は構いません。）"</formula>
    </cfRule>
  </conditionalFormatting>
  <conditionalFormatting sqref="R146:AA146 R148:AA148 R150:AA150 R152:AA152">
    <cfRule type="expression" dxfId="268" priority="325">
      <formula>$AF146="←未記入です。（０千円の場合は「０」と記入してください。）"</formula>
    </cfRule>
    <cfRule type="expression" dxfId="267" priority="324">
      <formula>$AF146="←20億円を超えているので桁数を確認してください。（正しい場合は構いません。）"</formula>
    </cfRule>
  </conditionalFormatting>
  <conditionalFormatting sqref="R155:AA156">
    <cfRule type="expression" dxfId="266" priority="320">
      <formula>$AF155="←20億円を超えているので桁数を確認してください。（正しい場合は構いません。）"</formula>
    </cfRule>
    <cfRule type="expression" dxfId="265" priority="321">
      <formula>$AF155="←未記入です。（０千円の場合は「０」と記入してください。）"</formula>
    </cfRule>
  </conditionalFormatting>
  <conditionalFormatting sqref="R158:AA158 S159:AA159">
    <cfRule type="expression" dxfId="264" priority="266">
      <formula>$AF$159="←「うち施設設備補助金」が「特別収入計」を上回っています。"</formula>
    </cfRule>
  </conditionalFormatting>
  <conditionalFormatting sqref="R158:AA158">
    <cfRule type="expression" dxfId="263" priority="318">
      <formula>$AF158="←20億円を超えているので桁数を確認してください。（正しい場合は構いません。）"</formula>
    </cfRule>
    <cfRule type="expression" dxfId="262" priority="319">
      <formula>$AF158="←未記入です。（０千円の場合は「０」と記入してください。）"</formula>
    </cfRule>
  </conditionalFormatting>
  <conditionalFormatting sqref="R160:AA160">
    <cfRule type="expression" dxfId="261" priority="317">
      <formula>$AF160="←未記入です。（０千円の場合は「０」と記入してください。）"</formula>
    </cfRule>
    <cfRule type="expression" dxfId="260" priority="316">
      <formula>$AF160="←20億円を超えているので桁数を確認してください。（正しい場合は構いません。）"</formula>
    </cfRule>
  </conditionalFormatting>
  <conditionalFormatting sqref="R163:AA163">
    <cfRule type="expression" dxfId="259" priority="313">
      <formula>$AF$163="←基本金繰入額合計が未記入です。（０千円の場合は「０」と記入してください。）"</formula>
    </cfRule>
    <cfRule type="expression" dxfId="258" priority="311">
      <formula>$AF$163="←基本金組入額合計がマイナス10億円を下回っているので桁数を確認してください。（正しい場合は構いません。）"</formula>
    </cfRule>
    <cfRule type="expression" dxfId="257" priority="312">
      <formula>$AF$163="←基本金組入額合計がプラスになっています。（プラスで良い場合は無視してください。）"</formula>
    </cfRule>
  </conditionalFormatting>
  <conditionalFormatting sqref="S192">
    <cfRule type="expression" dxfId="256" priority="53">
      <formula>$AK$1="学校法人項目回答不要"</formula>
    </cfRule>
  </conditionalFormatting>
  <conditionalFormatting sqref="S85:V91">
    <cfRule type="expression" dxfId="255" priority="125">
      <formula>COUNTIF($O$47:$O$51,"総合学科")=0</formula>
    </cfRule>
  </conditionalFormatting>
  <conditionalFormatting sqref="S96:V113">
    <cfRule type="expression" dxfId="254" priority="117">
      <formula>COUNTIF($O$47:$O$51,"総合学科")=0</formula>
    </cfRule>
  </conditionalFormatting>
  <conditionalFormatting sqref="S159:AA159">
    <cfRule type="expression" dxfId="253" priority="315">
      <formula>$AF$159="←未記入です。（０千円の場合は「０」と記入してください。）"</formula>
    </cfRule>
    <cfRule type="expression" dxfId="252" priority="314">
      <formula>$AF$159="←20億円を超えているので桁数を確認してください。（正しい場合は構いません。）"</formula>
    </cfRule>
  </conditionalFormatting>
  <conditionalFormatting sqref="W86:X86 Z86:AA86">
    <cfRule type="expression" dxfId="251" priority="124">
      <formula>T86=0</formula>
    </cfRule>
  </conditionalFormatting>
  <conditionalFormatting sqref="W86:Y91">
    <cfRule type="expression" dxfId="250" priority="123">
      <formula>COUNTIF($O$47:$O$51,"その他の学科")=0</formula>
    </cfRule>
  </conditionalFormatting>
  <conditionalFormatting sqref="W96:Z113">
    <cfRule type="expression" dxfId="249" priority="116">
      <formula>COUNTIF($O$47:$O$51,"その他の学科")=0</formula>
    </cfRule>
  </conditionalFormatting>
  <conditionalFormatting sqref="W85:AB85">
    <cfRule type="expression" dxfId="248" priority="122">
      <formula>COUNTIF($O$47:$O$51,"その他の学科")=0</formula>
    </cfRule>
  </conditionalFormatting>
  <conditionalFormatting sqref="Y57:Z58 AB57:AC58">
    <cfRule type="containsBlanks" dxfId="247" priority="19">
      <formula>LEN(TRIM(Y57))=0</formula>
    </cfRule>
  </conditionalFormatting>
  <conditionalFormatting sqref="Y178:Z178">
    <cfRule type="expression" dxfId="246" priority="235">
      <formula>$AF$300="←「通信制高校への転編入者数」が未記入です。把握されている転編入学者がいない場合には「0」と記入してください。"</formula>
    </cfRule>
  </conditionalFormatting>
  <conditionalFormatting sqref="Z86:AB91">
    <cfRule type="expression" dxfId="245" priority="4">
      <formula>COUNTIF($O$47:$O$51,"その他の学科")&lt;=1</formula>
    </cfRule>
  </conditionalFormatting>
  <conditionalFormatting sqref="AB178:AC178 A178:B178 D178:E178 G178:H178 J178:K178 M178:N178 P178:Q178 S178:T178 Y178:Z178">
    <cfRule type="containsBlanks" dxfId="244" priority="63">
      <formula>LEN(TRIM(A178))=0</formula>
    </cfRule>
  </conditionalFormatting>
  <conditionalFormatting sqref="AB178:AC178 D178:E178 G178:H178 J178:K178 M178:N178 P178:Q178 S178:T178">
    <cfRule type="expression" dxfId="243" priority="233">
      <formula>$AF$300="←中途退学・転学者、または自校に併置されている通信制課程への転籍者があった場合には、人数を記入ください。"</formula>
    </cfRule>
  </conditionalFormatting>
  <conditionalFormatting sqref="AB176:AE178">
    <cfRule type="expression" dxfId="242" priority="39">
      <formula>$A$40&lt;&gt;"○"</formula>
    </cfRule>
  </conditionalFormatting>
  <conditionalFormatting sqref="AF54:AF64">
    <cfRule type="notContainsBlanks" dxfId="241" priority="31">
      <formula>LEN(TRIM(AF54))&gt;0</formula>
    </cfRule>
  </conditionalFormatting>
  <conditionalFormatting sqref="AF54:AF170">
    <cfRule type="expression" dxfId="240" priority="9">
      <formula>AND($A$32="✔",$A$39="○",$A$38="",$A$40="",$A$41="")</formula>
    </cfRule>
  </conditionalFormatting>
  <conditionalFormatting sqref="AF65:AF68">
    <cfRule type="notContainsBlanks" dxfId="239" priority="12">
      <formula>LEN(TRIM(AF65))&gt;0</formula>
    </cfRule>
  </conditionalFormatting>
  <conditionalFormatting sqref="AF69:AF80">
    <cfRule type="expression" dxfId="238" priority="177">
      <formula>AND($A$32="✔",$A$44="○",$A$45="",$A$46="",$A$47="")</formula>
    </cfRule>
    <cfRule type="expression" dxfId="237" priority="178">
      <formula>AND($A$32="✔",$A$44="○",OR($A$45="○",$A$46="○"),$A$47="")</formula>
    </cfRule>
    <cfRule type="expression" dxfId="236" priority="179">
      <formula>AND($A$32="✔",$A$44="○",$A$47="○")</formula>
    </cfRule>
  </conditionalFormatting>
  <conditionalFormatting sqref="AF69:AF86 AF1:AF53">
    <cfRule type="notContainsBlanks" dxfId="235" priority="180">
      <formula>LEN(TRIM(AF1))&gt;0</formula>
    </cfRule>
  </conditionalFormatting>
  <conditionalFormatting sqref="AF69:AF118 AF120:AF128 AF131:AF133">
    <cfRule type="expression" dxfId="234" priority="79">
      <formula>AND($A$32="✔",$A$39="○",OR($A$38="○",$A$40="○",$A$41="○"))</formula>
    </cfRule>
  </conditionalFormatting>
  <conditionalFormatting sqref="AF69:AF170">
    <cfRule type="expression" dxfId="233" priority="87">
      <formula>AND($A$32="✔",$A$39="○",$A$38="",$A$40="",$A$41="")</formula>
    </cfRule>
  </conditionalFormatting>
  <conditionalFormatting sqref="AF71:AF80">
    <cfRule type="expression" dxfId="232" priority="40">
      <formula>AND($A$32="✔",$A$44="○",$A$45="",$A$46="",$A$47="")</formula>
    </cfRule>
    <cfRule type="notContainsBlanks" dxfId="231" priority="43">
      <formula>LEN(TRIM(AF71))&gt;0</formula>
    </cfRule>
    <cfRule type="expression" dxfId="230" priority="44">
      <formula>AND($A$32="✔",$A$44="○",$A$45="",$A$46="",$A$47="")</formula>
    </cfRule>
    <cfRule type="expression" dxfId="229" priority="45">
      <formula>AND($A$32="✔",$A$44="○",OR($A$45="○",$A$46="○"),$A$47="")</formula>
    </cfRule>
    <cfRule type="expression" dxfId="228" priority="46">
      <formula>AND($A$32="✔",$A$44="○",$A$47="○")</formula>
    </cfRule>
    <cfRule type="expression" dxfId="227" priority="41">
      <formula>AND($A$32="✔",$A$44="○",OR($A$45="○",$A$46="○"),$A$47="")</formula>
    </cfRule>
    <cfRule type="notContainsBlanks" dxfId="226" priority="47">
      <formula>LEN(TRIM(AF71))&gt;0</formula>
    </cfRule>
    <cfRule type="expression" dxfId="225" priority="42">
      <formula>AND($A$32="✔",$A$44="○",$A$47="○")</formula>
    </cfRule>
  </conditionalFormatting>
  <conditionalFormatting sqref="AF87:AF91">
    <cfRule type="expression" dxfId="224" priority="131">
      <formula>AND($A$32="✔",$A$44="○",$A$47="○")</formula>
    </cfRule>
    <cfRule type="expression" dxfId="223" priority="130">
      <formula>AND($A$32="✔",$A$44="○",OR($A$45="○",$A$46="○"),$A$47="")</formula>
    </cfRule>
    <cfRule type="expression" dxfId="222" priority="129">
      <formula>AND($A$32="✔",$A$44="○",$A$45="",$A$46="",$A$47="")</formula>
    </cfRule>
  </conditionalFormatting>
  <conditionalFormatting sqref="AF87:AF94">
    <cfRule type="notContainsBlanks" dxfId="221" priority="132">
      <formula>LEN(TRIM(AF87))&gt;0</formula>
    </cfRule>
  </conditionalFormatting>
  <conditionalFormatting sqref="AF95:AF105">
    <cfRule type="notContainsBlanks" dxfId="220" priority="105">
      <formula>LEN(TRIM(AF95))&gt;0</formula>
    </cfRule>
  </conditionalFormatting>
  <conditionalFormatting sqref="AF95:AF110">
    <cfRule type="expression" dxfId="219" priority="102">
      <formula>AND($A$32="✔",$A$44="○",OR($A$45="○",$A$46="○"),$A$47="")</formula>
    </cfRule>
    <cfRule type="expression" dxfId="218" priority="103">
      <formula>AND($A$32="✔",$A$44="○",$A$47="○")</formula>
    </cfRule>
    <cfRule type="expression" dxfId="217" priority="101">
      <formula>AND($A$32="✔",$A$44="○",$A$45="",$A$46="",$A$47="")</formula>
    </cfRule>
  </conditionalFormatting>
  <conditionalFormatting sqref="AF108">
    <cfRule type="notContainsBlanks" dxfId="216" priority="96">
      <formula>LEN(TRIM(AF108))&gt;0</formula>
    </cfRule>
    <cfRule type="notContainsBlanks" dxfId="215" priority="104">
      <formula>LEN(TRIM(AF108))&gt;0</formula>
    </cfRule>
  </conditionalFormatting>
  <conditionalFormatting sqref="AF111">
    <cfRule type="notContainsBlanks" dxfId="214" priority="95">
      <formula>LEN(TRIM(AF111))&gt;0</formula>
    </cfRule>
  </conditionalFormatting>
  <conditionalFormatting sqref="AF111:AF113">
    <cfRule type="expression" dxfId="213" priority="89">
      <formula>AND($A$32="✔",$A$44="○",$A$45="",$A$46="",$A$47="")</formula>
    </cfRule>
    <cfRule type="expression" dxfId="212" priority="91">
      <formula>AND($A$32="✔",$A$44="○",$A$47="○")</formula>
    </cfRule>
    <cfRule type="expression" dxfId="211" priority="90">
      <formula>AND($A$32="✔",$A$44="○",OR($A$45="○",$A$46="○"),$A$47="")</formula>
    </cfRule>
  </conditionalFormatting>
  <conditionalFormatting sqref="AF114:AF118 AF120:AF128 AF131:AF133 AF135:AF138 AF168:AF177">
    <cfRule type="notContainsBlanks" dxfId="210" priority="189">
      <formula>LEN(TRIM(AF114))&gt;0</formula>
    </cfRule>
  </conditionalFormatting>
  <conditionalFormatting sqref="AF119">
    <cfRule type="notContainsBlanks" dxfId="209" priority="77">
      <formula>LEN(TRIM(AF119))&gt;0</formula>
    </cfRule>
    <cfRule type="expression" dxfId="208" priority="76">
      <formula>AND($A$32="✔",$A$44="○",OR($A$45="○",$A$46="○"),$A$47="")</formula>
    </cfRule>
    <cfRule type="expression" dxfId="207" priority="75">
      <formula>AND($A$32="✔",$A$44="○",$A$45="",$A$46="",$A$47="")</formula>
    </cfRule>
  </conditionalFormatting>
  <conditionalFormatting sqref="AF129:AF130">
    <cfRule type="notContainsBlanks" dxfId="206" priority="73">
      <formula>LEN(TRIM(AF129))&gt;0</formula>
    </cfRule>
    <cfRule type="expression" dxfId="205" priority="72">
      <formula>AND($A$32="✔",$A$44="○",OR($A$45="○",$A$46="○"),$A$47="")</formula>
    </cfRule>
    <cfRule type="expression" dxfId="204" priority="71">
      <formula>AND($A$32="✔",$A$44="○",$A$45="",$A$46="",$A$47="")</formula>
    </cfRule>
  </conditionalFormatting>
  <conditionalFormatting sqref="AF134">
    <cfRule type="expression" dxfId="203" priority="67">
      <formula>AND($A$32="✔",$A$44="○",$A$45="",$A$46="",$A$47="")</formula>
    </cfRule>
    <cfRule type="expression" dxfId="202" priority="68">
      <formula>AND($A$32="✔",$A$44="○",OR($A$45="○",$A$46="○"),$A$47="")</formula>
    </cfRule>
    <cfRule type="notContainsBlanks" dxfId="201" priority="69">
      <formula>LEN(TRIM(AF134))&gt;0</formula>
    </cfRule>
  </conditionalFormatting>
  <conditionalFormatting sqref="AF135:AF170">
    <cfRule type="expression" dxfId="200" priority="6">
      <formula>AND($A$32="✔",$A$39="○",OR($A$38="○",$A$40="○",$A$41="○"))</formula>
    </cfRule>
  </conditionalFormatting>
  <conditionalFormatting sqref="AF139:AF167">
    <cfRule type="notContainsBlanks" dxfId="199" priority="66">
      <formula>LEN(TRIM(AF139))&gt;0</formula>
    </cfRule>
    <cfRule type="expression" dxfId="198" priority="65">
      <formula>AND($A$32="✔",$A$44="○",$A$45="",$A$46="",$A$47="")</formula>
    </cfRule>
  </conditionalFormatting>
  <conditionalFormatting sqref="AF178:AF1048576">
    <cfRule type="notContainsBlanks" dxfId="197" priority="57">
      <formula>LEN(TRIM(AF178))&gt;0</formula>
    </cfRule>
  </conditionalFormatting>
  <conditionalFormatting sqref="AG187:AH187">
    <cfRule type="expression" dxfId="196" priority="844">
      <formula>NOT(#REF!="")</formula>
    </cfRule>
  </conditionalFormatting>
  <dataValidations count="9">
    <dataValidation imeMode="fullKatakana" allowBlank="1" showInputMessage="1" showErrorMessage="1" sqref="D9:P9 T9:AE9 H14:P14 H26:P26 D18 T18:AE18 F23:P23" xr:uid="{59803D07-C658-44B4-8BE9-3C79D5CED059}"/>
    <dataValidation type="list" allowBlank="1" showInputMessage="1" showErrorMessage="1" sqref="A2:F2" xr:uid="{36D8AC1A-0847-4B2E-99E1-E6AB27F75D66}">
      <formula1>$AO$220:$AO$226</formula1>
    </dataValidation>
    <dataValidation allowBlank="1" showInputMessage="1" showErrorMessage="1" errorTitle="スペース・改行の入力禁止" error="セル内に【スペース（空白）】または【改行】が含まれています。_x000a_スペース・改行を削除してください。" sqref="D21" xr:uid="{026CBD61-114E-488B-83FE-D9F3E1D35453}"/>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9" xr:uid="{569B29EF-0CFE-46B2-8C47-8F768DA78E28}">
      <formula1>INDIRECT($A$2)</formula1>
    </dataValidation>
    <dataValidation type="list" allowBlank="1" showInputMessage="1" showErrorMessage="1" sqref="A201:B202" xr:uid="{2ADC72FB-796F-4B04-BCF9-DA1A6FD4DD20}">
      <formula1>$AP$220:$AP$222</formula1>
    </dataValidation>
    <dataValidation type="list" allowBlank="1" showInputMessage="1" showErrorMessage="1" sqref="O47:U51" xr:uid="{07759740-F0B4-448F-B9BA-A8F3C63E4BCB}">
      <formula1>$AS$220:$AS$225</formula1>
    </dataValidation>
    <dataValidation type="list" allowBlank="1" showInputMessage="1" showErrorMessage="1" sqref="A32:B32" xr:uid="{ABCD632B-D6A0-4132-A947-2410C7C59736}">
      <formula1>$AR$220:$AR$221</formula1>
    </dataValidation>
    <dataValidation type="list" allowBlank="1" showInputMessage="1" showErrorMessage="1" sqref="A38:B41" xr:uid="{2DE84397-ACEA-43D2-B03D-37506F93AE2D}">
      <formula1>$AQ$220:$AQ$221</formula1>
    </dataValidation>
    <dataValidation allowBlank="1" showInputMessage="1" showErrorMessage="1" promptTitle="（！）単位は「円」です" prompt="昨年まで千円単位で入力をお願いしていましたが、円単位での入力に変更となりました。" sqref="R139:AA139" xr:uid="{F917E788-D552-41EC-A350-539C6F7874AE}"/>
  </dataValidations>
  <printOptions horizontalCentered="1"/>
  <pageMargins left="0.39370078740157483" right="0.39370078740157483" top="0.19685039370078741" bottom="0" header="0.39370078740157483" footer="0.11811023622047245"/>
  <pageSetup paperSize="9" scale="85" fitToWidth="0" fitToHeight="0" orientation="portrait" useFirstPageNumber="1" r:id="rId1"/>
  <headerFooter>
    <oddFooter>&amp;C&amp;"ＭＳ Ｐゴシック,標準"&amp;10&amp;P&amp;R&amp;F</oddFooter>
  </headerFooter>
  <rowBreaks count="3" manualBreakCount="3">
    <brk id="53" max="30" man="1"/>
    <brk id="116" max="30" man="1"/>
    <brk id="170" max="30" man="1"/>
  </rowBreaks>
  <ignoredErrors>
    <ignoredError sqref="AG52:AJ52 B79 AI51 AI50 AI49 AI48 AI47 AG51:AH51 AG47:AH47 AJ47 AG48:AH48 AJ48 AG49:AH49 AJ49 AG50:AH50 AJ50 AJ51 W86 Z86 D87:E91 H87:J87 H110:J110 L104:M104 L107:M107 H113:J113 P110:Q110 P104:Q104 P107:Q107 P113:Q113 T110:U110 T104:U104 T107:U107 T113:U113 X110:Y110 X104:Y104 X107:Y107 X113:Y113 V178 Y211 Y222 M234 D68:O68 S67 AA67 L87:N87 P87:R87 T87:V87 X87:Y87 AA87:AB87 S68 U68 W68 Y68 AA80 AA68 U67 W67 Y67 AA69 AA70 AA71 AA72 AA73 AA74 AA75 AA76 AA77 AA78 AA79 E67:F67 H67:I67 K67:L67 N67:O67 L110:M110 L113:M113" unlockedFormula="1"/>
    <ignoredError sqref="A213:B214 A224:B22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132E-B878-45C5-BE8A-C3629896D00B}">
  <sheetPr>
    <tabColor indexed="27"/>
  </sheetPr>
  <dimension ref="A1:BK2826"/>
  <sheetViews>
    <sheetView showGridLines="0" zoomScale="85" zoomScaleNormal="85" zoomScaleSheetLayoutView="110" workbookViewId="0">
      <selection activeCell="C29" sqref="C29:AE30"/>
    </sheetView>
  </sheetViews>
  <sheetFormatPr defaultColWidth="4.33203125" defaultRowHeight="15" customHeight="1"/>
  <cols>
    <col min="1" max="26" width="4.1640625" style="1" customWidth="1"/>
    <col min="27" max="30" width="4.33203125" style="1" customWidth="1"/>
    <col min="31" max="31" width="5.6640625" style="1" customWidth="1"/>
    <col min="32" max="32" width="93.5" style="52" customWidth="1"/>
    <col min="33" max="33" width="4.6640625" style="11" bestFit="1" customWidth="1"/>
    <col min="34" max="34" width="10.33203125" style="341" hidden="1" customWidth="1"/>
    <col min="35" max="35" width="42.1640625" style="341" hidden="1" customWidth="1"/>
    <col min="36" max="36" width="49" style="341" hidden="1" customWidth="1"/>
    <col min="37" max="37" width="29.6640625" style="344" hidden="1" customWidth="1"/>
    <col min="38" max="38" width="25.1640625" style="341" hidden="1" customWidth="1"/>
    <col min="39" max="39" width="10.33203125" style="341" hidden="1" customWidth="1"/>
    <col min="40" max="40" width="24" style="341" hidden="1" customWidth="1"/>
    <col min="41" max="41" width="5.33203125" style="2" hidden="1" customWidth="1"/>
    <col min="42" max="42" width="5.5" style="2" hidden="1" customWidth="1"/>
    <col min="43" max="43" width="5.5" style="2" customWidth="1"/>
    <col min="44" max="44" width="6.6640625" style="2" customWidth="1"/>
    <col min="45" max="45" width="6.83203125" style="2" customWidth="1"/>
    <col min="46" max="46" width="3.5" style="2" customWidth="1"/>
    <col min="47" max="16384" width="4.33203125" style="2"/>
  </cols>
  <sheetData>
    <row r="1" spans="1:40" ht="27" customHeight="1">
      <c r="A1" s="1477" t="s">
        <v>1368</v>
      </c>
      <c r="B1" s="1478"/>
      <c r="C1" s="1478"/>
      <c r="D1" s="1478"/>
      <c r="E1" s="1478"/>
      <c r="F1" s="1479"/>
      <c r="G1" s="1480" t="s">
        <v>4</v>
      </c>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68" t="s">
        <v>132</v>
      </c>
      <c r="AK1" s="342" t="str">
        <f>IFERROR(VLOOKUP(_xlfn.CONCAT(A2,D17),AJ262:AN496,5,FALSE),"")</f>
        <v/>
      </c>
    </row>
    <row r="2" spans="1:40" ht="21" customHeight="1" thickBot="1">
      <c r="A2" s="924" t="s">
        <v>1869</v>
      </c>
      <c r="B2" s="925"/>
      <c r="C2" s="925"/>
      <c r="D2" s="925"/>
      <c r="E2" s="925"/>
      <c r="F2" s="926"/>
      <c r="G2" s="1482" t="s">
        <v>1369</v>
      </c>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55" t="str">
        <f>IF(OR(A2="選択して下さい↓",A2=""),"←都道府県を選択してください。","")</f>
        <v>←都道府県を選択してください。</v>
      </c>
      <c r="AG2" s="12"/>
      <c r="AK2" s="342" t="str">
        <f>IFERROR(VLOOKUP(A4,AK262:AO497,5,FALSE),"")</f>
        <v/>
      </c>
    </row>
    <row r="3" spans="1:40" ht="6.75" customHeight="1" thickBot="1">
      <c r="A3" s="343"/>
      <c r="B3" s="343"/>
      <c r="C3" s="343"/>
      <c r="D3" s="343"/>
      <c r="E3" s="343"/>
      <c r="F3" s="343"/>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58"/>
      <c r="AG3" s="12"/>
    </row>
    <row r="4" spans="1:40" ht="12.75" customHeight="1">
      <c r="A4" s="930" t="str">
        <f>IFERROR(VLOOKUP(CONCATENATE($A$2&amp;$D$17),AJ263:AM496,2,FALSE),"")</f>
        <v/>
      </c>
      <c r="B4" s="2392"/>
      <c r="C4" s="2392"/>
      <c r="D4" s="2392"/>
      <c r="E4" s="2393" t="str">
        <f>IFERROR(VLOOKUP(CONCATENATE($A$2&amp;$D$17),AJ263:AM496,3,FALSE),"")</f>
        <v/>
      </c>
      <c r="F4" s="2394" t="str">
        <f>IFERROR(VLOOKUP(CONCATENATE($A$2&amp;$D$17),AJ263:AM496,4,FALSE),"")</f>
        <v/>
      </c>
      <c r="G4" s="1483" t="s">
        <v>1370</v>
      </c>
      <c r="H4" s="1484"/>
      <c r="I4" s="1484"/>
      <c r="J4" s="1484"/>
      <c r="K4" s="1484"/>
      <c r="L4" s="1484"/>
      <c r="M4" s="1484"/>
      <c r="N4" s="1484"/>
      <c r="O4" s="1484"/>
      <c r="P4" s="1484"/>
      <c r="Q4" s="1484"/>
      <c r="R4" s="1484"/>
      <c r="S4" s="1484"/>
      <c r="T4" s="1484"/>
      <c r="U4" s="1484"/>
      <c r="V4" s="1484"/>
      <c r="W4" s="1484"/>
      <c r="X4" s="1484"/>
      <c r="Y4" s="1484"/>
      <c r="Z4" s="1484"/>
      <c r="AA4" s="1484"/>
      <c r="AB4" s="1484"/>
      <c r="AC4" s="1484"/>
      <c r="AD4" s="1484"/>
      <c r="AE4" s="1484"/>
      <c r="AF4" s="1440"/>
      <c r="AG4" s="12"/>
    </row>
    <row r="5" spans="1:40" ht="10.15" customHeight="1" thickBot="1">
      <c r="A5" s="2395"/>
      <c r="B5" s="2396"/>
      <c r="C5" s="2396"/>
      <c r="D5" s="2396"/>
      <c r="E5" s="2397"/>
      <c r="F5" s="2398"/>
      <c r="G5" s="1483"/>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40"/>
      <c r="AG5" s="12"/>
    </row>
    <row r="6" spans="1:40" ht="12.75" customHeight="1">
      <c r="A6" s="1441" t="s">
        <v>133</v>
      </c>
      <c r="B6" s="1441"/>
      <c r="C6" s="1441"/>
      <c r="D6" s="1441"/>
      <c r="E6" s="1441"/>
      <c r="F6" s="1441"/>
      <c r="G6" s="1441"/>
      <c r="H6" s="1441"/>
      <c r="I6" s="1441"/>
      <c r="J6" s="1441"/>
      <c r="K6" s="345"/>
      <c r="L6" s="345"/>
      <c r="M6" s="345"/>
      <c r="N6" s="345"/>
      <c r="O6" s="345"/>
      <c r="P6" s="345"/>
      <c r="Q6" s="345"/>
      <c r="R6" s="346"/>
      <c r="S6" s="347"/>
      <c r="T6" s="347"/>
      <c r="U6" s="347"/>
      <c r="V6" s="348"/>
      <c r="W6" s="349"/>
      <c r="X6" s="350"/>
      <c r="Y6" s="350"/>
      <c r="Z6" s="350"/>
      <c r="AA6" s="351"/>
      <c r="AB6" s="351"/>
      <c r="AC6" s="346"/>
      <c r="AD6" s="343"/>
      <c r="AE6" s="343"/>
      <c r="AF6" s="58"/>
      <c r="AG6" s="12"/>
    </row>
    <row r="7" spans="1:40" ht="6.4" customHeight="1">
      <c r="A7" s="1442" t="s">
        <v>5</v>
      </c>
      <c r="B7" s="1442"/>
      <c r="C7" s="343"/>
      <c r="D7" s="343"/>
      <c r="E7" s="343"/>
      <c r="F7" s="343"/>
      <c r="G7" s="343"/>
      <c r="H7" s="343"/>
      <c r="I7" s="343"/>
      <c r="J7" s="343"/>
      <c r="K7" s="343"/>
      <c r="L7" s="343"/>
      <c r="M7" s="352"/>
      <c r="N7" s="1444" t="s">
        <v>1371</v>
      </c>
      <c r="O7" s="1444"/>
      <c r="P7" s="1444"/>
      <c r="Q7" s="1444"/>
      <c r="R7" s="1444"/>
      <c r="S7" s="1444"/>
      <c r="T7" s="1444"/>
      <c r="U7" s="1444"/>
      <c r="V7" s="343"/>
      <c r="W7" s="348"/>
      <c r="X7" s="343"/>
      <c r="Y7" s="343"/>
      <c r="Z7" s="353"/>
      <c r="AA7" s="348"/>
      <c r="AB7" s="348"/>
      <c r="AC7" s="348"/>
      <c r="AD7" s="348"/>
      <c r="AE7" s="348"/>
      <c r="AF7" s="58"/>
      <c r="AG7" s="12"/>
    </row>
    <row r="8" spans="1:40" ht="7.5" customHeight="1" thickBot="1">
      <c r="A8" s="1443"/>
      <c r="B8" s="1443"/>
      <c r="C8" s="343"/>
      <c r="D8" s="343"/>
      <c r="E8" s="343"/>
      <c r="F8" s="343"/>
      <c r="G8" s="343"/>
      <c r="H8" s="343"/>
      <c r="I8" s="343"/>
      <c r="J8" s="343"/>
      <c r="K8" s="343"/>
      <c r="L8" s="343"/>
      <c r="M8" s="354"/>
      <c r="N8" s="1445"/>
      <c r="O8" s="1445"/>
      <c r="P8" s="1445"/>
      <c r="Q8" s="1445"/>
      <c r="R8" s="1445"/>
      <c r="S8" s="1445"/>
      <c r="T8" s="1445"/>
      <c r="U8" s="1445"/>
      <c r="V8" s="343"/>
      <c r="W8" s="343"/>
      <c r="X8" s="343"/>
      <c r="Y8" s="343"/>
      <c r="Z8" s="343"/>
      <c r="AA8" s="343"/>
      <c r="AB8" s="343"/>
      <c r="AC8" s="343"/>
      <c r="AD8" s="343"/>
      <c r="AE8" s="343"/>
      <c r="AG8" s="13"/>
      <c r="AH8" s="355"/>
    </row>
    <row r="9" spans="1:40" s="3" customFormat="1" ht="13.15" hidden="1" customHeight="1">
      <c r="A9" s="1446" t="s">
        <v>0</v>
      </c>
      <c r="B9" s="1447"/>
      <c r="C9" s="1447"/>
      <c r="D9" s="865"/>
      <c r="E9" s="866"/>
      <c r="F9" s="866"/>
      <c r="G9" s="866"/>
      <c r="H9" s="866"/>
      <c r="I9" s="866"/>
      <c r="J9" s="866"/>
      <c r="K9" s="866"/>
      <c r="L9" s="866"/>
      <c r="M9" s="866"/>
      <c r="N9" s="866"/>
      <c r="O9" s="866"/>
      <c r="P9" s="867"/>
      <c r="Q9" s="1447" t="s">
        <v>0</v>
      </c>
      <c r="R9" s="1447"/>
      <c r="S9" s="1447"/>
      <c r="T9" s="868"/>
      <c r="U9" s="869"/>
      <c r="V9" s="869"/>
      <c r="W9" s="869"/>
      <c r="X9" s="869"/>
      <c r="Y9" s="869"/>
      <c r="Z9" s="869"/>
      <c r="AA9" s="869"/>
      <c r="AB9" s="869"/>
      <c r="AC9" s="869"/>
      <c r="AD9" s="869"/>
      <c r="AE9" s="870"/>
      <c r="AF9" s="55"/>
      <c r="AG9" s="13"/>
      <c r="AH9" s="355"/>
      <c r="AI9" s="355"/>
      <c r="AJ9" s="355"/>
      <c r="AK9" s="356"/>
      <c r="AL9" s="355"/>
      <c r="AM9" s="355"/>
      <c r="AN9" s="355"/>
    </row>
    <row r="10" spans="1:40" s="3" customFormat="1" ht="24.75" customHeight="1">
      <c r="A10" s="1433" t="s">
        <v>1372</v>
      </c>
      <c r="B10" s="1434"/>
      <c r="C10" s="1434"/>
      <c r="D10" s="1435"/>
      <c r="E10" s="1436"/>
      <c r="F10" s="1436"/>
      <c r="G10" s="1436"/>
      <c r="H10" s="1436"/>
      <c r="I10" s="1436"/>
      <c r="J10" s="1436"/>
      <c r="K10" s="1436"/>
      <c r="L10" s="1436"/>
      <c r="M10" s="1436"/>
      <c r="N10" s="1436"/>
      <c r="O10" s="1436"/>
      <c r="P10" s="1437"/>
      <c r="Q10" s="1438" t="s">
        <v>6</v>
      </c>
      <c r="R10" s="1438"/>
      <c r="S10" s="1438"/>
      <c r="T10" s="1435"/>
      <c r="U10" s="1436"/>
      <c r="V10" s="1436"/>
      <c r="W10" s="1436"/>
      <c r="X10" s="1436"/>
      <c r="Y10" s="1436"/>
      <c r="Z10" s="1436"/>
      <c r="AA10" s="1436"/>
      <c r="AB10" s="1436"/>
      <c r="AC10" s="1436"/>
      <c r="AD10" s="1436"/>
      <c r="AE10" s="1439"/>
      <c r="AF10" s="357" t="str">
        <f>IF(AND(D10="",T10=""),"←学校法人名・理事長名を記入してください。",IF(D10="","←学校法人名を記入してください。",IF(T10="","←理事長名を記入してください。","")))</f>
        <v>←学校法人名・理事長名を記入してください。</v>
      </c>
      <c r="AG10" s="13"/>
      <c r="AH10" s="355"/>
      <c r="AI10" s="355"/>
      <c r="AJ10" s="355"/>
      <c r="AK10" s="356"/>
      <c r="AL10" s="355"/>
      <c r="AM10" s="355"/>
      <c r="AN10" s="355"/>
    </row>
    <row r="11" spans="1:40" s="3" customFormat="1" ht="21" customHeight="1">
      <c r="A11" s="1519" t="s">
        <v>9</v>
      </c>
      <c r="B11" s="1520"/>
      <c r="C11" s="1521"/>
      <c r="D11" s="358" t="s">
        <v>7</v>
      </c>
      <c r="E11" s="1528"/>
      <c r="F11" s="1528"/>
      <c r="G11" s="1529"/>
      <c r="H11" s="359"/>
      <c r="I11" s="360"/>
      <c r="J11" s="360"/>
      <c r="K11" s="360"/>
      <c r="L11" s="360"/>
      <c r="M11" s="360"/>
      <c r="N11" s="360"/>
      <c r="O11" s="360"/>
      <c r="P11" s="361"/>
      <c r="Q11" s="1530" t="s">
        <v>8</v>
      </c>
      <c r="R11" s="1531"/>
      <c r="S11" s="1532"/>
      <c r="T11" s="1448"/>
      <c r="U11" s="1449"/>
      <c r="V11" s="1449"/>
      <c r="W11" s="1449"/>
      <c r="X11" s="1449"/>
      <c r="Y11" s="1449"/>
      <c r="Z11" s="1449"/>
      <c r="AA11" s="1449"/>
      <c r="AB11" s="1449"/>
      <c r="AC11" s="1449"/>
      <c r="AD11" s="1449"/>
      <c r="AE11" s="1450"/>
      <c r="AF11" s="785" t="str">
        <f>IF(AND(E11="",T11=""),"←郵便番号、学校法人電話番号を記入してください。",IF(E11="","←郵便番号を記入してください。",IF(T11="","←学校法人電話番号を記入してください。","")))</f>
        <v>←郵便番号、学校法人電話番号を記入してください。</v>
      </c>
      <c r="AG11" s="13"/>
      <c r="AH11" s="355"/>
      <c r="AI11" s="355"/>
      <c r="AJ11" s="355"/>
      <c r="AK11" s="356"/>
      <c r="AL11" s="355"/>
      <c r="AM11" s="355"/>
      <c r="AN11" s="355"/>
    </row>
    <row r="12" spans="1:40" s="3" customFormat="1" ht="13.15" hidden="1" customHeight="1">
      <c r="A12" s="1522"/>
      <c r="B12" s="1523"/>
      <c r="C12" s="1524"/>
      <c r="D12" s="362"/>
      <c r="E12" s="363"/>
      <c r="F12" s="363"/>
      <c r="G12" s="364"/>
      <c r="H12" s="328"/>
      <c r="I12" s="329"/>
      <c r="J12" s="329"/>
      <c r="K12" s="329"/>
      <c r="L12" s="329"/>
      <c r="M12" s="329"/>
      <c r="N12" s="329"/>
      <c r="O12" s="329"/>
      <c r="P12" s="330"/>
      <c r="Q12" s="365"/>
      <c r="R12" s="365"/>
      <c r="S12" s="365"/>
      <c r="T12" s="366"/>
      <c r="U12" s="367"/>
      <c r="V12" s="367"/>
      <c r="W12" s="367"/>
      <c r="X12" s="367"/>
      <c r="Y12" s="367"/>
      <c r="Z12" s="367"/>
      <c r="AA12" s="367"/>
      <c r="AB12" s="367"/>
      <c r="AC12" s="367"/>
      <c r="AD12" s="367"/>
      <c r="AE12" s="368"/>
      <c r="AF12" s="785"/>
      <c r="AG12" s="13"/>
      <c r="AH12" s="355"/>
      <c r="AI12" s="355"/>
      <c r="AJ12" s="355"/>
      <c r="AK12" s="356"/>
      <c r="AL12" s="355"/>
      <c r="AM12" s="355"/>
      <c r="AN12" s="355"/>
    </row>
    <row r="13" spans="1:40" s="3" customFormat="1" ht="10.5" customHeight="1">
      <c r="A13" s="1522"/>
      <c r="B13" s="1523"/>
      <c r="C13" s="1524"/>
      <c r="D13" s="1008"/>
      <c r="E13" s="1009"/>
      <c r="F13" s="1009"/>
      <c r="G13" s="1009"/>
      <c r="H13" s="1009"/>
      <c r="I13" s="1009"/>
      <c r="J13" s="1009"/>
      <c r="K13" s="1009"/>
      <c r="L13" s="1009"/>
      <c r="M13" s="1009"/>
      <c r="N13" s="1009"/>
      <c r="O13" s="1009"/>
      <c r="P13" s="1010"/>
      <c r="Q13" s="1515" t="s">
        <v>10</v>
      </c>
      <c r="R13" s="1515"/>
      <c r="S13" s="1515"/>
      <c r="T13" s="1409"/>
      <c r="U13" s="1410"/>
      <c r="V13" s="1410"/>
      <c r="W13" s="1410"/>
      <c r="X13" s="1410"/>
      <c r="Y13" s="1410"/>
      <c r="Z13" s="1410"/>
      <c r="AA13" s="1410"/>
      <c r="AB13" s="1410"/>
      <c r="AC13" s="1410"/>
      <c r="AD13" s="1410"/>
      <c r="AE13" s="1411"/>
      <c r="AF13" s="785" t="str">
        <f>IF(D13="","←学校法人所在地を記入してください。",IF(T13="","←学校法人FAX番号を記入してください。",""))</f>
        <v>←学校法人所在地を記入してください。</v>
      </c>
      <c r="AG13" s="13"/>
      <c r="AH13" s="355"/>
      <c r="AI13" s="355"/>
      <c r="AJ13" s="355"/>
      <c r="AK13" s="356"/>
      <c r="AL13" s="355"/>
      <c r="AM13" s="355"/>
      <c r="AN13" s="355"/>
    </row>
    <row r="14" spans="1:40" s="3" customFormat="1" ht="10.5" customHeight="1" thickBot="1">
      <c r="A14" s="1525"/>
      <c r="B14" s="1526"/>
      <c r="C14" s="1527"/>
      <c r="D14" s="1011"/>
      <c r="E14" s="1012"/>
      <c r="F14" s="1012"/>
      <c r="G14" s="1012"/>
      <c r="H14" s="1012"/>
      <c r="I14" s="1012"/>
      <c r="J14" s="1012"/>
      <c r="K14" s="1012"/>
      <c r="L14" s="1012"/>
      <c r="M14" s="1012"/>
      <c r="N14" s="1012"/>
      <c r="O14" s="1012"/>
      <c r="P14" s="1013"/>
      <c r="Q14" s="1516"/>
      <c r="R14" s="1516"/>
      <c r="S14" s="1516"/>
      <c r="T14" s="1019"/>
      <c r="U14" s="1020"/>
      <c r="V14" s="1020"/>
      <c r="W14" s="1020"/>
      <c r="X14" s="1020"/>
      <c r="Y14" s="1020"/>
      <c r="Z14" s="1020"/>
      <c r="AA14" s="1020"/>
      <c r="AB14" s="1020"/>
      <c r="AC14" s="1020"/>
      <c r="AD14" s="1020"/>
      <c r="AE14" s="1021"/>
      <c r="AF14" s="785"/>
      <c r="AG14" s="13"/>
      <c r="AH14" s="355"/>
      <c r="AI14" s="355"/>
      <c r="AJ14" s="355"/>
      <c r="AK14" s="356"/>
      <c r="AL14" s="355"/>
      <c r="AM14" s="355"/>
      <c r="AN14" s="355"/>
    </row>
    <row r="15" spans="1:40" s="3" customFormat="1" ht="6.75" customHeight="1" thickBot="1">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53"/>
      <c r="AG15" s="13"/>
      <c r="AH15" s="355"/>
      <c r="AI15" s="355"/>
      <c r="AJ15" s="355"/>
      <c r="AK15" s="356"/>
      <c r="AL15" s="355"/>
      <c r="AM15" s="355"/>
      <c r="AN15" s="355"/>
    </row>
    <row r="16" spans="1:40" s="3" customFormat="1" ht="12.75" hidden="1" customHeight="1">
      <c r="A16" s="1446" t="s">
        <v>0</v>
      </c>
      <c r="B16" s="1447"/>
      <c r="C16" s="1517"/>
      <c r="D16" s="868"/>
      <c r="E16" s="949"/>
      <c r="F16" s="949"/>
      <c r="G16" s="949"/>
      <c r="H16" s="949"/>
      <c r="I16" s="949"/>
      <c r="J16" s="949"/>
      <c r="K16" s="949"/>
      <c r="L16" s="949"/>
      <c r="M16" s="949"/>
      <c r="N16" s="949"/>
      <c r="O16" s="949"/>
      <c r="P16" s="950"/>
      <c r="Q16" s="1518" t="s">
        <v>0</v>
      </c>
      <c r="R16" s="1447"/>
      <c r="S16" s="1517"/>
      <c r="T16" s="865"/>
      <c r="U16" s="959"/>
      <c r="V16" s="959"/>
      <c r="W16" s="959"/>
      <c r="X16" s="959"/>
      <c r="Y16" s="959"/>
      <c r="Z16" s="959"/>
      <c r="AA16" s="959"/>
      <c r="AB16" s="959"/>
      <c r="AC16" s="959"/>
      <c r="AD16" s="959"/>
      <c r="AE16" s="960"/>
      <c r="AF16" s="55"/>
      <c r="AG16" s="13"/>
      <c r="AH16" s="355"/>
      <c r="AI16" s="355"/>
      <c r="AJ16" s="355"/>
      <c r="AK16" s="356"/>
      <c r="AL16" s="355"/>
      <c r="AM16" s="355"/>
      <c r="AN16" s="355"/>
    </row>
    <row r="17" spans="1:40" s="3" customFormat="1" ht="10.5" customHeight="1">
      <c r="A17" s="1485" t="s">
        <v>1</v>
      </c>
      <c r="B17" s="1486"/>
      <c r="C17" s="1487"/>
      <c r="D17" s="1491"/>
      <c r="E17" s="1492"/>
      <c r="F17" s="1492"/>
      <c r="G17" s="1492"/>
      <c r="H17" s="1492"/>
      <c r="I17" s="1492"/>
      <c r="J17" s="1492"/>
      <c r="K17" s="1492"/>
      <c r="L17" s="1492"/>
      <c r="M17" s="1492"/>
      <c r="N17" s="1492"/>
      <c r="O17" s="1492"/>
      <c r="P17" s="1493"/>
      <c r="Q17" s="1497" t="s">
        <v>12</v>
      </c>
      <c r="R17" s="1498"/>
      <c r="S17" s="1499"/>
      <c r="T17" s="961"/>
      <c r="U17" s="962"/>
      <c r="V17" s="962"/>
      <c r="W17" s="962"/>
      <c r="X17" s="962"/>
      <c r="Y17" s="962"/>
      <c r="Z17" s="962"/>
      <c r="AA17" s="962"/>
      <c r="AB17" s="962"/>
      <c r="AC17" s="962"/>
      <c r="AD17" s="962"/>
      <c r="AE17" s="963"/>
      <c r="AF17" s="861" t="str">
        <f>IF(D17="","←学校名を選択してください。",
  IF(T17="","←校長名を記入してください。",""))</f>
        <v>←学校名を選択してください。</v>
      </c>
      <c r="AG17" s="13"/>
      <c r="AH17" s="355"/>
      <c r="AI17" s="355"/>
      <c r="AJ17" s="355"/>
      <c r="AK17" s="356"/>
      <c r="AL17" s="355"/>
      <c r="AM17" s="355"/>
      <c r="AN17" s="355"/>
    </row>
    <row r="18" spans="1:40" s="3" customFormat="1" ht="10.5" customHeight="1">
      <c r="A18" s="1488"/>
      <c r="B18" s="1489"/>
      <c r="C18" s="1490"/>
      <c r="D18" s="1494"/>
      <c r="E18" s="1495"/>
      <c r="F18" s="1495"/>
      <c r="G18" s="1495"/>
      <c r="H18" s="1495"/>
      <c r="I18" s="1495"/>
      <c r="J18" s="1495"/>
      <c r="K18" s="1495"/>
      <c r="L18" s="1495"/>
      <c r="M18" s="1495"/>
      <c r="N18" s="1495"/>
      <c r="O18" s="1495"/>
      <c r="P18" s="1496"/>
      <c r="Q18" s="1500"/>
      <c r="R18" s="1501"/>
      <c r="S18" s="1502"/>
      <c r="T18" s="964"/>
      <c r="U18" s="965"/>
      <c r="V18" s="965"/>
      <c r="W18" s="965"/>
      <c r="X18" s="965"/>
      <c r="Y18" s="965"/>
      <c r="Z18" s="965"/>
      <c r="AA18" s="965"/>
      <c r="AB18" s="965"/>
      <c r="AC18" s="965"/>
      <c r="AD18" s="965"/>
      <c r="AE18" s="966"/>
      <c r="AF18" s="861"/>
      <c r="AG18" s="13"/>
      <c r="AH18" s="355"/>
      <c r="AI18" s="355"/>
      <c r="AJ18" s="355"/>
      <c r="AK18" s="356"/>
      <c r="AL18" s="355"/>
      <c r="AM18" s="355"/>
      <c r="AN18" s="355"/>
    </row>
    <row r="19" spans="1:40" s="3" customFormat="1" ht="9.9499999999999993" customHeight="1">
      <c r="A19" s="1509" t="s">
        <v>1120</v>
      </c>
      <c r="B19" s="1510"/>
      <c r="C19" s="1511"/>
      <c r="D19" s="1512"/>
      <c r="E19" s="1513"/>
      <c r="F19" s="1513"/>
      <c r="G19" s="1513"/>
      <c r="H19" s="1513"/>
      <c r="I19" s="1513"/>
      <c r="J19" s="1513"/>
      <c r="K19" s="1513"/>
      <c r="L19" s="1513"/>
      <c r="M19" s="1513"/>
      <c r="N19" s="1513"/>
      <c r="O19" s="1513"/>
      <c r="P19" s="1514"/>
      <c r="Q19" s="1503"/>
      <c r="R19" s="1504"/>
      <c r="S19" s="1505"/>
      <c r="T19" s="1506"/>
      <c r="U19" s="1507"/>
      <c r="V19" s="1507"/>
      <c r="W19" s="1507"/>
      <c r="X19" s="1507"/>
      <c r="Y19" s="1507"/>
      <c r="Z19" s="1507"/>
      <c r="AA19" s="1507"/>
      <c r="AB19" s="1507"/>
      <c r="AC19" s="1507"/>
      <c r="AD19" s="1507"/>
      <c r="AE19" s="1508"/>
      <c r="AF19" s="861"/>
      <c r="AG19" s="13"/>
      <c r="AH19" s="355"/>
      <c r="AI19" s="355"/>
      <c r="AJ19" s="355"/>
      <c r="AK19" s="356"/>
      <c r="AL19" s="355"/>
      <c r="AM19" s="355"/>
      <c r="AN19" s="355"/>
    </row>
    <row r="20" spans="1:40" s="3" customFormat="1" ht="15.75" customHeight="1">
      <c r="A20" s="1451" t="s">
        <v>1249</v>
      </c>
      <c r="B20" s="1452"/>
      <c r="C20" s="1453"/>
      <c r="D20" s="1460" t="s">
        <v>11</v>
      </c>
      <c r="E20" s="1461"/>
      <c r="F20" s="1462"/>
      <c r="G20" s="1462"/>
      <c r="H20" s="1462"/>
      <c r="I20" s="1462"/>
      <c r="J20" s="1462"/>
      <c r="K20" s="1462"/>
      <c r="L20" s="1462"/>
      <c r="M20" s="1462"/>
      <c r="N20" s="1462"/>
      <c r="O20" s="1462"/>
      <c r="P20" s="1463"/>
      <c r="Q20" s="1464" t="s">
        <v>1250</v>
      </c>
      <c r="R20" s="1465"/>
      <c r="S20" s="1465"/>
      <c r="T20" s="1465"/>
      <c r="U20" s="1465"/>
      <c r="V20" s="1465"/>
      <c r="W20" s="1465"/>
      <c r="X20" s="1465"/>
      <c r="Y20" s="1465"/>
      <c r="Z20" s="1465"/>
      <c r="AA20" s="1465"/>
      <c r="AB20" s="1465"/>
      <c r="AC20" s="1465"/>
      <c r="AD20" s="1465"/>
      <c r="AE20" s="1466"/>
      <c r="AF20" s="55" t="str">
        <f>IF(F22="","←問い合わせ先氏名を記入してください（問い合わせ先として利用）。","")</f>
        <v>←問い合わせ先氏名を記入してください（問い合わせ先として利用）。</v>
      </c>
      <c r="AG20" s="13"/>
      <c r="AH20" s="355"/>
      <c r="AI20" s="355"/>
      <c r="AJ20" s="355"/>
      <c r="AK20" s="356"/>
      <c r="AL20" s="355"/>
      <c r="AM20" s="355"/>
      <c r="AN20" s="355"/>
    </row>
    <row r="21" spans="1:40" s="3" customFormat="1" ht="15.75" customHeight="1">
      <c r="A21" s="1454"/>
      <c r="B21" s="1455"/>
      <c r="C21" s="1456"/>
      <c r="D21" s="1467" t="s">
        <v>0</v>
      </c>
      <c r="E21" s="1468"/>
      <c r="F21" s="1469"/>
      <c r="G21" s="1469"/>
      <c r="H21" s="1469"/>
      <c r="I21" s="1469"/>
      <c r="J21" s="1469"/>
      <c r="K21" s="1469"/>
      <c r="L21" s="1469"/>
      <c r="M21" s="1469"/>
      <c r="N21" s="1469"/>
      <c r="O21" s="1469"/>
      <c r="P21" s="1470"/>
      <c r="Q21" s="1471" t="s">
        <v>1251</v>
      </c>
      <c r="R21" s="1472"/>
      <c r="S21" s="1473"/>
      <c r="T21" s="1533"/>
      <c r="U21" s="1534"/>
      <c r="V21" s="1534"/>
      <c r="W21" s="1534"/>
      <c r="X21" s="1534"/>
      <c r="Y21" s="1534"/>
      <c r="Z21" s="1534"/>
      <c r="AA21" s="1534"/>
      <c r="AB21" s="1534"/>
      <c r="AC21" s="1534"/>
      <c r="AD21" s="1534"/>
      <c r="AE21" s="1535"/>
      <c r="AF21" s="55"/>
      <c r="AG21" s="13"/>
      <c r="AH21" s="355"/>
      <c r="AI21" s="355"/>
      <c r="AJ21" s="355"/>
      <c r="AK21" s="356"/>
      <c r="AL21" s="355"/>
      <c r="AM21" s="355"/>
      <c r="AN21" s="355"/>
    </row>
    <row r="22" spans="1:40" s="3" customFormat="1" ht="15.75" customHeight="1">
      <c r="A22" s="1457"/>
      <c r="B22" s="1458"/>
      <c r="C22" s="1459"/>
      <c r="D22" s="1538" t="s">
        <v>1252</v>
      </c>
      <c r="E22" s="1539"/>
      <c r="F22" s="1540"/>
      <c r="G22" s="1540"/>
      <c r="H22" s="1540"/>
      <c r="I22" s="1540"/>
      <c r="J22" s="1540"/>
      <c r="K22" s="1540"/>
      <c r="L22" s="1540"/>
      <c r="M22" s="1540"/>
      <c r="N22" s="1540"/>
      <c r="O22" s="1540"/>
      <c r="P22" s="1541"/>
      <c r="Q22" s="1474"/>
      <c r="R22" s="1475"/>
      <c r="S22" s="1476"/>
      <c r="T22" s="1536"/>
      <c r="U22" s="1536"/>
      <c r="V22" s="1536"/>
      <c r="W22" s="1536"/>
      <c r="X22" s="1536"/>
      <c r="Y22" s="1536"/>
      <c r="Z22" s="1536"/>
      <c r="AA22" s="1536"/>
      <c r="AB22" s="1536"/>
      <c r="AC22" s="1536"/>
      <c r="AD22" s="1536"/>
      <c r="AE22" s="1537"/>
      <c r="AF22" s="55"/>
      <c r="AG22" s="13"/>
      <c r="AH22" s="355"/>
      <c r="AI22" s="355"/>
      <c r="AJ22" s="355"/>
      <c r="AK22" s="356"/>
      <c r="AL22" s="355"/>
      <c r="AM22" s="355"/>
      <c r="AN22" s="355"/>
    </row>
    <row r="23" spans="1:40" s="3" customFormat="1" ht="21" customHeight="1">
      <c r="A23" s="1544" t="s">
        <v>13</v>
      </c>
      <c r="B23" s="1545"/>
      <c r="C23" s="1546"/>
      <c r="D23" s="358" t="s">
        <v>7</v>
      </c>
      <c r="E23" s="1528"/>
      <c r="F23" s="1528"/>
      <c r="G23" s="1529"/>
      <c r="H23" s="359"/>
      <c r="I23" s="360"/>
      <c r="J23" s="360"/>
      <c r="K23" s="360"/>
      <c r="L23" s="360"/>
      <c r="M23" s="360"/>
      <c r="N23" s="360"/>
      <c r="O23" s="360"/>
      <c r="P23" s="361"/>
      <c r="Q23" s="1530" t="s">
        <v>8</v>
      </c>
      <c r="R23" s="1531"/>
      <c r="S23" s="1532"/>
      <c r="T23" s="1448"/>
      <c r="U23" s="1449"/>
      <c r="V23" s="1449"/>
      <c r="W23" s="1449"/>
      <c r="X23" s="1449"/>
      <c r="Y23" s="1449"/>
      <c r="Z23" s="1449"/>
      <c r="AA23" s="1449"/>
      <c r="AB23" s="1449"/>
      <c r="AC23" s="1449"/>
      <c r="AD23" s="1449"/>
      <c r="AE23" s="1450"/>
      <c r="AF23" s="785" t="str">
        <f>IF(T23="","←学校電話番号を記入してください（問い合わせ先として利用）。","")</f>
        <v>←学校電話番号を記入してください（問い合わせ先として利用）。</v>
      </c>
      <c r="AG23" s="13"/>
      <c r="AH23" s="355"/>
      <c r="AI23" s="355"/>
      <c r="AJ23" s="355"/>
      <c r="AK23" s="356"/>
      <c r="AL23" s="355"/>
      <c r="AM23" s="355"/>
      <c r="AN23" s="355"/>
    </row>
    <row r="24" spans="1:40" s="3" customFormat="1" ht="13.15" hidden="1" customHeight="1">
      <c r="A24" s="1547"/>
      <c r="B24" s="1548"/>
      <c r="C24" s="1549"/>
      <c r="D24" s="372"/>
      <c r="E24" s="373"/>
      <c r="F24" s="373"/>
      <c r="G24" s="373"/>
      <c r="H24" s="328"/>
      <c r="I24" s="329"/>
      <c r="J24" s="329"/>
      <c r="K24" s="329"/>
      <c r="L24" s="329"/>
      <c r="M24" s="329"/>
      <c r="N24" s="329"/>
      <c r="O24" s="329"/>
      <c r="P24" s="330"/>
      <c r="Q24" s="365"/>
      <c r="R24" s="365"/>
      <c r="S24" s="365"/>
      <c r="T24" s="334"/>
      <c r="U24" s="335"/>
      <c r="V24" s="335"/>
      <c r="W24" s="335"/>
      <c r="X24" s="335"/>
      <c r="Y24" s="335"/>
      <c r="Z24" s="335"/>
      <c r="AA24" s="335"/>
      <c r="AB24" s="335"/>
      <c r="AC24" s="335"/>
      <c r="AD24" s="335"/>
      <c r="AE24" s="336"/>
      <c r="AF24" s="785"/>
      <c r="AG24" s="13"/>
      <c r="AH24" s="355"/>
      <c r="AI24" s="355"/>
      <c r="AJ24" s="355"/>
      <c r="AK24" s="356"/>
      <c r="AL24" s="355"/>
      <c r="AM24" s="355"/>
      <c r="AN24" s="355"/>
    </row>
    <row r="25" spans="1:40" s="3" customFormat="1" ht="10.5" customHeight="1">
      <c r="A25" s="1547"/>
      <c r="B25" s="1548"/>
      <c r="C25" s="1549"/>
      <c r="D25" s="1008"/>
      <c r="E25" s="1009"/>
      <c r="F25" s="1009"/>
      <c r="G25" s="1009"/>
      <c r="H25" s="1009"/>
      <c r="I25" s="1009"/>
      <c r="J25" s="1009"/>
      <c r="K25" s="1009"/>
      <c r="L25" s="1009"/>
      <c r="M25" s="1009"/>
      <c r="N25" s="1009"/>
      <c r="O25" s="1009"/>
      <c r="P25" s="1010"/>
      <c r="Q25" s="1515" t="s">
        <v>10</v>
      </c>
      <c r="R25" s="1515"/>
      <c r="S25" s="1515"/>
      <c r="T25" s="1016"/>
      <c r="U25" s="1017"/>
      <c r="V25" s="1017"/>
      <c r="W25" s="1017"/>
      <c r="X25" s="1017"/>
      <c r="Y25" s="1017"/>
      <c r="Z25" s="1017"/>
      <c r="AA25" s="1017"/>
      <c r="AB25" s="1017"/>
      <c r="AC25" s="1017"/>
      <c r="AD25" s="1017"/>
      <c r="AE25" s="1018"/>
      <c r="AF25" s="785" t="str">
        <f>IF(AND(D25="",T25=""),"←学校所在地・学校のFAX番号を記入してください。",IF(D25="","←学校所在地を記入してください。",IF(T25="","←学校のFAX番号を記入してください（問い合わせ先として利用）。","")))</f>
        <v>←学校所在地・学校のFAX番号を記入してください。</v>
      </c>
      <c r="AG25" s="13"/>
      <c r="AH25" s="355"/>
      <c r="AI25" s="355"/>
      <c r="AJ25" s="355"/>
      <c r="AK25" s="356"/>
      <c r="AL25" s="355"/>
      <c r="AM25" s="355"/>
      <c r="AN25" s="355"/>
    </row>
    <row r="26" spans="1:40" s="3" customFormat="1" ht="10.5" customHeight="1" thickBot="1">
      <c r="A26" s="1550"/>
      <c r="B26" s="1551"/>
      <c r="C26" s="1552"/>
      <c r="D26" s="1011"/>
      <c r="E26" s="1012"/>
      <c r="F26" s="1012"/>
      <c r="G26" s="1012"/>
      <c r="H26" s="1012"/>
      <c r="I26" s="1012"/>
      <c r="J26" s="1012"/>
      <c r="K26" s="1012"/>
      <c r="L26" s="1012"/>
      <c r="M26" s="1012"/>
      <c r="N26" s="1012"/>
      <c r="O26" s="1012"/>
      <c r="P26" s="1013"/>
      <c r="Q26" s="1516"/>
      <c r="R26" s="1516"/>
      <c r="S26" s="1516"/>
      <c r="T26" s="1019"/>
      <c r="U26" s="1020"/>
      <c r="V26" s="1020"/>
      <c r="W26" s="1020"/>
      <c r="X26" s="1020"/>
      <c r="Y26" s="1020"/>
      <c r="Z26" s="1020"/>
      <c r="AA26" s="1020"/>
      <c r="AB26" s="1020"/>
      <c r="AC26" s="1020"/>
      <c r="AD26" s="1020"/>
      <c r="AE26" s="1021"/>
      <c r="AF26" s="785"/>
      <c r="AG26" s="11"/>
      <c r="AH26" s="355"/>
      <c r="AI26" s="355"/>
      <c r="AJ26" s="355"/>
      <c r="AK26" s="356"/>
      <c r="AL26" s="355"/>
      <c r="AM26" s="355"/>
      <c r="AN26" s="355"/>
    </row>
    <row r="27" spans="1:40" s="3" customFormat="1" ht="6.75" customHeight="1">
      <c r="A27" s="1573"/>
      <c r="B27" s="1498"/>
      <c r="C27" s="1498"/>
      <c r="D27" s="1498"/>
      <c r="E27" s="1498"/>
      <c r="F27" s="1498"/>
      <c r="G27" s="1498"/>
      <c r="H27" s="1498"/>
      <c r="I27" s="1498"/>
      <c r="J27" s="1498"/>
      <c r="K27" s="1498"/>
      <c r="L27" s="1498"/>
      <c r="M27" s="1498"/>
      <c r="N27" s="1498"/>
      <c r="O27" s="1498"/>
      <c r="P27" s="1498"/>
      <c r="Q27" s="1498"/>
      <c r="R27" s="1498"/>
      <c r="S27" s="1498"/>
      <c r="T27" s="1498"/>
      <c r="U27" s="1498"/>
      <c r="V27" s="1498"/>
      <c r="W27" s="1498"/>
      <c r="X27" s="1498"/>
      <c r="Y27" s="1498"/>
      <c r="Z27" s="1498"/>
      <c r="AA27" s="1498"/>
      <c r="AB27" s="1498"/>
      <c r="AC27" s="1498"/>
      <c r="AD27" s="1498"/>
      <c r="AE27" s="1498"/>
      <c r="AF27" s="52"/>
      <c r="AG27" s="11"/>
      <c r="AH27" s="355"/>
      <c r="AI27" s="355"/>
      <c r="AJ27" s="355"/>
      <c r="AK27" s="356"/>
      <c r="AL27" s="355"/>
      <c r="AM27" s="355"/>
      <c r="AN27" s="355"/>
    </row>
    <row r="28" spans="1:40" s="3" customFormat="1" ht="30.75" customHeight="1" thickBot="1">
      <c r="A28" s="1574" t="s">
        <v>1373</v>
      </c>
      <c r="B28" s="1574"/>
      <c r="C28" s="1574"/>
      <c r="D28" s="1574"/>
      <c r="E28" s="1574"/>
      <c r="F28" s="1574"/>
      <c r="G28" s="1574"/>
      <c r="H28" s="1574"/>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52"/>
      <c r="AG28" s="11"/>
      <c r="AH28" s="355"/>
      <c r="AI28" s="355"/>
      <c r="AJ28" s="355"/>
      <c r="AK28" s="356"/>
      <c r="AL28" s="355"/>
      <c r="AM28" s="355"/>
      <c r="AN28" s="355"/>
    </row>
    <row r="29" spans="1:40" s="3" customFormat="1" ht="30" customHeight="1" thickBot="1">
      <c r="A29" s="1575" t="s">
        <v>1289</v>
      </c>
      <c r="B29" s="1576"/>
      <c r="C29" s="1577" t="s">
        <v>1290</v>
      </c>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9"/>
      <c r="AF29" s="861" t="str">
        <f>IF(AND(AK2="",A30=""),"←事業団からのデータ提供に同意いただける場合には、チェックを入れてください。","")</f>
        <v>←事業団からのデータ提供に同意いただける場合には、チェックを入れてください。</v>
      </c>
      <c r="AG29" s="11"/>
      <c r="AH29" s="355"/>
      <c r="AI29" s="355"/>
      <c r="AJ29" s="355"/>
      <c r="AK29" s="356"/>
      <c r="AL29" s="355"/>
      <c r="AM29" s="355"/>
      <c r="AN29" s="355"/>
    </row>
    <row r="30" spans="1:40" s="3" customFormat="1" ht="50.1" customHeight="1" thickBot="1">
      <c r="A30" s="1542"/>
      <c r="B30" s="1543"/>
      <c r="C30" s="1580"/>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c r="AA30" s="1581"/>
      <c r="AB30" s="1581"/>
      <c r="AC30" s="1581"/>
      <c r="AD30" s="1581"/>
      <c r="AE30" s="1582"/>
      <c r="AF30" s="861"/>
      <c r="AG30" s="11"/>
      <c r="AH30" s="355"/>
      <c r="AI30" s="355"/>
      <c r="AJ30" s="355"/>
      <c r="AK30" s="356"/>
      <c r="AL30" s="355"/>
      <c r="AM30" s="355"/>
      <c r="AN30" s="355"/>
    </row>
    <row r="31" spans="1:40" s="3" customFormat="1" ht="6.75" customHeight="1">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52"/>
      <c r="AG31" s="11"/>
      <c r="AH31" s="355"/>
      <c r="AI31" s="355"/>
      <c r="AJ31" s="355"/>
      <c r="AK31" s="356"/>
      <c r="AL31" s="355"/>
      <c r="AM31" s="355"/>
      <c r="AN31" s="355"/>
    </row>
    <row r="32" spans="1:40" s="3" customFormat="1" ht="6.75" customHeight="1">
      <c r="A32" s="374"/>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52"/>
      <c r="AG32" s="11"/>
      <c r="AH32" s="355"/>
      <c r="AI32" s="355"/>
      <c r="AJ32" s="355"/>
      <c r="AK32" s="356"/>
      <c r="AL32" s="355"/>
      <c r="AM32" s="355"/>
      <c r="AN32" s="355"/>
    </row>
    <row r="33" spans="1:40" s="3" customFormat="1" ht="6.75" customHeight="1" thickBot="1">
      <c r="A33" s="374"/>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52"/>
      <c r="AG33" s="11"/>
      <c r="AH33" s="355"/>
      <c r="AI33" s="355"/>
      <c r="AJ33" s="355"/>
      <c r="AK33" s="356"/>
      <c r="AL33" s="355"/>
      <c r="AM33" s="355"/>
      <c r="AN33" s="355"/>
    </row>
    <row r="34" spans="1:40" s="3" customFormat="1" ht="13.15" customHeight="1">
      <c r="A34" s="1553" t="s">
        <v>1374</v>
      </c>
      <c r="B34" s="1554"/>
      <c r="C34" s="1554"/>
      <c r="D34" s="1555"/>
      <c r="E34" s="1556" t="s">
        <v>1375</v>
      </c>
      <c r="F34" s="1557"/>
      <c r="G34" s="1557"/>
      <c r="H34" s="1557"/>
      <c r="I34" s="1557"/>
      <c r="J34" s="1558"/>
      <c r="K34" s="1556" t="s">
        <v>1376</v>
      </c>
      <c r="L34" s="1557"/>
      <c r="M34" s="1557"/>
      <c r="N34" s="1557"/>
      <c r="O34" s="1557"/>
      <c r="P34" s="1558"/>
      <c r="Q34" s="1559" t="s">
        <v>1377</v>
      </c>
      <c r="R34" s="1560"/>
      <c r="S34" s="1560"/>
      <c r="T34" s="1560"/>
      <c r="U34" s="1561"/>
      <c r="V34" s="1562" t="s">
        <v>1378</v>
      </c>
      <c r="W34" s="1563"/>
      <c r="X34" s="1563"/>
      <c r="Y34" s="1564"/>
      <c r="Z34" s="1568" t="s">
        <v>1379</v>
      </c>
      <c r="AA34" s="1568"/>
      <c r="AB34" s="375"/>
      <c r="AC34" s="375"/>
      <c r="AD34" s="375"/>
      <c r="AE34" s="375"/>
      <c r="AF34" s="52" t="str">
        <f>IF(A41="","←本校分校別を選択してください。","")</f>
        <v>←本校分校別を選択してください。</v>
      </c>
      <c r="AG34" s="11"/>
      <c r="AH34" s="355"/>
      <c r="AI34" s="355"/>
      <c r="AJ34" s="355"/>
      <c r="AK34" s="356"/>
      <c r="AL34" s="355"/>
      <c r="AM34" s="355"/>
      <c r="AN34" s="355"/>
    </row>
    <row r="35" spans="1:40" s="3" customFormat="1" ht="8.1" customHeight="1">
      <c r="A35" s="1569"/>
      <c r="B35" s="1570"/>
      <c r="C35" s="1570"/>
      <c r="D35" s="1571"/>
      <c r="E35" s="376"/>
      <c r="F35" s="377"/>
      <c r="G35" s="377"/>
      <c r="H35" s="377"/>
      <c r="I35" s="377"/>
      <c r="J35" s="377"/>
      <c r="K35" s="376"/>
      <c r="L35" s="377"/>
      <c r="M35" s="377"/>
      <c r="N35" s="377"/>
      <c r="O35" s="377"/>
      <c r="P35" s="378"/>
      <c r="Q35" s="379"/>
      <c r="R35" s="380"/>
      <c r="S35" s="380"/>
      <c r="T35" s="380"/>
      <c r="U35" s="381"/>
      <c r="V35" s="1565"/>
      <c r="W35" s="1566"/>
      <c r="X35" s="1566"/>
      <c r="Y35" s="1567"/>
      <c r="Z35" s="1572" t="s">
        <v>1380</v>
      </c>
      <c r="AA35" s="1572"/>
      <c r="AB35" s="1572"/>
      <c r="AC35" s="1572"/>
      <c r="AD35" s="1572"/>
      <c r="AE35" s="1572"/>
      <c r="AF35" s="52"/>
      <c r="AG35" s="11"/>
      <c r="AH35" s="382"/>
      <c r="AI35" s="1603"/>
      <c r="AJ35" s="1603"/>
      <c r="AK35" s="1603"/>
      <c r="AL35" s="355"/>
      <c r="AM35" s="355"/>
      <c r="AN35" s="355"/>
    </row>
    <row r="36" spans="1:40" s="3" customFormat="1" ht="13.15" customHeight="1">
      <c r="A36" s="1604" t="s">
        <v>1381</v>
      </c>
      <c r="B36" s="1605"/>
      <c r="C36" s="1605"/>
      <c r="D36" s="1606"/>
      <c r="E36" s="383" t="s">
        <v>1382</v>
      </c>
      <c r="F36" s="384"/>
      <c r="G36" s="385"/>
      <c r="H36" s="386"/>
      <c r="I36" s="386"/>
      <c r="J36" s="387"/>
      <c r="K36" s="388" t="s">
        <v>1383</v>
      </c>
      <c r="L36" s="348"/>
      <c r="M36" s="385"/>
      <c r="N36" s="385"/>
      <c r="O36" s="385"/>
      <c r="P36" s="387"/>
      <c r="Q36" s="383" t="s">
        <v>1384</v>
      </c>
      <c r="R36" s="385"/>
      <c r="S36" s="389"/>
      <c r="T36" s="384"/>
      <c r="U36" s="390"/>
      <c r="V36" s="1565"/>
      <c r="W36" s="1566"/>
      <c r="X36" s="1566"/>
      <c r="Y36" s="1567"/>
      <c r="Z36" s="1572"/>
      <c r="AA36" s="1572"/>
      <c r="AB36" s="1572"/>
      <c r="AC36" s="1572"/>
      <c r="AD36" s="1572"/>
      <c r="AE36" s="1572"/>
      <c r="AF36" s="52" t="str">
        <f>IF(E41="","←独立・併置別を選択してください。","")</f>
        <v>←独立・併置別を選択してください。</v>
      </c>
      <c r="AG36" s="11"/>
      <c r="AH36" s="356"/>
      <c r="AI36" s="1607"/>
      <c r="AJ36" s="1607"/>
      <c r="AK36" s="1607"/>
      <c r="AL36" s="355"/>
      <c r="AM36" s="355"/>
      <c r="AN36" s="355"/>
    </row>
    <row r="37" spans="1:40" s="3" customFormat="1" ht="13.15" customHeight="1">
      <c r="A37" s="1608"/>
      <c r="B37" s="1609"/>
      <c r="C37" s="1609"/>
      <c r="D37" s="1610"/>
      <c r="E37" s="1587" t="s">
        <v>1385</v>
      </c>
      <c r="F37" s="1588"/>
      <c r="G37" s="1588"/>
      <c r="H37" s="1588"/>
      <c r="I37" s="1588"/>
      <c r="J37" s="1589"/>
      <c r="K37" s="1590" t="s">
        <v>1386</v>
      </c>
      <c r="L37" s="1591"/>
      <c r="M37" s="1591"/>
      <c r="N37" s="1591"/>
      <c r="O37" s="1591"/>
      <c r="P37" s="1592"/>
      <c r="Q37" s="383" t="s">
        <v>1387</v>
      </c>
      <c r="R37" s="385"/>
      <c r="S37" s="389"/>
      <c r="T37" s="384"/>
      <c r="U37" s="384"/>
      <c r="V37" s="2399"/>
      <c r="W37" s="2400"/>
      <c r="X37" s="1489"/>
      <c r="Y37" s="1583"/>
      <c r="Z37" s="1572"/>
      <c r="AA37" s="1572"/>
      <c r="AB37" s="1572"/>
      <c r="AC37" s="1572"/>
      <c r="AD37" s="1572"/>
      <c r="AE37" s="1572"/>
      <c r="AF37" s="52" t="str">
        <f>IF(K41="","←広域・狭域別を選択してください。","")</f>
        <v>←広域・狭域別を選択してください。</v>
      </c>
      <c r="AG37" s="11"/>
      <c r="AH37" s="392"/>
      <c r="AI37" s="1611"/>
      <c r="AJ37" s="1611"/>
      <c r="AK37" s="1611"/>
      <c r="AL37" s="355"/>
      <c r="AM37" s="355"/>
      <c r="AN37" s="355"/>
    </row>
    <row r="38" spans="1:40" s="3" customFormat="1" ht="13.15" customHeight="1">
      <c r="A38" s="1604" t="s">
        <v>1388</v>
      </c>
      <c r="B38" s="1605"/>
      <c r="C38" s="1605"/>
      <c r="D38" s="1606"/>
      <c r="E38" s="383" t="s">
        <v>1389</v>
      </c>
      <c r="F38" s="384"/>
      <c r="G38" s="385"/>
      <c r="H38" s="386"/>
      <c r="I38" s="386"/>
      <c r="J38" s="365"/>
      <c r="K38" s="383" t="s">
        <v>1390</v>
      </c>
      <c r="L38" s="365"/>
      <c r="M38" s="365"/>
      <c r="N38" s="365"/>
      <c r="O38" s="365"/>
      <c r="P38" s="393"/>
      <c r="Q38" s="383" t="s">
        <v>1391</v>
      </c>
      <c r="R38" s="385"/>
      <c r="S38" s="389"/>
      <c r="T38" s="384"/>
      <c r="U38" s="384"/>
      <c r="V38" s="2399"/>
      <c r="W38" s="2400"/>
      <c r="X38" s="1489" t="s">
        <v>1392</v>
      </c>
      <c r="Y38" s="1583"/>
      <c r="Z38" s="1568" t="s">
        <v>1393</v>
      </c>
      <c r="AA38" s="1568"/>
      <c r="AB38" s="394"/>
      <c r="AC38" s="394"/>
      <c r="AD38" s="394"/>
      <c r="AE38" s="375"/>
      <c r="AF38" s="52" t="str">
        <f>IF(Q41="","←男女共学別を選択してください。","")</f>
        <v>←男女共学別を選択してください。</v>
      </c>
      <c r="AG38" s="11"/>
      <c r="AH38" s="392"/>
      <c r="AI38" s="392"/>
      <c r="AJ38" s="392"/>
      <c r="AK38" s="392"/>
      <c r="AL38" s="355"/>
      <c r="AM38" s="355"/>
      <c r="AN38" s="355"/>
    </row>
    <row r="39" spans="1:40" s="3" customFormat="1" ht="13.15" customHeight="1">
      <c r="A39" s="395"/>
      <c r="B39" s="1584" t="s">
        <v>1394</v>
      </c>
      <c r="C39" s="1584"/>
      <c r="D39" s="1585"/>
      <c r="E39" s="1587" t="s">
        <v>1395</v>
      </c>
      <c r="F39" s="1588"/>
      <c r="G39" s="1588"/>
      <c r="H39" s="1588"/>
      <c r="I39" s="1588"/>
      <c r="J39" s="1589"/>
      <c r="K39" s="1590" t="s">
        <v>1396</v>
      </c>
      <c r="L39" s="1591"/>
      <c r="M39" s="1591"/>
      <c r="N39" s="1591"/>
      <c r="O39" s="1591"/>
      <c r="P39" s="1592"/>
      <c r="Q39" s="1593"/>
      <c r="R39" s="1594"/>
      <c r="S39" s="1594"/>
      <c r="T39" s="1594"/>
      <c r="U39" s="1595"/>
      <c r="V39" s="1596" t="s">
        <v>1397</v>
      </c>
      <c r="W39" s="1597"/>
      <c r="X39" s="1597"/>
      <c r="Y39" s="1598"/>
      <c r="Z39" s="1602" t="s">
        <v>1398</v>
      </c>
      <c r="AA39" s="1602"/>
      <c r="AB39" s="1602"/>
      <c r="AC39" s="1602"/>
      <c r="AD39" s="1602"/>
      <c r="AE39" s="1602"/>
      <c r="AG39" s="11"/>
      <c r="AH39" s="392"/>
      <c r="AI39" s="1611"/>
      <c r="AJ39" s="1611"/>
      <c r="AK39" s="1611"/>
      <c r="AL39" s="355"/>
      <c r="AM39" s="355"/>
      <c r="AN39" s="355"/>
    </row>
    <row r="40" spans="1:40" s="3" customFormat="1" ht="12" customHeight="1">
      <c r="A40" s="398" t="s">
        <v>1399</v>
      </c>
      <c r="B40" s="1584"/>
      <c r="C40" s="1584"/>
      <c r="D40" s="1585"/>
      <c r="E40" s="399" t="s">
        <v>1399</v>
      </c>
      <c r="F40" s="1623" t="s">
        <v>1400</v>
      </c>
      <c r="G40" s="1623"/>
      <c r="H40" s="1623"/>
      <c r="I40" s="1623"/>
      <c r="J40" s="400"/>
      <c r="K40" s="353" t="s">
        <v>1399</v>
      </c>
      <c r="L40" s="1623" t="s">
        <v>1400</v>
      </c>
      <c r="M40" s="1623"/>
      <c r="N40" s="1623"/>
      <c r="O40" s="1623"/>
      <c r="P40" s="401"/>
      <c r="Q40" s="399" t="s">
        <v>1399</v>
      </c>
      <c r="R40" s="1623" t="s">
        <v>1400</v>
      </c>
      <c r="S40" s="1623"/>
      <c r="T40" s="1623"/>
      <c r="U40" s="1625"/>
      <c r="V40" s="1596"/>
      <c r="W40" s="1597"/>
      <c r="X40" s="1597"/>
      <c r="Y40" s="1598"/>
      <c r="Z40" s="1602"/>
      <c r="AA40" s="1602"/>
      <c r="AB40" s="1602"/>
      <c r="AC40" s="1602"/>
      <c r="AD40" s="1602"/>
      <c r="AE40" s="1602"/>
      <c r="AF40" s="52" t="str">
        <f>IF(V37="","←通信制の修業年限を選択してください。",IF(V37="選択↓","←通信制の修業年限を選択してください。",""))</f>
        <v>←通信制の修業年限を選択してください。</v>
      </c>
      <c r="AG40" s="11"/>
      <c r="AH40" s="392"/>
      <c r="AI40" s="392"/>
      <c r="AJ40" s="392"/>
      <c r="AK40" s="392"/>
      <c r="AL40" s="355"/>
      <c r="AM40" s="355"/>
      <c r="AN40" s="355"/>
    </row>
    <row r="41" spans="1:40" s="3" customFormat="1" ht="12.75" customHeight="1" thickBot="1">
      <c r="A41" s="2401"/>
      <c r="B41" s="1586"/>
      <c r="C41" s="1586"/>
      <c r="D41" s="1586"/>
      <c r="E41" s="2401"/>
      <c r="F41" s="1624"/>
      <c r="G41" s="1624"/>
      <c r="H41" s="1624"/>
      <c r="I41" s="1624"/>
      <c r="J41" s="353"/>
      <c r="K41" s="2401"/>
      <c r="L41" s="1624"/>
      <c r="M41" s="1624"/>
      <c r="N41" s="1624"/>
      <c r="O41" s="1624"/>
      <c r="P41" s="402"/>
      <c r="Q41" s="2401"/>
      <c r="R41" s="1624"/>
      <c r="S41" s="1624"/>
      <c r="T41" s="1624"/>
      <c r="U41" s="1626"/>
      <c r="V41" s="1599"/>
      <c r="W41" s="1600"/>
      <c r="X41" s="1600"/>
      <c r="Y41" s="1601"/>
      <c r="Z41" s="1602"/>
      <c r="AA41" s="1602"/>
      <c r="AB41" s="1602"/>
      <c r="AC41" s="1602"/>
      <c r="AD41" s="1602"/>
      <c r="AE41" s="1602"/>
      <c r="AF41" s="1273"/>
      <c r="AG41" s="11"/>
      <c r="AH41" s="392"/>
      <c r="AI41" s="392"/>
      <c r="AJ41" s="392"/>
      <c r="AK41" s="392"/>
      <c r="AL41" s="355"/>
      <c r="AM41" s="355"/>
      <c r="AN41" s="355"/>
    </row>
    <row r="42" spans="1:40" s="410" customFormat="1" ht="5.0999999999999996" customHeight="1">
      <c r="A42" s="403"/>
      <c r="B42" s="404"/>
      <c r="C42" s="1627"/>
      <c r="D42" s="1627"/>
      <c r="E42" s="1628"/>
      <c r="F42" s="1627"/>
      <c r="G42" s="1627"/>
      <c r="H42" s="1627"/>
      <c r="I42" s="1627"/>
      <c r="J42" s="1627"/>
      <c r="K42" s="1628"/>
      <c r="L42" s="1627"/>
      <c r="M42" s="1627"/>
      <c r="N42" s="1627"/>
      <c r="O42" s="1627"/>
      <c r="P42" s="1627"/>
      <c r="Q42" s="1628"/>
      <c r="R42" s="1627"/>
      <c r="S42" s="1627"/>
      <c r="T42" s="1627"/>
      <c r="U42" s="1627"/>
      <c r="V42" s="1627"/>
      <c r="W42" s="406"/>
      <c r="X42" s="406"/>
      <c r="Y42" s="406"/>
      <c r="Z42" s="407"/>
      <c r="AA42" s="406"/>
      <c r="AB42" s="406"/>
      <c r="AC42" s="406"/>
      <c r="AD42" s="406"/>
      <c r="AE42" s="406"/>
      <c r="AF42" s="1273"/>
      <c r="AG42" s="11"/>
      <c r="AH42" s="408"/>
      <c r="AI42" s="408"/>
      <c r="AJ42" s="408"/>
      <c r="AK42" s="409"/>
      <c r="AL42" s="408"/>
      <c r="AM42" s="408"/>
      <c r="AN42" s="408"/>
    </row>
    <row r="43" spans="1:40" s="410" customFormat="1" ht="5.0999999999999996" customHeight="1">
      <c r="A43" s="403"/>
      <c r="B43" s="403"/>
      <c r="C43" s="405"/>
      <c r="D43" s="405"/>
      <c r="E43" s="405"/>
      <c r="F43" s="405"/>
      <c r="G43" s="405"/>
      <c r="H43" s="405"/>
      <c r="I43" s="405"/>
      <c r="J43" s="405"/>
      <c r="K43" s="405"/>
      <c r="L43" s="405"/>
      <c r="M43" s="405"/>
      <c r="N43" s="405"/>
      <c r="O43" s="405"/>
      <c r="P43" s="405"/>
      <c r="Q43" s="405"/>
      <c r="R43" s="405"/>
      <c r="S43" s="405"/>
      <c r="T43" s="405"/>
      <c r="U43" s="405"/>
      <c r="V43" s="405"/>
      <c r="W43" s="406"/>
      <c r="X43" s="406"/>
      <c r="Y43" s="406"/>
      <c r="Z43" s="407"/>
      <c r="AA43" s="406"/>
      <c r="AB43" s="406"/>
      <c r="AC43" s="406"/>
      <c r="AD43" s="406"/>
      <c r="AE43" s="406"/>
      <c r="AF43" s="139"/>
      <c r="AG43" s="11"/>
      <c r="AH43" s="408"/>
      <c r="AI43" s="408"/>
      <c r="AJ43" s="408"/>
      <c r="AK43" s="409"/>
      <c r="AL43" s="408"/>
      <c r="AM43" s="408"/>
      <c r="AN43" s="408"/>
    </row>
    <row r="44" spans="1:40" s="410" customFormat="1" ht="5.0999999999999996" customHeight="1" thickBot="1">
      <c r="A44" s="403"/>
      <c r="B44" s="403"/>
      <c r="C44" s="405"/>
      <c r="D44" s="405"/>
      <c r="E44" s="405"/>
      <c r="F44" s="405"/>
      <c r="G44" s="405"/>
      <c r="H44" s="405"/>
      <c r="I44" s="405"/>
      <c r="J44" s="405"/>
      <c r="K44" s="405"/>
      <c r="L44" s="405"/>
      <c r="M44" s="405"/>
      <c r="N44" s="405"/>
      <c r="O44" s="405"/>
      <c r="P44" s="405"/>
      <c r="Q44" s="405"/>
      <c r="R44" s="405"/>
      <c r="S44" s="405"/>
      <c r="T44" s="405"/>
      <c r="U44" s="405"/>
      <c r="V44" s="405"/>
      <c r="W44" s="406"/>
      <c r="X44" s="406"/>
      <c r="Y44" s="406"/>
      <c r="Z44" s="407"/>
      <c r="AA44" s="406"/>
      <c r="AB44" s="406"/>
      <c r="AC44" s="406"/>
      <c r="AD44" s="406"/>
      <c r="AE44" s="406"/>
      <c r="AF44" s="139"/>
      <c r="AG44" s="11"/>
      <c r="AH44" s="408"/>
      <c r="AI44" s="408"/>
      <c r="AJ44" s="408"/>
      <c r="AK44" s="409"/>
      <c r="AL44" s="408"/>
      <c r="AM44" s="408"/>
      <c r="AN44" s="408"/>
    </row>
    <row r="45" spans="1:40" s="410" customFormat="1" ht="14.25" customHeight="1">
      <c r="A45" s="1612" t="s">
        <v>1401</v>
      </c>
      <c r="B45" s="1613"/>
      <c r="C45" s="1613"/>
      <c r="D45" s="1613"/>
      <c r="E45" s="1613"/>
      <c r="F45" s="1613"/>
      <c r="G45" s="1613"/>
      <c r="H45" s="1613"/>
      <c r="I45" s="1613"/>
      <c r="J45" s="1613"/>
      <c r="K45" s="1613"/>
      <c r="L45" s="1613"/>
      <c r="M45" s="1613"/>
      <c r="N45" s="1613"/>
      <c r="O45" s="1613"/>
      <c r="P45" s="1613"/>
      <c r="Q45" s="1613"/>
      <c r="R45" s="1613"/>
      <c r="S45" s="1613"/>
      <c r="T45" s="1613"/>
      <c r="U45" s="1613"/>
      <c r="V45" s="1613"/>
      <c r="W45" s="1613"/>
      <c r="X45" s="1613"/>
      <c r="Y45" s="1614"/>
      <c r="Z45" s="407"/>
      <c r="AA45" s="406"/>
      <c r="AB45" s="406"/>
      <c r="AC45" s="406"/>
      <c r="AD45" s="406"/>
      <c r="AE45" s="406"/>
      <c r="AF45" s="139"/>
      <c r="AG45" s="11"/>
      <c r="AH45" s="408"/>
      <c r="AI45" s="408"/>
      <c r="AJ45" s="408"/>
      <c r="AK45" s="409"/>
      <c r="AL45" s="408"/>
      <c r="AM45" s="408"/>
      <c r="AN45" s="408"/>
    </row>
    <row r="46" spans="1:40" s="410" customFormat="1" ht="14.25" customHeight="1">
      <c r="A46" s="1615" t="str">
        <f xml:space="preserve">
IF(AND(A30="✔",E41=1),"【本票】「Ⅱ．所在地別生徒数」、「Ⅲ．生徒１人当りの納付金（１単位当り授業料）」と
【別票】に記入をお願いいたします。",
IF(AND(A30="✔",E41=2),"【本票】「Ⅱ．所在地別生徒数」、「Ⅲ．生徒１人当りの納付金（１単位当り授業料）」、
「Ⅵ．事業活動収支内訳」と【別票】に記入をお願いいたします。",
IF(OR(A30="",A30="✔",E41=""),"【本票】の以下項目より回答をお願いいたします。
設置学科名を登録してから回答を進めてください。",""
)))</f>
        <v>【本票】の以下項目より回答をお願いいたします。
設置学科名を登録してから回答を進めてください。</v>
      </c>
      <c r="B46" s="1616"/>
      <c r="C46" s="1616"/>
      <c r="D46" s="1616"/>
      <c r="E46" s="1616"/>
      <c r="F46" s="1616"/>
      <c r="G46" s="1616"/>
      <c r="H46" s="1616"/>
      <c r="I46" s="1616"/>
      <c r="J46" s="1616"/>
      <c r="K46" s="1616"/>
      <c r="L46" s="1616"/>
      <c r="M46" s="1616"/>
      <c r="N46" s="1616"/>
      <c r="O46" s="1616"/>
      <c r="P46" s="1616"/>
      <c r="Q46" s="1616"/>
      <c r="R46" s="1616"/>
      <c r="S46" s="1616"/>
      <c r="T46" s="1616"/>
      <c r="U46" s="1616"/>
      <c r="V46" s="1616"/>
      <c r="W46" s="1616"/>
      <c r="X46" s="1616"/>
      <c r="Y46" s="1617"/>
      <c r="Z46" s="407"/>
      <c r="AA46" s="406"/>
      <c r="AB46" s="406"/>
      <c r="AC46" s="406"/>
      <c r="AD46" s="406"/>
      <c r="AE46" s="406"/>
      <c r="AF46" s="139"/>
      <c r="AG46" s="11"/>
      <c r="AH46" s="408"/>
      <c r="AI46" s="408"/>
      <c r="AJ46" s="408"/>
      <c r="AK46" s="409"/>
      <c r="AL46" s="408"/>
      <c r="AM46" s="408"/>
      <c r="AN46" s="408"/>
    </row>
    <row r="47" spans="1:40" s="410" customFormat="1" ht="14.25" customHeight="1">
      <c r="A47" s="1615"/>
      <c r="B47" s="1616"/>
      <c r="C47" s="1616"/>
      <c r="D47" s="1616"/>
      <c r="E47" s="1616"/>
      <c r="F47" s="1616"/>
      <c r="G47" s="1616"/>
      <c r="H47" s="1616"/>
      <c r="I47" s="1616"/>
      <c r="J47" s="1616"/>
      <c r="K47" s="1616"/>
      <c r="L47" s="1616"/>
      <c r="M47" s="1616"/>
      <c r="N47" s="1616"/>
      <c r="O47" s="1616"/>
      <c r="P47" s="1616"/>
      <c r="Q47" s="1616"/>
      <c r="R47" s="1616"/>
      <c r="S47" s="1616"/>
      <c r="T47" s="1616"/>
      <c r="U47" s="1616"/>
      <c r="V47" s="1616"/>
      <c r="W47" s="1616"/>
      <c r="X47" s="1616"/>
      <c r="Y47" s="1617"/>
      <c r="Z47" s="407"/>
      <c r="AA47" s="406"/>
      <c r="AB47" s="406"/>
      <c r="AC47" s="406"/>
      <c r="AD47" s="406"/>
      <c r="AE47" s="406"/>
      <c r="AF47" s="139"/>
      <c r="AG47" s="11"/>
      <c r="AH47" s="408"/>
      <c r="AI47" s="408"/>
      <c r="AJ47" s="408"/>
      <c r="AK47" s="409"/>
      <c r="AL47" s="408"/>
      <c r="AM47" s="408"/>
      <c r="AN47" s="408"/>
    </row>
    <row r="48" spans="1:40" s="410" customFormat="1" ht="14.25" customHeight="1" thickBot="1">
      <c r="A48" s="1618"/>
      <c r="B48" s="1619"/>
      <c r="C48" s="1619"/>
      <c r="D48" s="1619"/>
      <c r="E48" s="1619"/>
      <c r="F48" s="1619"/>
      <c r="G48" s="1619"/>
      <c r="H48" s="1619"/>
      <c r="I48" s="1619"/>
      <c r="J48" s="1619"/>
      <c r="K48" s="1619"/>
      <c r="L48" s="1619"/>
      <c r="M48" s="1619"/>
      <c r="N48" s="1619"/>
      <c r="O48" s="1619"/>
      <c r="P48" s="1619"/>
      <c r="Q48" s="1619"/>
      <c r="R48" s="1619"/>
      <c r="S48" s="1619"/>
      <c r="T48" s="1619"/>
      <c r="U48" s="1619"/>
      <c r="V48" s="1619"/>
      <c r="W48" s="1619"/>
      <c r="X48" s="1619"/>
      <c r="Y48" s="1620"/>
      <c r="Z48" s="407"/>
      <c r="AA48" s="406"/>
      <c r="AB48" s="406"/>
      <c r="AC48" s="406"/>
      <c r="AD48" s="406"/>
      <c r="AE48" s="406"/>
      <c r="AF48" s="139"/>
      <c r="AG48" s="11"/>
      <c r="AH48" s="408"/>
      <c r="AI48" s="408"/>
      <c r="AJ48" s="408"/>
      <c r="AK48" s="409"/>
      <c r="AL48" s="408"/>
      <c r="AM48" s="408"/>
      <c r="AN48" s="408"/>
    </row>
    <row r="49" spans="1:40" s="410" customFormat="1" ht="5.0999999999999996" customHeight="1">
      <c r="A49" s="403"/>
      <c r="B49" s="403"/>
      <c r="C49" s="405"/>
      <c r="D49" s="405"/>
      <c r="E49" s="405"/>
      <c r="F49" s="405"/>
      <c r="G49" s="405"/>
      <c r="H49" s="405"/>
      <c r="I49" s="405"/>
      <c r="J49" s="405"/>
      <c r="K49" s="405"/>
      <c r="L49" s="405"/>
      <c r="M49" s="405"/>
      <c r="N49" s="405"/>
      <c r="O49" s="405"/>
      <c r="P49" s="405"/>
      <c r="Q49" s="405"/>
      <c r="R49" s="405"/>
      <c r="S49" s="405"/>
      <c r="T49" s="405"/>
      <c r="U49" s="405"/>
      <c r="V49" s="405"/>
      <c r="W49" s="406"/>
      <c r="X49" s="406"/>
      <c r="Y49" s="406"/>
      <c r="Z49" s="407"/>
      <c r="AA49" s="406"/>
      <c r="AB49" s="406"/>
      <c r="AC49" s="406"/>
      <c r="AD49" s="406"/>
      <c r="AE49" s="406"/>
      <c r="AF49" s="139"/>
      <c r="AG49" s="11"/>
      <c r="AH49" s="408"/>
      <c r="AI49" s="408"/>
      <c r="AJ49" s="408"/>
      <c r="AK49" s="409"/>
      <c r="AL49" s="408"/>
      <c r="AM49" s="408"/>
      <c r="AN49" s="408"/>
    </row>
    <row r="50" spans="1:40" s="410" customFormat="1" ht="5.0999999999999996" customHeight="1">
      <c r="A50" s="403"/>
      <c r="B50" s="403"/>
      <c r="C50" s="405"/>
      <c r="D50" s="405"/>
      <c r="E50" s="405"/>
      <c r="F50" s="405"/>
      <c r="G50" s="405"/>
      <c r="H50" s="405"/>
      <c r="I50" s="405"/>
      <c r="J50" s="405"/>
      <c r="K50" s="405"/>
      <c r="L50" s="405"/>
      <c r="M50" s="405"/>
      <c r="N50" s="405"/>
      <c r="O50" s="405"/>
      <c r="P50" s="405"/>
      <c r="Q50" s="405"/>
      <c r="R50" s="405"/>
      <c r="S50" s="405"/>
      <c r="T50" s="405"/>
      <c r="U50" s="405"/>
      <c r="V50" s="405"/>
      <c r="W50" s="406"/>
      <c r="X50" s="406"/>
      <c r="Y50" s="406"/>
      <c r="Z50" s="407"/>
      <c r="AA50" s="406"/>
      <c r="AB50" s="406"/>
      <c r="AC50" s="406"/>
      <c r="AD50" s="406"/>
      <c r="AE50" s="406"/>
      <c r="AF50" s="139"/>
      <c r="AG50" s="11"/>
      <c r="AH50" s="408"/>
      <c r="AI50" s="408"/>
      <c r="AJ50" s="408"/>
      <c r="AK50" s="409"/>
      <c r="AL50" s="408"/>
      <c r="AM50" s="408"/>
      <c r="AN50" s="408"/>
    </row>
    <row r="51" spans="1:40" s="410" customFormat="1" ht="30" customHeight="1">
      <c r="A51" s="1621" t="s">
        <v>1402</v>
      </c>
      <c r="B51" s="1622"/>
      <c r="C51" s="1622"/>
      <c r="D51" s="1622"/>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1622"/>
      <c r="AB51" s="1622"/>
      <c r="AC51" s="1622"/>
      <c r="AD51" s="1622"/>
      <c r="AE51" s="1622"/>
      <c r="AF51" s="139"/>
      <c r="AG51" s="11"/>
      <c r="AH51" s="408"/>
      <c r="AI51" s="411"/>
      <c r="AJ51" s="408"/>
      <c r="AK51" s="409"/>
      <c r="AL51" s="408"/>
      <c r="AM51" s="408"/>
      <c r="AN51" s="408"/>
    </row>
    <row r="52" spans="1:40" s="410" customFormat="1" ht="18.75" customHeight="1">
      <c r="A52" s="412" t="s">
        <v>1403</v>
      </c>
      <c r="B52" s="403"/>
      <c r="C52" s="405"/>
      <c r="D52" s="405"/>
      <c r="E52" s="405"/>
      <c r="F52" s="405"/>
      <c r="G52" s="405"/>
      <c r="H52" s="405"/>
      <c r="I52" s="405"/>
      <c r="J52" s="405"/>
      <c r="K52" s="405"/>
      <c r="L52" s="405"/>
      <c r="M52" s="405"/>
      <c r="N52" s="405"/>
      <c r="O52" s="405"/>
      <c r="P52" s="405"/>
      <c r="Q52" s="405"/>
      <c r="R52" s="413"/>
      <c r="S52" s="405"/>
      <c r="T52" s="405"/>
      <c r="U52" s="405"/>
      <c r="V52" s="405"/>
      <c r="W52" s="406"/>
      <c r="X52" s="406"/>
      <c r="Y52" s="406"/>
      <c r="Z52" s="407"/>
      <c r="AA52" s="406"/>
      <c r="AB52" s="406"/>
      <c r="AC52" s="406"/>
      <c r="AD52" s="406"/>
      <c r="AE52" s="406"/>
      <c r="AF52" s="59" t="str">
        <f>IF(COUNTA(B54:B58)=0,"←設置学科名を記入してください。","")</f>
        <v>←設置学科名を記入してください。</v>
      </c>
      <c r="AG52" s="11"/>
      <c r="AH52" s="408"/>
      <c r="AI52" s="411"/>
      <c r="AJ52" s="408"/>
      <c r="AK52" s="409"/>
      <c r="AL52" s="408"/>
      <c r="AM52" s="408"/>
      <c r="AN52" s="408"/>
    </row>
    <row r="53" spans="1:40" s="410" customFormat="1" ht="15" customHeight="1">
      <c r="A53" s="414"/>
      <c r="B53" s="2402" t="s">
        <v>1367</v>
      </c>
      <c r="C53" s="2402"/>
      <c r="D53" s="2402"/>
      <c r="E53" s="2402"/>
      <c r="F53" s="2402"/>
      <c r="G53" s="2402"/>
      <c r="H53" s="2402"/>
      <c r="I53" s="2402"/>
      <c r="J53" s="2402"/>
      <c r="K53" s="2402"/>
      <c r="L53" s="2402"/>
      <c r="M53" s="2402"/>
      <c r="N53" s="2402"/>
      <c r="O53" s="2402" t="s">
        <v>1333</v>
      </c>
      <c r="P53" s="2402"/>
      <c r="Q53" s="2402"/>
      <c r="R53" s="2402"/>
      <c r="S53" s="2402"/>
      <c r="T53" s="2402"/>
      <c r="U53" s="2402"/>
      <c r="V53" s="415"/>
      <c r="W53" s="415"/>
      <c r="X53" s="415"/>
      <c r="Y53" s="415"/>
      <c r="Z53" s="415"/>
      <c r="AA53" s="415"/>
      <c r="AB53" s="415"/>
      <c r="AC53" s="415"/>
      <c r="AD53" s="415"/>
      <c r="AE53" s="416"/>
      <c r="AF53" s="59" t="str">
        <f>IF(COUNTA(O54:O58)=0,"←設置学科の分類を選択してください。","")</f>
        <v>←設置学科の分類を選択してください。</v>
      </c>
      <c r="AG53" s="11"/>
      <c r="AH53" s="408"/>
      <c r="AI53" s="411"/>
      <c r="AJ53" s="408"/>
      <c r="AK53" s="409"/>
      <c r="AL53" s="408"/>
      <c r="AM53" s="408"/>
      <c r="AN53" s="408"/>
    </row>
    <row r="54" spans="1:40" s="410" customFormat="1" ht="15" customHeight="1">
      <c r="A54" s="2403">
        <v>1</v>
      </c>
      <c r="B54" s="2404"/>
      <c r="C54" s="2405"/>
      <c r="D54" s="2405"/>
      <c r="E54" s="2405"/>
      <c r="F54" s="2405"/>
      <c r="G54" s="2405"/>
      <c r="H54" s="2405"/>
      <c r="I54" s="2405"/>
      <c r="J54" s="2405"/>
      <c r="K54" s="2405"/>
      <c r="L54" s="2405"/>
      <c r="M54" s="2406"/>
      <c r="N54" s="2407" t="s">
        <v>18</v>
      </c>
      <c r="O54" s="2408"/>
      <c r="P54" s="2409"/>
      <c r="Q54" s="2409"/>
      <c r="R54" s="2409"/>
      <c r="S54" s="2409"/>
      <c r="T54" s="2409"/>
      <c r="U54" s="2410"/>
      <c r="V54" s="417">
        <f>IF(O54="その他の学科",1,0)</f>
        <v>0</v>
      </c>
      <c r="W54" s="418">
        <f>IF(O54="その他の学科",1,0)</f>
        <v>0</v>
      </c>
      <c r="X54" s="418">
        <f>V54*10+W54</f>
        <v>0</v>
      </c>
      <c r="Y54" s="418">
        <f>B54</f>
        <v>0</v>
      </c>
      <c r="Z54" s="415"/>
      <c r="AA54" s="415"/>
      <c r="AB54" s="415"/>
      <c r="AC54" s="415"/>
      <c r="AD54" s="415"/>
      <c r="AE54" s="419"/>
      <c r="AF54" s="306" t="str">
        <f>IF(AND(O54&lt;&gt;"",B54=""),"←設置学科名を記入してください","")</f>
        <v/>
      </c>
      <c r="AG54" s="11"/>
      <c r="AH54" s="408"/>
      <c r="AI54" s="411"/>
      <c r="AJ54" s="408"/>
      <c r="AK54" s="409"/>
      <c r="AL54" s="408"/>
      <c r="AM54" s="408"/>
      <c r="AN54" s="408"/>
    </row>
    <row r="55" spans="1:40" s="410" customFormat="1" ht="15" customHeight="1">
      <c r="A55" s="2403">
        <v>2</v>
      </c>
      <c r="B55" s="2404"/>
      <c r="C55" s="2405"/>
      <c r="D55" s="2405"/>
      <c r="E55" s="2405"/>
      <c r="F55" s="2405"/>
      <c r="G55" s="2405"/>
      <c r="H55" s="2405"/>
      <c r="I55" s="2405"/>
      <c r="J55" s="2405"/>
      <c r="K55" s="2405"/>
      <c r="L55" s="2405"/>
      <c r="M55" s="2406"/>
      <c r="N55" s="2407" t="s">
        <v>18</v>
      </c>
      <c r="O55" s="2408"/>
      <c r="P55" s="2409"/>
      <c r="Q55" s="2409"/>
      <c r="R55" s="2409"/>
      <c r="S55" s="2409"/>
      <c r="T55" s="2409"/>
      <c r="U55" s="2410"/>
      <c r="V55" s="417">
        <f>V54+IF(O55="その他の学科",1,0)</f>
        <v>0</v>
      </c>
      <c r="W55" s="418">
        <f t="shared" ref="W55:W58" si="0">IF(O55="その他の学科",1,0)</f>
        <v>0</v>
      </c>
      <c r="X55" s="418">
        <f t="shared" ref="X55:X58" si="1">V55*10+W55</f>
        <v>0</v>
      </c>
      <c r="Y55" s="418">
        <f t="shared" ref="Y55:Y58" si="2">B55</f>
        <v>0</v>
      </c>
      <c r="Z55" s="415"/>
      <c r="AA55" s="415"/>
      <c r="AB55" s="415"/>
      <c r="AC55" s="415"/>
      <c r="AD55" s="415"/>
      <c r="AE55" s="420"/>
      <c r="AF55" s="306" t="str">
        <f>IF(AND(O55&lt;&gt;"",B55=""),"←設置学科名を記入してください","")</f>
        <v/>
      </c>
      <c r="AG55" s="11"/>
      <c r="AH55" s="408"/>
      <c r="AI55" s="411"/>
      <c r="AJ55" s="408"/>
      <c r="AK55" s="409"/>
      <c r="AL55" s="408"/>
      <c r="AM55" s="408"/>
      <c r="AN55" s="408"/>
    </row>
    <row r="56" spans="1:40" s="410" customFormat="1" ht="15" customHeight="1">
      <c r="A56" s="2403">
        <v>3</v>
      </c>
      <c r="B56" s="2404"/>
      <c r="C56" s="2405"/>
      <c r="D56" s="2405"/>
      <c r="E56" s="2405"/>
      <c r="F56" s="2405"/>
      <c r="G56" s="2405"/>
      <c r="H56" s="2405"/>
      <c r="I56" s="2405"/>
      <c r="J56" s="2405"/>
      <c r="K56" s="2405"/>
      <c r="L56" s="2405"/>
      <c r="M56" s="2406"/>
      <c r="N56" s="2407" t="s">
        <v>18</v>
      </c>
      <c r="O56" s="2408"/>
      <c r="P56" s="2409"/>
      <c r="Q56" s="2409"/>
      <c r="R56" s="2409"/>
      <c r="S56" s="2409"/>
      <c r="T56" s="2409"/>
      <c r="U56" s="2410"/>
      <c r="V56" s="417">
        <f t="shared" ref="V56:V58" si="3">V55+IF(O56="その他の学科",1,0)</f>
        <v>0</v>
      </c>
      <c r="W56" s="418">
        <f t="shared" si="0"/>
        <v>0</v>
      </c>
      <c r="X56" s="418">
        <f t="shared" si="1"/>
        <v>0</v>
      </c>
      <c r="Y56" s="418">
        <f t="shared" si="2"/>
        <v>0</v>
      </c>
      <c r="Z56" s="415"/>
      <c r="AA56" s="415"/>
      <c r="AB56" s="415"/>
      <c r="AC56" s="415"/>
      <c r="AD56" s="415"/>
      <c r="AE56" s="420"/>
      <c r="AF56" s="306" t="str">
        <f>IF(AND(O56&lt;&gt;"",B56=""),"←設置学科名を記入してください","")</f>
        <v/>
      </c>
      <c r="AG56" s="11"/>
      <c r="AH56" s="408"/>
      <c r="AJ56" s="408"/>
      <c r="AK56" s="409"/>
      <c r="AL56" s="408"/>
      <c r="AM56" s="408"/>
      <c r="AN56" s="408"/>
    </row>
    <row r="57" spans="1:40" s="410" customFormat="1" ht="15" customHeight="1">
      <c r="A57" s="2403">
        <v>4</v>
      </c>
      <c r="B57" s="2404"/>
      <c r="C57" s="2405"/>
      <c r="D57" s="2405"/>
      <c r="E57" s="2405"/>
      <c r="F57" s="2405"/>
      <c r="G57" s="2405"/>
      <c r="H57" s="2405"/>
      <c r="I57" s="2405"/>
      <c r="J57" s="2405"/>
      <c r="K57" s="2405"/>
      <c r="L57" s="2405"/>
      <c r="M57" s="2406"/>
      <c r="N57" s="2407" t="s">
        <v>18</v>
      </c>
      <c r="O57" s="2408"/>
      <c r="P57" s="2409"/>
      <c r="Q57" s="2409"/>
      <c r="R57" s="2409"/>
      <c r="S57" s="2409"/>
      <c r="T57" s="2409"/>
      <c r="U57" s="2410"/>
      <c r="V57" s="417">
        <f t="shared" si="3"/>
        <v>0</v>
      </c>
      <c r="W57" s="418">
        <f t="shared" si="0"/>
        <v>0</v>
      </c>
      <c r="X57" s="418">
        <f t="shared" si="1"/>
        <v>0</v>
      </c>
      <c r="Y57" s="418">
        <f t="shared" si="2"/>
        <v>0</v>
      </c>
      <c r="Z57" s="415"/>
      <c r="AA57" s="415"/>
      <c r="AB57" s="415"/>
      <c r="AC57" s="415"/>
      <c r="AD57" s="415"/>
      <c r="AE57" s="420"/>
      <c r="AF57" s="306" t="str">
        <f>IF(AND(O57&lt;&gt;"",B57=""),"←設置学科名を記入してください","")</f>
        <v/>
      </c>
      <c r="AG57" s="11"/>
      <c r="AH57" s="408"/>
      <c r="AJ57" s="408"/>
      <c r="AK57" s="409"/>
      <c r="AL57" s="408"/>
      <c r="AM57" s="408"/>
      <c r="AN57" s="408"/>
    </row>
    <row r="58" spans="1:40" s="410" customFormat="1" ht="15" customHeight="1">
      <c r="A58" s="2403">
        <v>5</v>
      </c>
      <c r="B58" s="2404"/>
      <c r="C58" s="2405"/>
      <c r="D58" s="2405"/>
      <c r="E58" s="2405"/>
      <c r="F58" s="2405"/>
      <c r="G58" s="2405"/>
      <c r="H58" s="2405"/>
      <c r="I58" s="2405"/>
      <c r="J58" s="2405"/>
      <c r="K58" s="2405"/>
      <c r="L58" s="2405"/>
      <c r="M58" s="2406"/>
      <c r="N58" s="2407" t="s">
        <v>18</v>
      </c>
      <c r="O58" s="2408"/>
      <c r="P58" s="2409"/>
      <c r="Q58" s="2409"/>
      <c r="R58" s="2409"/>
      <c r="S58" s="2409"/>
      <c r="T58" s="2409"/>
      <c r="U58" s="2410"/>
      <c r="V58" s="417">
        <f t="shared" si="3"/>
        <v>0</v>
      </c>
      <c r="W58" s="417">
        <f t="shared" si="0"/>
        <v>0</v>
      </c>
      <c r="X58" s="418">
        <f t="shared" si="1"/>
        <v>0</v>
      </c>
      <c r="Y58" s="418">
        <f t="shared" si="2"/>
        <v>0</v>
      </c>
      <c r="Z58" s="415"/>
      <c r="AA58" s="415"/>
      <c r="AB58" s="415"/>
      <c r="AC58" s="415"/>
      <c r="AD58" s="415"/>
      <c r="AE58" s="420"/>
      <c r="AF58" s="306" t="str">
        <f>IF(AND(O58&lt;&gt;"",B58=""),"←設置学科名を記入してください","")</f>
        <v/>
      </c>
      <c r="AG58" s="11"/>
      <c r="AH58" s="408"/>
      <c r="AJ58" s="408"/>
      <c r="AK58" s="409"/>
      <c r="AL58" s="408"/>
      <c r="AM58" s="408"/>
      <c r="AN58" s="408"/>
    </row>
    <row r="59" spans="1:40" s="4" customFormat="1" ht="11.25" customHeight="1">
      <c r="A59" s="421"/>
      <c r="B59" s="422"/>
      <c r="C59" s="423"/>
      <c r="D59" s="423"/>
      <c r="E59" s="423"/>
      <c r="F59" s="423"/>
      <c r="G59" s="423"/>
      <c r="H59" s="423"/>
      <c r="I59" s="423"/>
      <c r="J59" s="423"/>
      <c r="K59" s="423"/>
      <c r="L59" s="423"/>
      <c r="M59" s="423"/>
      <c r="N59" s="423"/>
      <c r="O59" s="423"/>
      <c r="P59" s="423"/>
      <c r="Q59" s="415"/>
      <c r="R59" s="415"/>
      <c r="S59" s="415"/>
      <c r="T59" s="415"/>
      <c r="U59" s="415"/>
      <c r="V59" s="415"/>
      <c r="W59" s="415"/>
      <c r="X59" s="415"/>
      <c r="Y59" s="415"/>
      <c r="Z59" s="415"/>
      <c r="AA59" s="415"/>
      <c r="AB59" s="415"/>
      <c r="AC59" s="415"/>
      <c r="AD59" s="415"/>
      <c r="AE59" s="415"/>
      <c r="AG59" s="11"/>
      <c r="AH59" s="424"/>
      <c r="AJ59" s="424"/>
      <c r="AK59" s="425"/>
      <c r="AL59" s="424"/>
      <c r="AM59" s="424"/>
      <c r="AN59" s="424"/>
    </row>
    <row r="60" spans="1:40" s="4" customFormat="1" ht="27" customHeight="1">
      <c r="A60" s="349"/>
      <c r="B60" s="422"/>
      <c r="C60" s="426"/>
      <c r="D60" s="426"/>
      <c r="E60" s="426"/>
      <c r="F60" s="426"/>
      <c r="G60" s="426"/>
      <c r="H60" s="1629" t="s">
        <v>1404</v>
      </c>
      <c r="I60" s="1629"/>
      <c r="J60" s="1629"/>
      <c r="K60" s="1629"/>
      <c r="L60" s="1629"/>
      <c r="M60" s="1629"/>
      <c r="N60" s="1629"/>
      <c r="O60" s="1629"/>
      <c r="P60" s="1629"/>
      <c r="Q60" s="1629"/>
      <c r="R60" s="1629"/>
      <c r="S60" s="1629"/>
      <c r="T60" s="1629"/>
      <c r="U60" s="1629"/>
      <c r="V60" s="1629"/>
      <c r="W60" s="1629"/>
      <c r="X60" s="1629"/>
      <c r="Y60" s="427"/>
      <c r="Z60" s="427"/>
      <c r="AA60" s="427"/>
      <c r="AB60" s="427"/>
      <c r="AC60" s="427"/>
      <c r="AD60" s="427"/>
      <c r="AE60" s="427"/>
      <c r="AG60" s="11"/>
      <c r="AH60" s="424"/>
      <c r="AJ60" s="424"/>
      <c r="AK60" s="425"/>
      <c r="AL60" s="424"/>
      <c r="AM60" s="424"/>
      <c r="AN60" s="424"/>
    </row>
    <row r="61" spans="1:40" s="4" customFormat="1" ht="11.25" customHeight="1">
      <c r="A61" s="349"/>
      <c r="B61" s="422"/>
      <c r="C61" s="428"/>
      <c r="D61" s="428"/>
      <c r="E61" s="428"/>
      <c r="F61" s="428"/>
      <c r="G61" s="428"/>
      <c r="H61" s="428"/>
      <c r="I61" s="428"/>
      <c r="J61" s="428"/>
      <c r="K61" s="428"/>
      <c r="L61" s="428"/>
      <c r="M61" s="428"/>
      <c r="N61" s="428"/>
      <c r="O61" s="428"/>
      <c r="P61" s="428"/>
      <c r="Q61" s="427"/>
      <c r="R61" s="427"/>
      <c r="S61" s="427"/>
      <c r="T61" s="427"/>
      <c r="U61" s="427"/>
      <c r="V61" s="427"/>
      <c r="W61" s="427"/>
      <c r="X61" s="427"/>
      <c r="Y61" s="427"/>
      <c r="Z61" s="427"/>
      <c r="AA61" s="427"/>
      <c r="AB61" s="427"/>
      <c r="AC61" s="427"/>
      <c r="AD61" s="427"/>
      <c r="AE61" s="427"/>
      <c r="AF61" s="55"/>
      <c r="AG61" s="11"/>
      <c r="AH61" s="424"/>
      <c r="AI61" s="411"/>
      <c r="AJ61" s="424"/>
      <c r="AK61" s="425"/>
      <c r="AL61" s="424"/>
      <c r="AM61" s="424"/>
      <c r="AN61" s="424"/>
    </row>
    <row r="62" spans="1:40" s="3" customFormat="1" ht="15" customHeight="1" thickBot="1">
      <c r="A62" s="775" t="s">
        <v>1965</v>
      </c>
      <c r="B62" s="430"/>
      <c r="C62" s="430"/>
      <c r="D62" s="430"/>
      <c r="E62" s="430"/>
      <c r="F62" s="430"/>
      <c r="G62" s="430"/>
      <c r="H62" s="430"/>
      <c r="I62" s="430"/>
      <c r="J62" s="430"/>
      <c r="K62" s="430"/>
      <c r="L62" s="365"/>
      <c r="M62" s="365"/>
      <c r="N62" s="365"/>
      <c r="O62" s="386"/>
      <c r="P62" s="431"/>
      <c r="Q62" s="432"/>
      <c r="R62" s="431"/>
      <c r="S62" s="431"/>
      <c r="T62" s="431"/>
      <c r="U62" s="431"/>
      <c r="V62" s="431"/>
      <c r="W62" s="433"/>
      <c r="X62" s="433"/>
      <c r="Y62" s="434" t="s">
        <v>15</v>
      </c>
      <c r="Z62" s="365"/>
      <c r="AA62" s="386"/>
      <c r="AB62" s="386"/>
      <c r="AC62" s="435"/>
      <c r="AD62" s="435"/>
      <c r="AE62" s="436"/>
      <c r="AF62" s="52"/>
      <c r="AG62" s="11"/>
      <c r="AH62" s="355"/>
      <c r="AI62" s="437"/>
      <c r="AJ62" s="355"/>
      <c r="AK62" s="356"/>
      <c r="AL62" s="355"/>
      <c r="AM62" s="355"/>
      <c r="AN62" s="355"/>
    </row>
    <row r="63" spans="1:40" s="3" customFormat="1" ht="15" customHeight="1">
      <c r="A63" s="1573" t="s">
        <v>1405</v>
      </c>
      <c r="B63" s="1498"/>
      <c r="C63" s="1498"/>
      <c r="D63" s="1631" t="s">
        <v>1406</v>
      </c>
      <c r="E63" s="1632"/>
      <c r="F63" s="1632"/>
      <c r="G63" s="1632"/>
      <c r="H63" s="1632"/>
      <c r="I63" s="1632"/>
      <c r="J63" s="1632"/>
      <c r="K63" s="1632"/>
      <c r="L63" s="1632"/>
      <c r="M63" s="1632"/>
      <c r="N63" s="1633"/>
      <c r="O63" s="1634" t="s">
        <v>1407</v>
      </c>
      <c r="P63" s="1635"/>
      <c r="Q63" s="1635"/>
      <c r="R63" s="1635"/>
      <c r="S63" s="1635"/>
      <c r="T63" s="1635"/>
      <c r="U63" s="1635"/>
      <c r="V63" s="1635"/>
      <c r="W63" s="1635"/>
      <c r="X63" s="1635"/>
      <c r="Y63" s="1636"/>
      <c r="Z63" s="438"/>
      <c r="AA63" s="1523" t="s">
        <v>1408</v>
      </c>
      <c r="AB63" s="1523"/>
      <c r="AC63" s="1523"/>
      <c r="AD63" s="1523"/>
      <c r="AE63" s="1523"/>
      <c r="AF63" s="1273" t="str">
        <f>IF(COUNTA(D69:K84)=0,"←設置のある学科について、学年別定員数を記入してください。
(いない場合には「0」を入力してください。)",
IF(COUNTBLANK(D69:E84)="","←1年生の定員が未記入です。（募集停止校の場合は「0」を入力してください。）",
IF(COUNTBLANK(F69:G84)="","←2年の定員が未記入です。（なしの場合は「0」を入力してください。）",
IF(COUNTBLANK(H69:I84)="","←3年の定員が未記入です。（なしの場合は「0」を入力してください。）",
IF(COUNTBLANK(J69:K84)="","←4年の定員が未記入です。（なしの場合は「0」を入力してください。）",
IF(SUM(D67,F67,H67,J67,)&lt;&gt;L67,"←定員人数計が学年別内訳計と一致しません。",
IF(SUM(D69,D71,D73,D75,D77,D79,D81,D83)&lt;&gt;D67,"←定員・1年計が学科別内訳計と一致しません。",
IF(SUM(F69,F71,F73,F75,F77,F79,F81,F83)&lt;&gt;F67,"←定員・2年計が学科別内訳計と一致しません。",
IF(SUM(H69,H71,H73,H75,H77,H79,H81,H83)&lt;&gt;H67,"←定員・3年計が学科別内訳計と一致しません。",
IF(SUM(J69,J71,J73,J75,J77,J79,J81,J83)&lt;&gt;J67,"←定員・4年計が学科別内訳計と一致しません。",
""))))))))))</f>
        <v>←設置のある学科について、学年別定員数を記入してください。
(いない場合には「0」を入力してください。)</v>
      </c>
      <c r="AG63" s="11"/>
      <c r="AH63" s="355"/>
      <c r="AI63" s="437"/>
      <c r="AJ63" s="355"/>
      <c r="AK63" s="356"/>
      <c r="AL63" s="355"/>
      <c r="AM63" s="355"/>
      <c r="AN63" s="355"/>
    </row>
    <row r="64" spans="1:40" s="3" customFormat="1" ht="7.5" customHeight="1">
      <c r="A64" s="1630"/>
      <c r="B64" s="1501"/>
      <c r="C64" s="1501"/>
      <c r="D64" s="1641" t="s">
        <v>1262</v>
      </c>
      <c r="E64" s="1637"/>
      <c r="F64" s="1637" t="s">
        <v>1263</v>
      </c>
      <c r="G64" s="1637"/>
      <c r="H64" s="1637" t="s">
        <v>1264</v>
      </c>
      <c r="I64" s="1637"/>
      <c r="J64" s="1637" t="s">
        <v>1265</v>
      </c>
      <c r="K64" s="1637"/>
      <c r="L64" s="1637" t="s">
        <v>17</v>
      </c>
      <c r="M64" s="1637"/>
      <c r="N64" s="1639"/>
      <c r="O64" s="1641" t="s">
        <v>1262</v>
      </c>
      <c r="P64" s="1637"/>
      <c r="Q64" s="1637" t="s">
        <v>1263</v>
      </c>
      <c r="R64" s="1637"/>
      <c r="S64" s="1637" t="s">
        <v>1264</v>
      </c>
      <c r="T64" s="1637"/>
      <c r="U64" s="1637" t="s">
        <v>1265</v>
      </c>
      <c r="V64" s="1637"/>
      <c r="W64" s="1637" t="s">
        <v>17</v>
      </c>
      <c r="X64" s="1637"/>
      <c r="Y64" s="1639"/>
      <c r="Z64" s="438"/>
      <c r="AA64" s="1523"/>
      <c r="AB64" s="1523"/>
      <c r="AC64" s="1523"/>
      <c r="AD64" s="1523"/>
      <c r="AE64" s="1523"/>
      <c r="AF64" s="1273"/>
      <c r="AG64" s="11"/>
      <c r="AH64" s="355"/>
      <c r="AI64" s="437"/>
      <c r="AJ64" s="355"/>
      <c r="AK64" s="356"/>
      <c r="AL64" s="355"/>
      <c r="AM64" s="355"/>
      <c r="AN64" s="355"/>
    </row>
    <row r="65" spans="1:40" s="3" customFormat="1" ht="7.9" customHeight="1">
      <c r="A65" s="1630"/>
      <c r="B65" s="1501"/>
      <c r="C65" s="1501"/>
      <c r="D65" s="1641"/>
      <c r="E65" s="1637"/>
      <c r="F65" s="1637"/>
      <c r="G65" s="1637"/>
      <c r="H65" s="1637"/>
      <c r="I65" s="1637"/>
      <c r="J65" s="1637"/>
      <c r="K65" s="1637"/>
      <c r="L65" s="1637"/>
      <c r="M65" s="1637"/>
      <c r="N65" s="1639"/>
      <c r="O65" s="1641"/>
      <c r="P65" s="1637"/>
      <c r="Q65" s="1637"/>
      <c r="R65" s="1637"/>
      <c r="S65" s="1637"/>
      <c r="T65" s="1637"/>
      <c r="U65" s="1637"/>
      <c r="V65" s="1637"/>
      <c r="W65" s="1637"/>
      <c r="X65" s="1637"/>
      <c r="Y65" s="1639"/>
      <c r="Z65" s="438"/>
      <c r="AA65" s="1523"/>
      <c r="AB65" s="1523"/>
      <c r="AC65" s="1523"/>
      <c r="AD65" s="1523"/>
      <c r="AE65" s="1523"/>
      <c r="AF65" s="1273"/>
      <c r="AG65" s="11"/>
      <c r="AH65" s="355"/>
      <c r="AI65" s="437"/>
      <c r="AJ65" s="355"/>
      <c r="AK65" s="356"/>
      <c r="AL65" s="355"/>
      <c r="AM65" s="355"/>
      <c r="AN65" s="355"/>
    </row>
    <row r="66" spans="1:40" s="3" customFormat="1" ht="20.100000000000001" customHeight="1" thickBot="1">
      <c r="A66" s="1630"/>
      <c r="B66" s="1501"/>
      <c r="C66" s="1501"/>
      <c r="D66" s="1642"/>
      <c r="E66" s="1638"/>
      <c r="F66" s="1638"/>
      <c r="G66" s="1638"/>
      <c r="H66" s="1638"/>
      <c r="I66" s="1638"/>
      <c r="J66" s="1638"/>
      <c r="K66" s="1638"/>
      <c r="L66" s="1638"/>
      <c r="M66" s="1638"/>
      <c r="N66" s="1640"/>
      <c r="O66" s="1642"/>
      <c r="P66" s="1638"/>
      <c r="Q66" s="1638"/>
      <c r="R66" s="1638"/>
      <c r="S66" s="1638"/>
      <c r="T66" s="1638"/>
      <c r="U66" s="1638"/>
      <c r="V66" s="1638"/>
      <c r="W66" s="1638"/>
      <c r="X66" s="1638"/>
      <c r="Y66" s="1640"/>
      <c r="Z66" s="438"/>
      <c r="AA66" s="1523"/>
      <c r="AB66" s="1523"/>
      <c r="AC66" s="1523"/>
      <c r="AD66" s="1523"/>
      <c r="AE66" s="1523"/>
      <c r="AF66" s="1273"/>
      <c r="AG66" s="11"/>
      <c r="AH66" s="355"/>
      <c r="AI66" s="437"/>
      <c r="AJ66" s="355"/>
      <c r="AK66" s="356"/>
      <c r="AL66" s="355"/>
      <c r="AM66" s="355"/>
      <c r="AN66" s="355"/>
    </row>
    <row r="67" spans="1:40" s="3" customFormat="1" ht="20.100000000000001" customHeight="1">
      <c r="A67" s="1573" t="s">
        <v>17</v>
      </c>
      <c r="B67" s="1498"/>
      <c r="C67" s="1654"/>
      <c r="D67" s="2411">
        <f>SUM(D69:E84)</f>
        <v>0</v>
      </c>
      <c r="E67" s="2412"/>
      <c r="F67" s="2412">
        <f>SUM(F69:G84)</f>
        <v>0</v>
      </c>
      <c r="G67" s="2412"/>
      <c r="H67" s="2412">
        <f>SUM(H69:I84)</f>
        <v>0</v>
      </c>
      <c r="I67" s="2412"/>
      <c r="J67" s="2412">
        <f>SUM(J69:K84)</f>
        <v>0</v>
      </c>
      <c r="K67" s="2412"/>
      <c r="L67" s="2412">
        <f>SUM(D67:K68)</f>
        <v>0</v>
      </c>
      <c r="M67" s="2412"/>
      <c r="N67" s="2413"/>
      <c r="O67" s="2414">
        <f>SUM(O69:P84)</f>
        <v>0</v>
      </c>
      <c r="P67" s="2415"/>
      <c r="Q67" s="2412">
        <f t="shared" ref="Q67" si="4">SUM(Q69:R84)</f>
        <v>0</v>
      </c>
      <c r="R67" s="2412"/>
      <c r="S67" s="2412">
        <f t="shared" ref="S67" si="5">SUM(S69:T84)</f>
        <v>0</v>
      </c>
      <c r="T67" s="2412"/>
      <c r="U67" s="2411">
        <f t="shared" ref="U67" si="6">SUM(U69:V84)</f>
        <v>0</v>
      </c>
      <c r="V67" s="2415"/>
      <c r="W67" s="2412">
        <f>SUM(O67:V68)</f>
        <v>0</v>
      </c>
      <c r="X67" s="2412"/>
      <c r="Y67" s="2413"/>
      <c r="Z67" s="438"/>
      <c r="AA67" s="1645" t="s">
        <v>1409</v>
      </c>
      <c r="AB67" s="1645"/>
      <c r="AC67" s="1643"/>
      <c r="AD67" s="1644"/>
      <c r="AE67" s="439" t="s">
        <v>26</v>
      </c>
      <c r="AF67" s="440" t="str">
        <f>IF(OR(AC67="",AC68=""),"←男女別生徒数を記入してください。",
IF(SUM(AC67+AC68)&lt;&gt;W67,"←男女別生徒数計が現員総数と一致しません。",
""))</f>
        <v>←男女別生徒数を記入してください。</v>
      </c>
      <c r="AG67" s="14"/>
      <c r="AH67" s="355"/>
      <c r="AI67" s="355"/>
      <c r="AJ67" s="355"/>
      <c r="AK67" s="356"/>
      <c r="AL67" s="355"/>
      <c r="AM67" s="355"/>
      <c r="AN67" s="355"/>
    </row>
    <row r="68" spans="1:40" s="3" customFormat="1" ht="20.100000000000001" customHeight="1" thickBot="1">
      <c r="A68" s="1655"/>
      <c r="B68" s="1656"/>
      <c r="C68" s="1657"/>
      <c r="D68" s="2416"/>
      <c r="E68" s="2417"/>
      <c r="F68" s="2417"/>
      <c r="G68" s="2417"/>
      <c r="H68" s="2417"/>
      <c r="I68" s="2417"/>
      <c r="J68" s="2417"/>
      <c r="K68" s="2417"/>
      <c r="L68" s="2417"/>
      <c r="M68" s="2417"/>
      <c r="N68" s="2418"/>
      <c r="O68" s="2419"/>
      <c r="P68" s="2420"/>
      <c r="Q68" s="2417"/>
      <c r="R68" s="2417"/>
      <c r="S68" s="2417"/>
      <c r="T68" s="2417"/>
      <c r="U68" s="2416"/>
      <c r="V68" s="2420"/>
      <c r="W68" s="2417"/>
      <c r="X68" s="2417"/>
      <c r="Y68" s="2418"/>
      <c r="Z68" s="438"/>
      <c r="AA68" s="1645" t="s">
        <v>1410</v>
      </c>
      <c r="AB68" s="1645"/>
      <c r="AC68" s="1646"/>
      <c r="AD68" s="1647"/>
      <c r="AE68" s="439" t="s">
        <v>26</v>
      </c>
      <c r="AF68" s="52"/>
      <c r="AG68" s="13"/>
      <c r="AH68" s="355"/>
      <c r="AI68" s="355"/>
      <c r="AJ68" s="355"/>
      <c r="AK68" s="356"/>
      <c r="AL68" s="355"/>
      <c r="AM68" s="355"/>
      <c r="AN68" s="355"/>
    </row>
    <row r="69" spans="1:40" s="3" customFormat="1" ht="15" customHeight="1">
      <c r="A69" s="1648" t="s">
        <v>1411</v>
      </c>
      <c r="B69" s="1515"/>
      <c r="C69" s="1515"/>
      <c r="D69" s="1651"/>
      <c r="E69" s="1652"/>
      <c r="F69" s="1652"/>
      <c r="G69" s="1652"/>
      <c r="H69" s="1652"/>
      <c r="I69" s="1652"/>
      <c r="J69" s="1652"/>
      <c r="K69" s="1652"/>
      <c r="L69" s="2421">
        <f>SUM(D69:K70)</f>
        <v>0</v>
      </c>
      <c r="M69" s="2421"/>
      <c r="N69" s="2422"/>
      <c r="O69" s="1651"/>
      <c r="P69" s="1652"/>
      <c r="Q69" s="1652"/>
      <c r="R69" s="1652"/>
      <c r="S69" s="1652"/>
      <c r="T69" s="1652"/>
      <c r="U69" s="1652"/>
      <c r="V69" s="1652"/>
      <c r="W69" s="2421">
        <f>SUM(O69:V70)</f>
        <v>0</v>
      </c>
      <c r="X69" s="2421"/>
      <c r="Y69" s="2422"/>
      <c r="Z69" s="438"/>
      <c r="AA69" s="438"/>
      <c r="AB69" s="438"/>
      <c r="AC69" s="438"/>
      <c r="AD69" s="438"/>
      <c r="AE69" s="438"/>
      <c r="AF69" s="67" t="str">
        <f>IF(COUNTIF($O$54:$O$58,"普通科")=0,"",
IF(AND(D69="",F69="",H69="",J69=""),"←学年別定員数を記入してください。（いない場合には「0」を入力してください。）",
IF(D69="","←１年の定員数が未記入です。（募集停止校の場合は「0」を入力してください。）",
IF(F69="","←２年の定員数が未記入です。（不在の場合は「0」を入力してください。）",
IF(H69="","←３年の定員数が未記入です。（不在の場合は「0」を入力してください。）",
IF(J69="","←４年の定員数が未記入です。（不在の場合は「0」を入力してください。）",
""))))))</f>
        <v/>
      </c>
      <c r="AG69" s="15"/>
      <c r="AH69" s="355"/>
      <c r="AI69" s="355"/>
      <c r="AJ69" s="355"/>
      <c r="AK69" s="356"/>
      <c r="AL69" s="355"/>
      <c r="AM69" s="355"/>
      <c r="AN69" s="355"/>
    </row>
    <row r="70" spans="1:40" s="3" customFormat="1" ht="15" customHeight="1">
      <c r="A70" s="1649"/>
      <c r="B70" s="1650"/>
      <c r="C70" s="1650"/>
      <c r="D70" s="1653"/>
      <c r="E70" s="1042"/>
      <c r="F70" s="1042"/>
      <c r="G70" s="1042"/>
      <c r="H70" s="1042"/>
      <c r="I70" s="1042"/>
      <c r="J70" s="1042"/>
      <c r="K70" s="1042"/>
      <c r="L70" s="1400"/>
      <c r="M70" s="1400"/>
      <c r="N70" s="2423"/>
      <c r="O70" s="1653"/>
      <c r="P70" s="1042"/>
      <c r="Q70" s="1042"/>
      <c r="R70" s="1042"/>
      <c r="S70" s="1042"/>
      <c r="T70" s="1042"/>
      <c r="U70" s="1042"/>
      <c r="V70" s="1042"/>
      <c r="W70" s="1400"/>
      <c r="X70" s="1400"/>
      <c r="Y70" s="2423"/>
      <c r="Z70" s="438"/>
      <c r="AA70" s="438"/>
      <c r="AB70" s="438"/>
      <c r="AC70" s="438"/>
      <c r="AD70" s="438"/>
      <c r="AE70" s="438"/>
      <c r="AF70" s="67" t="str">
        <f>IF(COUNTIF($O$54:$O$58,"普通科")=0,"",
IF(AND(O69="",Q69="",S69="",U69=""),"←学年別在籍者数を記入してください。（いない場合には「0」を入力してください。）",
IF(O69="","←１年の在籍者数が未記入です。（募集停止校の場合は「0」を入力してください。）",
IF(Q69="","←２年の在籍者数が未記入です。（不在の場合は「0」を入力してください。）",
IF(S69="","←３年の在籍者数が未記入です。（不在の場合は「0」を入力してください。）",
IF(U69="","←４年の在籍者数が未記入です。（不在の場合は「0」を入力してください。）",
""))))))</f>
        <v/>
      </c>
      <c r="AG70" s="15"/>
      <c r="AH70" s="355"/>
      <c r="AI70" s="355"/>
      <c r="AJ70" s="355"/>
      <c r="AK70" s="356"/>
      <c r="AL70" s="355"/>
      <c r="AM70" s="355"/>
      <c r="AN70" s="355"/>
    </row>
    <row r="71" spans="1:40" s="3" customFormat="1" ht="15" customHeight="1">
      <c r="A71" s="1658" t="s">
        <v>1412</v>
      </c>
      <c r="B71" s="1659"/>
      <c r="C71" s="1659"/>
      <c r="D71" s="1653"/>
      <c r="E71" s="1042"/>
      <c r="F71" s="1042"/>
      <c r="G71" s="1042"/>
      <c r="H71" s="1042"/>
      <c r="I71" s="1042"/>
      <c r="J71" s="1042"/>
      <c r="K71" s="1042"/>
      <c r="L71" s="1400">
        <f t="shared" ref="L71" si="7">SUM(D71:K72)</f>
        <v>0</v>
      </c>
      <c r="M71" s="1400"/>
      <c r="N71" s="2423"/>
      <c r="O71" s="1653"/>
      <c r="P71" s="1042"/>
      <c r="Q71" s="1042"/>
      <c r="R71" s="1042"/>
      <c r="S71" s="1042"/>
      <c r="T71" s="1042"/>
      <c r="U71" s="1042"/>
      <c r="V71" s="1042"/>
      <c r="W71" s="2421">
        <f>SUM(O71:V72)</f>
        <v>0</v>
      </c>
      <c r="X71" s="2421"/>
      <c r="Y71" s="2422"/>
      <c r="Z71" s="438"/>
      <c r="AA71" s="438"/>
      <c r="AB71" s="438"/>
      <c r="AC71" s="438"/>
      <c r="AD71" s="438"/>
      <c r="AE71" s="438"/>
      <c r="AF71" s="67" t="str">
        <f>IF(COUNTIF($O$54:$O$58,"商業に関する学科")=0,"",
IF(AND(D71="",F71="",H71="",J71=""),"←学年別定員数を記入してください。（いない場合には「0」を入力してください。）",
IF(D71="","←１年の定員数が未記入です。（募集停止校の場合は「0」を入力してください。）",
IF(F71="","←２年の定員数が未記入です。（不在の場合は「0」を入力してください。）",
IF(H71="","←３年の定員数が未記入です。（不在の場合は「0」を入力してください。）",
IF(J71="","←４年の定員数が未記入です。（不在の場合は「0」を入力してください。）",
""))))))</f>
        <v/>
      </c>
      <c r="AG71" s="15"/>
      <c r="AH71" s="355"/>
      <c r="AI71" s="355"/>
      <c r="AJ71" s="355"/>
      <c r="AK71" s="356"/>
      <c r="AL71" s="355"/>
      <c r="AM71" s="355"/>
      <c r="AN71" s="355"/>
    </row>
    <row r="72" spans="1:40" s="3" customFormat="1" ht="15" customHeight="1">
      <c r="A72" s="1660"/>
      <c r="B72" s="1661"/>
      <c r="C72" s="1661"/>
      <c r="D72" s="1653"/>
      <c r="E72" s="1042"/>
      <c r="F72" s="1042"/>
      <c r="G72" s="1042"/>
      <c r="H72" s="1042"/>
      <c r="I72" s="1042"/>
      <c r="J72" s="1042"/>
      <c r="K72" s="1042"/>
      <c r="L72" s="1400"/>
      <c r="M72" s="1400"/>
      <c r="N72" s="2423"/>
      <c r="O72" s="1653"/>
      <c r="P72" s="1042"/>
      <c r="Q72" s="1042"/>
      <c r="R72" s="1042"/>
      <c r="S72" s="1042"/>
      <c r="T72" s="1042"/>
      <c r="U72" s="1042"/>
      <c r="V72" s="1042"/>
      <c r="W72" s="1400"/>
      <c r="X72" s="1400"/>
      <c r="Y72" s="2423"/>
      <c r="Z72" s="438"/>
      <c r="AA72" s="438"/>
      <c r="AB72" s="438"/>
      <c r="AC72" s="438"/>
      <c r="AD72" s="438"/>
      <c r="AE72" s="438"/>
      <c r="AF72" s="67" t="str">
        <f>IF(COUNTIF($O$54:$O$58,"商業に関する学科")=0,"",
IF(AND(O71="",Q71="",S71="",U71=""),"←学年別在籍者数を記入してください。（いない場合には「0」を入力してください。）",
IF(O71="","←１年の在籍者数が未記入です。（募集停止校の場合は「0」を入力してください。）",
IF(Q71="","←２年の在籍者数が未記入です。（不在の場合は「0」を入力してください。）",
IF(S71="","←３年の在籍者数が未記入です。（不在の場合は「0」を入力してください。）",
IF(U71="","←４年の在籍者数が未記入です。（不在の場合は「0」を入力してください。）",
""))))))</f>
        <v/>
      </c>
      <c r="AG72" s="15"/>
      <c r="AH72" s="355"/>
      <c r="AI72" s="355"/>
      <c r="AJ72" s="355"/>
      <c r="AK72" s="356"/>
      <c r="AL72" s="355"/>
      <c r="AM72" s="355"/>
      <c r="AN72" s="355"/>
    </row>
    <row r="73" spans="1:40" s="3" customFormat="1" ht="15" customHeight="1">
      <c r="A73" s="1668" t="s">
        <v>1413</v>
      </c>
      <c r="B73" s="1669"/>
      <c r="C73" s="1669"/>
      <c r="D73" s="1653"/>
      <c r="E73" s="1042"/>
      <c r="F73" s="1042"/>
      <c r="G73" s="1042"/>
      <c r="H73" s="1042"/>
      <c r="I73" s="1042"/>
      <c r="J73" s="1042"/>
      <c r="K73" s="1042"/>
      <c r="L73" s="1400">
        <f t="shared" ref="L73" si="8">SUM(D73:K74)</f>
        <v>0</v>
      </c>
      <c r="M73" s="1400"/>
      <c r="N73" s="2423"/>
      <c r="O73" s="1653"/>
      <c r="P73" s="1042"/>
      <c r="Q73" s="1042"/>
      <c r="R73" s="1042"/>
      <c r="S73" s="1042"/>
      <c r="T73" s="1042"/>
      <c r="U73" s="1042"/>
      <c r="V73" s="1042"/>
      <c r="W73" s="2421">
        <f>SUM(O73:V74)</f>
        <v>0</v>
      </c>
      <c r="X73" s="2421"/>
      <c r="Y73" s="2422"/>
      <c r="Z73" s="438"/>
      <c r="AA73" s="438"/>
      <c r="AB73" s="438"/>
      <c r="AC73" s="438"/>
      <c r="AD73" s="438"/>
      <c r="AE73" s="438"/>
      <c r="AF73" s="67" t="str">
        <f>IF(COUNTIF($O$54:$O$58,"工業に関する学科")=0,"",
IF(AND(D73="",F73="",H73="",J73=""),"←学年別定員数を記入してください。（いない場合には「0」を入力してください。）",
IF(D73="","←１年の定員数が未記入です。（募集停止校の場合は「0」を入力してください。）",
IF(F73="","←２年の定員数が未記入です。（不在の場合は「0」を入力してください。）",
IF(H73="","←３年の定員数が未記入です。（不在の場合は「0」を入力してください。）",
IF(J73="","←４年の定員数が未記入です。（不在の場合は「0」を入力してください。）",
""))))))</f>
        <v/>
      </c>
      <c r="AG73" s="15"/>
      <c r="AH73" s="355"/>
      <c r="AI73" s="355"/>
      <c r="AJ73" s="355"/>
      <c r="AK73" s="356"/>
      <c r="AL73" s="355"/>
      <c r="AM73" s="355"/>
      <c r="AN73" s="355"/>
    </row>
    <row r="74" spans="1:40" s="3" customFormat="1" ht="15" customHeight="1">
      <c r="A74" s="1670"/>
      <c r="B74" s="1669"/>
      <c r="C74" s="1669"/>
      <c r="D74" s="1653"/>
      <c r="E74" s="1042"/>
      <c r="F74" s="1042"/>
      <c r="G74" s="1042"/>
      <c r="H74" s="1042"/>
      <c r="I74" s="1042"/>
      <c r="J74" s="1042"/>
      <c r="K74" s="1042"/>
      <c r="L74" s="1400"/>
      <c r="M74" s="1400"/>
      <c r="N74" s="2423"/>
      <c r="O74" s="1653"/>
      <c r="P74" s="1042"/>
      <c r="Q74" s="1042"/>
      <c r="R74" s="1042"/>
      <c r="S74" s="1042"/>
      <c r="T74" s="1042"/>
      <c r="U74" s="1042"/>
      <c r="V74" s="1042"/>
      <c r="W74" s="1400"/>
      <c r="X74" s="1400"/>
      <c r="Y74" s="2423"/>
      <c r="Z74" s="438"/>
      <c r="AA74" s="438"/>
      <c r="AB74" s="438"/>
      <c r="AC74" s="438"/>
      <c r="AD74" s="438"/>
      <c r="AE74" s="438"/>
      <c r="AF74" s="67" t="str">
        <f>IF(COUNTIF($O$54:$O$58,"工業に関する学科")=0,"",
IF(AND(O73="",Q73="",S73="",U73=""),"←学年別在籍者数を記入してください。（いない場合には「0」を入力してください。）",
IF(O73="","←１年の在籍者数が未記入です。（募集停止校の場合は「0」を入力してください。）",
IF(Q73="","←２年の在籍者数が未記入です。（不在の場合は「0」を入力してください。）",
IF(S73="","←３年の在籍者数が未記入です。（不在の場合は「0」を入力してください。）",
IF(U73="","←４年の在籍者数が未記入です。（不在の場合は「0」を入力してください。）",
""))))))</f>
        <v/>
      </c>
      <c r="AG74" s="15"/>
      <c r="AH74" s="355"/>
      <c r="AI74" s="355"/>
      <c r="AJ74" s="355"/>
      <c r="AK74" s="356"/>
      <c r="AL74" s="355"/>
      <c r="AM74" s="355"/>
      <c r="AN74" s="355"/>
    </row>
    <row r="75" spans="1:40" s="3" customFormat="1" ht="15" customHeight="1">
      <c r="A75" s="1658" t="s">
        <v>1414</v>
      </c>
      <c r="B75" s="1659"/>
      <c r="C75" s="1659"/>
      <c r="D75" s="1653"/>
      <c r="E75" s="1042"/>
      <c r="F75" s="1042"/>
      <c r="G75" s="1042"/>
      <c r="H75" s="1042"/>
      <c r="I75" s="1042"/>
      <c r="J75" s="1042"/>
      <c r="K75" s="1042"/>
      <c r="L75" s="1400">
        <f t="shared" ref="L75" si="9">SUM(D75:K76)</f>
        <v>0</v>
      </c>
      <c r="M75" s="1400"/>
      <c r="N75" s="2423"/>
      <c r="O75" s="1653"/>
      <c r="P75" s="1042"/>
      <c r="Q75" s="1042"/>
      <c r="R75" s="1042"/>
      <c r="S75" s="1042"/>
      <c r="T75" s="1042"/>
      <c r="U75" s="1042"/>
      <c r="V75" s="1042"/>
      <c r="W75" s="2421">
        <f t="shared" ref="W75" si="10">SUM(O75:V76)</f>
        <v>0</v>
      </c>
      <c r="X75" s="2421"/>
      <c r="Y75" s="2422"/>
      <c r="Z75" s="438"/>
      <c r="AA75" s="438"/>
      <c r="AB75" s="438"/>
      <c r="AC75" s="438"/>
      <c r="AD75" s="438"/>
      <c r="AE75" s="438"/>
      <c r="AF75" s="67" t="str">
        <f>IF(COUNTIF($O$54:$O$58,"家庭に関する学科")=0,"",
IF(AND(D75="",F75="",H75="",J75=""),"←学年別定員数を記入してください。（いない場合には「0」を入力してください。）",
IF(D75="","←１年の定員数が未記入です。（募集停止校の場合は「0」を入力してください。）",
IF(F75="","←２年の定員数が未記入です。（不在の場合は「0」を入力してください。）",
IF(H75="","←３年の定員数が未記入です。（不在の場合は「0」を入力してください。）",
IF(J75="","←４年の定員数が未記入です。（不在の場合は「0」を入力してください。）",
""))))))</f>
        <v/>
      </c>
      <c r="AG75" s="15"/>
      <c r="AH75" s="355"/>
      <c r="AI75" s="355"/>
      <c r="AJ75" s="355"/>
      <c r="AK75" s="356"/>
      <c r="AL75" s="355"/>
      <c r="AM75" s="355"/>
      <c r="AN75" s="355"/>
    </row>
    <row r="76" spans="1:40" s="3" customFormat="1" ht="15" customHeight="1">
      <c r="A76" s="1660"/>
      <c r="B76" s="1661"/>
      <c r="C76" s="1661"/>
      <c r="D76" s="1653"/>
      <c r="E76" s="1042"/>
      <c r="F76" s="1042"/>
      <c r="G76" s="1042"/>
      <c r="H76" s="1042"/>
      <c r="I76" s="1042"/>
      <c r="J76" s="1042"/>
      <c r="K76" s="1042"/>
      <c r="L76" s="1400"/>
      <c r="M76" s="1400"/>
      <c r="N76" s="2423"/>
      <c r="O76" s="1653"/>
      <c r="P76" s="1042"/>
      <c r="Q76" s="1042"/>
      <c r="R76" s="1042"/>
      <c r="S76" s="1042"/>
      <c r="T76" s="1042"/>
      <c r="U76" s="1042"/>
      <c r="V76" s="1042"/>
      <c r="W76" s="1400"/>
      <c r="X76" s="1400"/>
      <c r="Y76" s="2423"/>
      <c r="Z76" s="438"/>
      <c r="AA76" s="438"/>
      <c r="AB76" s="438"/>
      <c r="AC76" s="438"/>
      <c r="AD76" s="438"/>
      <c r="AE76" s="438"/>
      <c r="AF76" s="67" t="str">
        <f>IF(COUNTIF($O$54:$O$58,"家庭に関する学科")=0,"",
IF(AND(O75="",Q75="",S75="",U75=""),"←学年別在籍者数を記入してください。（いない場合には「0」を入力してください。）",
IF(O75="","←１年の在籍者数が未記入です。（募集停止校の場合は「0」を入力してください。）",
IF(Q75="","←２年の在籍者数が未記入です。（不在の場合は「0」を入力してください。）",
IF(S75="","←３年の在籍者数が未記入です。（不在の場合は「0」を入力してください。）",
IF(U75="","←４年の在籍者数が未記入です。（不在の場合は「0」を入力してください。）",
""))))))</f>
        <v/>
      </c>
      <c r="AG76" s="15"/>
      <c r="AH76" s="355"/>
      <c r="AI76" s="355"/>
      <c r="AJ76" s="355"/>
      <c r="AK76" s="356"/>
      <c r="AL76" s="355"/>
      <c r="AM76" s="355"/>
      <c r="AN76" s="355"/>
    </row>
    <row r="77" spans="1:40" s="3" customFormat="1" ht="15" customHeight="1">
      <c r="A77" s="1662" t="s">
        <v>1415</v>
      </c>
      <c r="B77" s="1067" t="str">
        <f>IF(OR(ISNA(VLOOKUP(11,X$54:Y$58,2,FALSE)),ISERR(VLOOKUP(11,X$54:Y$58,2,FALSE))),"",VLOOKUP(11,X$54:Y$58,2,FALSE))</f>
        <v/>
      </c>
      <c r="C77" s="1665"/>
      <c r="D77" s="1653"/>
      <c r="E77" s="1042"/>
      <c r="F77" s="1042"/>
      <c r="G77" s="1042"/>
      <c r="H77" s="1042"/>
      <c r="I77" s="1042"/>
      <c r="J77" s="1042"/>
      <c r="K77" s="1042"/>
      <c r="L77" s="1400">
        <f t="shared" ref="L77" si="11">SUM(D77:K78)</f>
        <v>0</v>
      </c>
      <c r="M77" s="1400"/>
      <c r="N77" s="2423"/>
      <c r="O77" s="1653"/>
      <c r="P77" s="1042"/>
      <c r="Q77" s="1042"/>
      <c r="R77" s="1042"/>
      <c r="S77" s="1042"/>
      <c r="T77" s="1042"/>
      <c r="U77" s="1042"/>
      <c r="V77" s="1042"/>
      <c r="W77" s="2421">
        <f t="shared" ref="W77" si="12">SUM(O77:V78)</f>
        <v>0</v>
      </c>
      <c r="X77" s="2421"/>
      <c r="Y77" s="2422"/>
      <c r="Z77" s="438"/>
      <c r="AA77" s="438"/>
      <c r="AB77" s="438"/>
      <c r="AC77" s="438"/>
      <c r="AD77" s="438"/>
      <c r="AE77" s="438"/>
      <c r="AF77" s="67" t="str">
        <f>IF(B77="","",
IF(AND(D77="",F77="",H77="",J77=""),"←学年別定員数を記入してください。（いない場合には「0」を入力してください。）",
IF(D77="","←１年の定員数が未記入です。（募集停止校の場合は「0」を入力してください。）",
IF(F77="","←２年の定員数が未記入です。（不在の場合は「0」を入力してください。）",
IF(H77="","←３年の定員数が未記入です。（不在の場合は「0」を入力してください。）",
IF(J77="","←４年の定員数が未記入です。（不在の場合は「0」を入力してください。）",
""))))))</f>
        <v/>
      </c>
      <c r="AG77" s="15"/>
      <c r="AH77" s="355"/>
      <c r="AI77" s="355"/>
      <c r="AJ77" s="355"/>
      <c r="AK77" s="356"/>
      <c r="AL77" s="355"/>
      <c r="AM77" s="355"/>
      <c r="AN77" s="355"/>
    </row>
    <row r="78" spans="1:40" s="3" customFormat="1" ht="15" customHeight="1">
      <c r="A78" s="1663"/>
      <c r="B78" s="1666" t="s">
        <v>18</v>
      </c>
      <c r="C78" s="1667"/>
      <c r="D78" s="1653"/>
      <c r="E78" s="1042"/>
      <c r="F78" s="1042"/>
      <c r="G78" s="1042"/>
      <c r="H78" s="1042"/>
      <c r="I78" s="1042"/>
      <c r="J78" s="1042"/>
      <c r="K78" s="1042"/>
      <c r="L78" s="1400"/>
      <c r="M78" s="1400"/>
      <c r="N78" s="2423"/>
      <c r="O78" s="1653"/>
      <c r="P78" s="1042"/>
      <c r="Q78" s="1042"/>
      <c r="R78" s="1042"/>
      <c r="S78" s="1042"/>
      <c r="T78" s="1042"/>
      <c r="U78" s="1042"/>
      <c r="V78" s="1042"/>
      <c r="W78" s="1400"/>
      <c r="X78" s="1400"/>
      <c r="Y78" s="2423"/>
      <c r="Z78" s="438"/>
      <c r="AA78" s="438"/>
      <c r="AB78" s="438"/>
      <c r="AC78" s="438"/>
      <c r="AD78" s="438"/>
      <c r="AE78" s="438"/>
      <c r="AF78" s="67" t="str">
        <f>IF(B77="","",
IF(AND(O77="",Q77="",S77="",U77=""),"←学年別在籍者数を記入してください。（いない場合には「0」を入力してください。）",
IF(O77="","←１年の在籍者数が未記入です。（募集停止校の場合は「0」を入力してください。）",
IF(Q77="","←２年の在籍者数が未記入です。（不在の場合は「0」を入力してください。）",
IF(S77="","←３年の在籍者数が未記入です。（不在の場合は「0」を入力してください。）",
IF(U77="","←４年の在籍者数が未記入です。（不在の場合は「0」を入力してください。）",
""))))))</f>
        <v/>
      </c>
      <c r="AG78" s="15"/>
      <c r="AH78" s="355"/>
      <c r="AI78" s="355"/>
      <c r="AJ78" s="355"/>
      <c r="AK78" s="356"/>
      <c r="AL78" s="355"/>
      <c r="AM78" s="355"/>
      <c r="AN78" s="355"/>
    </row>
    <row r="79" spans="1:40" s="3" customFormat="1" ht="15" customHeight="1">
      <c r="A79" s="1663"/>
      <c r="B79" s="1671" t="str">
        <f>IF(OR(ISNA(VLOOKUP(21,X$54:Y$58,2,FALSE)),ISERR(VLOOKUP(21,X$54:Y$58,2,FALSE))),"",VLOOKUP(21,X$54:Y$58,2,FALSE))</f>
        <v/>
      </c>
      <c r="C79" s="1672"/>
      <c r="D79" s="1653"/>
      <c r="E79" s="1042"/>
      <c r="F79" s="1042"/>
      <c r="G79" s="1042"/>
      <c r="H79" s="1042"/>
      <c r="I79" s="1042"/>
      <c r="J79" s="1042"/>
      <c r="K79" s="1042"/>
      <c r="L79" s="1400">
        <f t="shared" ref="L79" si="13">SUM(D79:K80)</f>
        <v>0</v>
      </c>
      <c r="M79" s="1400"/>
      <c r="N79" s="2423"/>
      <c r="O79" s="1653"/>
      <c r="P79" s="1042"/>
      <c r="Q79" s="1042"/>
      <c r="R79" s="1042"/>
      <c r="S79" s="1042"/>
      <c r="T79" s="1042"/>
      <c r="U79" s="1042"/>
      <c r="V79" s="1042"/>
      <c r="W79" s="2421">
        <f t="shared" ref="W79" si="14">SUM(O79:V80)</f>
        <v>0</v>
      </c>
      <c r="X79" s="2421"/>
      <c r="Y79" s="2422"/>
      <c r="Z79" s="438"/>
      <c r="AA79" s="438"/>
      <c r="AB79" s="438"/>
      <c r="AC79" s="438"/>
      <c r="AD79" s="438"/>
      <c r="AE79" s="438"/>
      <c r="AF79" s="67" t="str">
        <f>IF(B79="","",
IF(AND(D79="",F79="",H79="",J79=""),"←学年別定員数を記入してください。（いない場合には「0」を入力してください。）",
IF(D79="","←１年の定員数が未記入です。（募集停止校の場合は「0」を入力してください。）",
IF(F79="","←２年の定員数が未記入です。（不在の場合は「0」を入力してください。）",
IF(H79="","←３年の定員数が未記入です。（不在の場合は「0」を入力してください。）",
IF(J79="","←４年の定員数が未記入です。（不在の場合は「0」を入力してください。）",
""))))))</f>
        <v/>
      </c>
      <c r="AG79" s="15"/>
      <c r="AH79" s="355"/>
      <c r="AI79" s="355"/>
      <c r="AJ79" s="355"/>
      <c r="AK79" s="356"/>
      <c r="AL79" s="355"/>
      <c r="AM79" s="355"/>
      <c r="AN79" s="355"/>
    </row>
    <row r="80" spans="1:40" s="3" customFormat="1" ht="15" customHeight="1">
      <c r="A80" s="1663"/>
      <c r="B80" s="1666" t="s">
        <v>18</v>
      </c>
      <c r="C80" s="1667"/>
      <c r="D80" s="1653"/>
      <c r="E80" s="1042"/>
      <c r="F80" s="1042"/>
      <c r="G80" s="1042"/>
      <c r="H80" s="1042"/>
      <c r="I80" s="1042"/>
      <c r="J80" s="1042"/>
      <c r="K80" s="1042"/>
      <c r="L80" s="1400"/>
      <c r="M80" s="1400"/>
      <c r="N80" s="2423"/>
      <c r="O80" s="1653"/>
      <c r="P80" s="1042"/>
      <c r="Q80" s="1042"/>
      <c r="R80" s="1042"/>
      <c r="S80" s="1042"/>
      <c r="T80" s="1042"/>
      <c r="U80" s="1042"/>
      <c r="V80" s="1042"/>
      <c r="W80" s="1400"/>
      <c r="X80" s="1400"/>
      <c r="Y80" s="2423"/>
      <c r="Z80" s="438"/>
      <c r="AA80" s="438"/>
      <c r="AB80" s="438"/>
      <c r="AC80" s="438"/>
      <c r="AD80" s="438"/>
      <c r="AE80" s="438"/>
      <c r="AF80" s="67" t="str">
        <f>IF(B79="","",
IF(AND(O79="",Q79="",S79="",U79=""),"←学年別在籍者数を記入してください。（いない場合には「0」を入力してください。）",
IF(O79="","←１年の在籍者数が未記入です。（募集停止校の場合は「0」を入力してください。）",
IF(Q79="","←２年の在籍者数が未記入です。（不在の場合は「0」を入力してください。）",
IF(S79="","←３年の在籍者数が未記入です。（不在の場合は「0」を入力してください。）",
IF(U79="","←４年の在籍者数が未記入です。（不在の場合は「0」を入力してください。）",
""))))))</f>
        <v/>
      </c>
      <c r="AG80" s="15"/>
      <c r="AH80" s="355"/>
      <c r="AI80" s="355"/>
      <c r="AJ80" s="355"/>
      <c r="AK80" s="356"/>
      <c r="AL80" s="355"/>
      <c r="AM80" s="355"/>
      <c r="AN80" s="355"/>
    </row>
    <row r="81" spans="1:40" s="3" customFormat="1" ht="15" customHeight="1">
      <c r="A81" s="1663"/>
      <c r="B81" s="1671" t="str">
        <f>IF(OR(ISNA(VLOOKUP(31,X$54:Y$58,2,FALSE)),ISERR(VLOOKUP(31,X$54:Y$58,2,FALSE))),"",VLOOKUP(31,X$54:Y$58,2,FALSE))</f>
        <v/>
      </c>
      <c r="C81" s="1672"/>
      <c r="D81" s="1653"/>
      <c r="E81" s="1042"/>
      <c r="F81" s="1042"/>
      <c r="G81" s="1042"/>
      <c r="H81" s="1042"/>
      <c r="I81" s="1042"/>
      <c r="J81" s="1042"/>
      <c r="K81" s="1042"/>
      <c r="L81" s="1400">
        <f t="shared" ref="L81" si="15">SUM(D81:K82)</f>
        <v>0</v>
      </c>
      <c r="M81" s="1400"/>
      <c r="N81" s="2423"/>
      <c r="O81" s="1653"/>
      <c r="P81" s="1042"/>
      <c r="Q81" s="1042"/>
      <c r="R81" s="1042"/>
      <c r="S81" s="1042"/>
      <c r="T81" s="1042"/>
      <c r="U81" s="1042"/>
      <c r="V81" s="1042"/>
      <c r="W81" s="2421">
        <f t="shared" ref="W81" si="16">SUM(O81:V82)</f>
        <v>0</v>
      </c>
      <c r="X81" s="2421"/>
      <c r="Y81" s="2422"/>
      <c r="Z81" s="438"/>
      <c r="AA81" s="438"/>
      <c r="AB81" s="438"/>
      <c r="AC81" s="438"/>
      <c r="AD81" s="438"/>
      <c r="AE81" s="438"/>
      <c r="AF81" s="67" t="str">
        <f>IF(B81="","",
IF(AND(D81="",F81="",H81="",J81=""),"←学年別定員数を記入してください。（いない場合には「0」を入力してください。）",
IF(D81="","←１年の定員数が未記入です。（募集停止校の場合は「0」を入力してください。）",
IF(F81="","←２年の定員数が未記入です。（不在の場合は「0」を入力してください。）",
IF(H81="","←３年の定員数が未記入です。（不在の場合は「0」を入力してください。）",
IF(J81="","←４年の定員数が未記入です。（不在の場合は「0」を入力してください。）",
""))))))</f>
        <v/>
      </c>
      <c r="AG81" s="15"/>
      <c r="AH81" s="355"/>
      <c r="AI81" s="355"/>
      <c r="AJ81" s="355"/>
      <c r="AK81" s="356"/>
      <c r="AL81" s="355"/>
      <c r="AM81" s="355"/>
      <c r="AN81" s="355"/>
    </row>
    <row r="82" spans="1:40" s="3" customFormat="1" ht="15" customHeight="1">
      <c r="A82" s="1663"/>
      <c r="B82" s="1666" t="s">
        <v>18</v>
      </c>
      <c r="C82" s="1667"/>
      <c r="D82" s="1653"/>
      <c r="E82" s="1042"/>
      <c r="F82" s="1042"/>
      <c r="G82" s="1042"/>
      <c r="H82" s="1042"/>
      <c r="I82" s="1042"/>
      <c r="J82" s="1042"/>
      <c r="K82" s="1042"/>
      <c r="L82" s="1400"/>
      <c r="M82" s="1400"/>
      <c r="N82" s="2423"/>
      <c r="O82" s="1653"/>
      <c r="P82" s="1042"/>
      <c r="Q82" s="1042"/>
      <c r="R82" s="1042"/>
      <c r="S82" s="1042"/>
      <c r="T82" s="1042"/>
      <c r="U82" s="1042"/>
      <c r="V82" s="1042"/>
      <c r="W82" s="1400"/>
      <c r="X82" s="1400"/>
      <c r="Y82" s="2423"/>
      <c r="Z82" s="438"/>
      <c r="AA82" s="438"/>
      <c r="AB82" s="438"/>
      <c r="AC82" s="438"/>
      <c r="AD82" s="438"/>
      <c r="AE82" s="438"/>
      <c r="AF82" s="67" t="str">
        <f>IF(B81="","",
IF(AND(O81="",Q81="",S81="",U81=""),"←学年別在籍者数を記入してください。（いない場合には「0」を入力してください。）",
IF(O81="","←１年の在籍者数が未記入です。（募集停止校の場合は「0」を入力してください。）",
IF(Q81="","←２年の在籍者数が未記入です。（不在の場合は「0」を入力してください。）",
IF(S81="","←３年の在籍者数が未記入です。（不在の場合は「0」を入力してください。）",
IF(U81="","←４年の在籍者数が未記入です。（不在の場合は「0」を入力してください。）",
""))))))</f>
        <v/>
      </c>
      <c r="AG82" s="15"/>
      <c r="AH82" s="355"/>
      <c r="AI82" s="355"/>
      <c r="AJ82" s="355"/>
      <c r="AK82" s="356"/>
      <c r="AL82" s="355"/>
      <c r="AM82" s="355"/>
      <c r="AN82" s="355"/>
    </row>
    <row r="83" spans="1:40" s="3" customFormat="1" ht="15" customHeight="1">
      <c r="A83" s="1663"/>
      <c r="B83" s="1671" t="str">
        <f>IF(OR(ISNA(VLOOKUP(41,X$54:Y$58,2,FALSE)),ISERR(VLOOKUP(41,X$54:Y$58,2,FALSE))),"",VLOOKUP(41,X$54:Y$58,2,FALSE))</f>
        <v/>
      </c>
      <c r="C83" s="1672"/>
      <c r="D83" s="1653"/>
      <c r="E83" s="1042"/>
      <c r="F83" s="1042"/>
      <c r="G83" s="1042"/>
      <c r="H83" s="1042"/>
      <c r="I83" s="1042"/>
      <c r="J83" s="1042"/>
      <c r="K83" s="1042"/>
      <c r="L83" s="1400">
        <f t="shared" ref="L83" si="17">SUM(D83:K84)</f>
        <v>0</v>
      </c>
      <c r="M83" s="1400"/>
      <c r="N83" s="2423"/>
      <c r="O83" s="1653"/>
      <c r="P83" s="1042"/>
      <c r="Q83" s="1042"/>
      <c r="R83" s="1042"/>
      <c r="S83" s="1042"/>
      <c r="T83" s="1042"/>
      <c r="U83" s="1042"/>
      <c r="V83" s="1042"/>
      <c r="W83" s="1400">
        <f t="shared" ref="W83" si="18">SUM(O83:V84)</f>
        <v>0</v>
      </c>
      <c r="X83" s="1400"/>
      <c r="Y83" s="2423"/>
      <c r="Z83" s="438"/>
      <c r="AA83" s="438"/>
      <c r="AB83" s="438"/>
      <c r="AC83" s="438"/>
      <c r="AD83" s="438"/>
      <c r="AE83" s="438"/>
      <c r="AF83" s="67" t="str">
        <f>IF(B83="","",
IF(AND(D83="",F83="",H83="",J83=""),"←学年別定員数を記入してください。（いない場合には「0」を入力してください。）",
IF(D83="","←１年の定員数が未記入です。（募集停止校の場合は「0」を入力してください。）",
IF(F83="","←２年の定員数が未記入です。（不在の場合は「0」を入力してください。）",
IF(H83="","←３年の定員数が未記入です。（不在の場合は「0」を入力してください。）",
IF(J83="","←４年の定員数が未記入です。（不在の場合は「0」を入力してください。）",
""))))))</f>
        <v/>
      </c>
      <c r="AG83" s="15"/>
      <c r="AH83" s="355"/>
      <c r="AI83" s="355"/>
      <c r="AJ83" s="355"/>
      <c r="AK83" s="356"/>
      <c r="AL83" s="355"/>
      <c r="AM83" s="355"/>
      <c r="AN83" s="355"/>
    </row>
    <row r="84" spans="1:40" s="3" customFormat="1" ht="15" customHeight="1" thickBot="1">
      <c r="A84" s="1664"/>
      <c r="B84" s="1674" t="s">
        <v>18</v>
      </c>
      <c r="C84" s="1675"/>
      <c r="D84" s="1673"/>
      <c r="E84" s="1077"/>
      <c r="F84" s="1077"/>
      <c r="G84" s="1077"/>
      <c r="H84" s="1077"/>
      <c r="I84" s="1077"/>
      <c r="J84" s="1077"/>
      <c r="K84" s="1077"/>
      <c r="L84" s="2417"/>
      <c r="M84" s="2417"/>
      <c r="N84" s="2418"/>
      <c r="O84" s="1673"/>
      <c r="P84" s="1077"/>
      <c r="Q84" s="1077"/>
      <c r="R84" s="1077"/>
      <c r="S84" s="1077"/>
      <c r="T84" s="1077"/>
      <c r="U84" s="1077"/>
      <c r="V84" s="1077"/>
      <c r="W84" s="2417"/>
      <c r="X84" s="2417"/>
      <c r="Y84" s="2418"/>
      <c r="Z84" s="438"/>
      <c r="AA84" s="438"/>
      <c r="AB84" s="438"/>
      <c r="AC84" s="438"/>
      <c r="AD84" s="438"/>
      <c r="AE84" s="438"/>
      <c r="AF84" s="67" t="str">
        <f>IF(B83="","",
IF(AND(O83="",Q83="",S83="",U83=""),"←学年別在籍者数を記入してください。（いない場合には「0」を入力してください。）",
IF(O83="","←１年の在籍者数が未記入です。（募集停止校の場合は「0」を入力してください。）",
IF(Q83="","←２年の在籍者数が未記入です。（不在の場合は「0」を入力してください。）",
IF(S83="","←３年の在籍者数が未記入です。（不在の場合は「0」を入力してください。）",
IF(U83="","←４年の在籍者数が未記入です。（不在の場合は「0」を入力してください。）",
""))))))</f>
        <v/>
      </c>
      <c r="AG84" s="15"/>
      <c r="AH84" s="355"/>
      <c r="AI84" s="355"/>
      <c r="AJ84" s="355"/>
      <c r="AK84" s="356"/>
      <c r="AL84" s="355"/>
      <c r="AM84" s="355"/>
      <c r="AN84" s="355"/>
    </row>
    <row r="85" spans="1:40" s="3" customFormat="1" ht="14.25" customHeight="1">
      <c r="A85" s="1676" t="s">
        <v>1291</v>
      </c>
      <c r="B85" s="1676"/>
      <c r="C85" s="1677" t="s">
        <v>1416</v>
      </c>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52"/>
      <c r="AG85" s="11"/>
      <c r="AH85" s="355"/>
      <c r="AI85" s="355"/>
      <c r="AJ85" s="355"/>
      <c r="AK85" s="356"/>
      <c r="AL85" s="355"/>
      <c r="AM85" s="355"/>
      <c r="AN85" s="355"/>
    </row>
    <row r="86" spans="1:40" s="3" customFormat="1" ht="5.0999999999999996" customHeight="1">
      <c r="A86" s="441"/>
      <c r="B86" s="442"/>
      <c r="C86" s="443"/>
      <c r="D86" s="444"/>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6"/>
      <c r="AF86" s="52"/>
      <c r="AG86" s="11"/>
      <c r="AH86" s="355"/>
      <c r="AI86" s="355"/>
      <c r="AJ86" s="355"/>
      <c r="AK86" s="356"/>
      <c r="AL86" s="355"/>
      <c r="AM86" s="355"/>
      <c r="AN86" s="355"/>
    </row>
    <row r="87" spans="1:40" s="3" customFormat="1" ht="5.0999999999999996" customHeight="1">
      <c r="A87" s="391"/>
      <c r="B87" s="447"/>
      <c r="C87" s="448"/>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50"/>
      <c r="AF87" s="52"/>
      <c r="AG87" s="11"/>
      <c r="AH87" s="355"/>
      <c r="AI87" s="355"/>
      <c r="AJ87" s="355"/>
      <c r="AK87" s="356"/>
      <c r="AL87" s="355"/>
      <c r="AM87" s="355"/>
      <c r="AN87" s="355"/>
    </row>
    <row r="88" spans="1:40" s="3" customFormat="1" ht="3.75" customHeight="1">
      <c r="A88" s="396"/>
      <c r="B88" s="451"/>
      <c r="C88" s="452"/>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4"/>
      <c r="AF88" s="52"/>
      <c r="AG88" s="11"/>
      <c r="AH88" s="355"/>
      <c r="AI88" s="355"/>
      <c r="AJ88" s="355"/>
      <c r="AK88" s="356"/>
      <c r="AL88" s="355"/>
      <c r="AM88" s="355"/>
      <c r="AN88" s="355"/>
    </row>
    <row r="89" spans="1:40" ht="15" customHeight="1">
      <c r="A89" s="455" t="s">
        <v>1417</v>
      </c>
      <c r="B89" s="436"/>
      <c r="C89" s="436"/>
      <c r="D89" s="436"/>
      <c r="E89" s="436"/>
      <c r="F89" s="436"/>
      <c r="G89" s="436"/>
      <c r="H89" s="436"/>
      <c r="I89" s="436"/>
      <c r="J89" s="436"/>
      <c r="K89" s="436"/>
      <c r="L89" s="436"/>
      <c r="M89" s="436"/>
      <c r="N89" s="436"/>
      <c r="O89" s="436"/>
      <c r="P89" s="436"/>
      <c r="Q89" s="436"/>
      <c r="R89" s="436"/>
      <c r="S89" s="343"/>
      <c r="T89" s="343"/>
      <c r="U89" s="343"/>
      <c r="V89" s="343"/>
      <c r="W89" s="343"/>
      <c r="X89" s="343"/>
      <c r="Y89" s="343"/>
      <c r="Z89" s="343"/>
      <c r="AA89" s="456"/>
      <c r="AB89" s="1678"/>
      <c r="AC89" s="1678"/>
      <c r="AD89" s="1678"/>
      <c r="AE89" s="1678"/>
    </row>
    <row r="90" spans="1:40" ht="5.0999999999999996" customHeight="1" thickBot="1">
      <c r="A90" s="455"/>
      <c r="B90" s="436"/>
      <c r="C90" s="436"/>
      <c r="D90" s="436"/>
      <c r="E90" s="436"/>
      <c r="F90" s="436"/>
      <c r="G90" s="436"/>
      <c r="H90" s="436"/>
      <c r="I90" s="436"/>
      <c r="J90" s="436"/>
      <c r="K90" s="436"/>
      <c r="L90" s="436"/>
      <c r="M90" s="436"/>
      <c r="N90" s="436"/>
      <c r="O90" s="436"/>
      <c r="P90" s="436"/>
      <c r="Q90" s="436"/>
      <c r="R90" s="436"/>
      <c r="S90" s="343"/>
      <c r="T90" s="343"/>
      <c r="U90" s="343"/>
      <c r="V90" s="343"/>
      <c r="W90" s="343"/>
      <c r="X90" s="343"/>
      <c r="Y90" s="343"/>
      <c r="Z90" s="343"/>
      <c r="AA90" s="456"/>
      <c r="AB90" s="457"/>
      <c r="AC90" s="457"/>
      <c r="AD90" s="457"/>
      <c r="AE90" s="457"/>
    </row>
    <row r="91" spans="1:40" ht="30" customHeight="1" thickBot="1">
      <c r="A91" s="1679" t="s">
        <v>1418</v>
      </c>
      <c r="B91" s="1680"/>
      <c r="C91" s="1680"/>
      <c r="D91" s="1680"/>
      <c r="E91" s="1680"/>
      <c r="F91" s="1680"/>
      <c r="G91" s="2424"/>
      <c r="H91" s="2425"/>
      <c r="I91" s="2425"/>
      <c r="J91" s="458" t="s">
        <v>26</v>
      </c>
      <c r="K91" s="436"/>
      <c r="L91" s="436"/>
      <c r="M91" s="436"/>
      <c r="N91" s="436"/>
      <c r="O91" s="436"/>
      <c r="P91" s="436"/>
      <c r="Q91" s="436"/>
      <c r="R91" s="436"/>
      <c r="S91" s="343"/>
      <c r="T91" s="343"/>
      <c r="U91" s="343"/>
      <c r="V91" s="343"/>
      <c r="W91" s="343"/>
      <c r="X91" s="343"/>
      <c r="Y91" s="343"/>
      <c r="Z91" s="343"/>
      <c r="AA91" s="456"/>
      <c r="AB91" s="457"/>
      <c r="AC91" s="457"/>
      <c r="AD91" s="457"/>
      <c r="AE91" s="457"/>
      <c r="AF91" s="52" t="str">
        <f>IF(G91=0,"←在籍者（生徒）数を記入してください。","")</f>
        <v>←在籍者（生徒）数を記入してください。</v>
      </c>
    </row>
    <row r="92" spans="1:40" s="3" customFormat="1" ht="6" customHeight="1" thickBot="1">
      <c r="A92" s="371"/>
      <c r="B92" s="365"/>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52"/>
      <c r="AG92" s="11"/>
      <c r="AH92" s="355"/>
      <c r="AI92" s="355"/>
      <c r="AJ92" s="355"/>
      <c r="AK92" s="356"/>
      <c r="AL92" s="355"/>
      <c r="AM92" s="355"/>
      <c r="AN92" s="355"/>
    </row>
    <row r="93" spans="1:40" s="3" customFormat="1" ht="27.6" customHeight="1">
      <c r="A93" s="1681" t="s">
        <v>1419</v>
      </c>
      <c r="B93" s="1682"/>
      <c r="C93" s="1682"/>
      <c r="D93" s="1682"/>
      <c r="E93" s="1683"/>
      <c r="F93" s="1684" t="s">
        <v>1420</v>
      </c>
      <c r="G93" s="1682"/>
      <c r="H93" s="1682"/>
      <c r="I93" s="1682"/>
      <c r="J93" s="1682"/>
      <c r="K93" s="1682"/>
      <c r="L93" s="1682"/>
      <c r="M93" s="1685"/>
      <c r="N93" s="386"/>
      <c r="O93" s="386"/>
      <c r="P93" s="1631" t="s">
        <v>1419</v>
      </c>
      <c r="Q93" s="1632"/>
      <c r="R93" s="1632"/>
      <c r="S93" s="1632"/>
      <c r="T93" s="1632"/>
      <c r="U93" s="1684" t="s">
        <v>1420</v>
      </c>
      <c r="V93" s="1682"/>
      <c r="W93" s="1682"/>
      <c r="X93" s="1682"/>
      <c r="Y93" s="1682"/>
      <c r="Z93" s="1682"/>
      <c r="AA93" s="1682"/>
      <c r="AB93" s="1685"/>
      <c r="AC93" s="436"/>
      <c r="AD93" s="436"/>
      <c r="AE93" s="436"/>
      <c r="AF93" s="52"/>
      <c r="AG93" s="11"/>
      <c r="AH93" s="355"/>
      <c r="AI93" s="355"/>
      <c r="AJ93" s="355"/>
      <c r="AK93" s="356"/>
      <c r="AL93" s="355"/>
      <c r="AM93" s="355"/>
      <c r="AN93" s="355"/>
    </row>
    <row r="94" spans="1:40" s="3" customFormat="1" ht="14.1" customHeight="1">
      <c r="A94" s="1686" t="s">
        <v>1421</v>
      </c>
      <c r="B94" s="1689" t="s">
        <v>1422</v>
      </c>
      <c r="C94" s="1690"/>
      <c r="D94" s="1690"/>
      <c r="E94" s="1691"/>
      <c r="F94" s="1692"/>
      <c r="G94" s="1693"/>
      <c r="H94" s="1693"/>
      <c r="I94" s="1693"/>
      <c r="J94" s="1693"/>
      <c r="K94" s="1693"/>
      <c r="L94" s="1693"/>
      <c r="M94" s="460" t="s">
        <v>26</v>
      </c>
      <c r="N94" s="386"/>
      <c r="O94" s="386"/>
      <c r="P94" s="1686" t="s">
        <v>1423</v>
      </c>
      <c r="Q94" s="1689" t="s">
        <v>1424</v>
      </c>
      <c r="R94" s="1690"/>
      <c r="S94" s="1690"/>
      <c r="T94" s="1691"/>
      <c r="U94" s="1692"/>
      <c r="V94" s="1693"/>
      <c r="W94" s="1693"/>
      <c r="X94" s="1693"/>
      <c r="Y94" s="1693"/>
      <c r="Z94" s="1693"/>
      <c r="AA94" s="1693"/>
      <c r="AB94" s="461" t="s">
        <v>26</v>
      </c>
      <c r="AC94" s="436"/>
      <c r="AD94" s="436"/>
      <c r="AE94" s="436"/>
      <c r="AF94" s="52"/>
      <c r="AG94" s="11"/>
      <c r="AH94" s="355"/>
      <c r="AI94" s="355"/>
      <c r="AJ94" s="355"/>
      <c r="AK94" s="356"/>
      <c r="AL94" s="355"/>
      <c r="AM94" s="355"/>
      <c r="AN94" s="355"/>
    </row>
    <row r="95" spans="1:40" s="3" customFormat="1" ht="14.1" customHeight="1">
      <c r="A95" s="1687"/>
      <c r="B95" s="1694" t="s">
        <v>1425</v>
      </c>
      <c r="C95" s="1531"/>
      <c r="D95" s="1531"/>
      <c r="E95" s="1695"/>
      <c r="F95" s="1696"/>
      <c r="G95" s="1697"/>
      <c r="H95" s="1697"/>
      <c r="I95" s="1697"/>
      <c r="J95" s="1697"/>
      <c r="K95" s="1697"/>
      <c r="L95" s="1697"/>
      <c r="M95" s="462" t="s">
        <v>26</v>
      </c>
      <c r="N95" s="386"/>
      <c r="O95" s="386"/>
      <c r="P95" s="1687"/>
      <c r="Q95" s="1698" t="s">
        <v>1426</v>
      </c>
      <c r="R95" s="1504"/>
      <c r="S95" s="1504"/>
      <c r="T95" s="1699"/>
      <c r="U95" s="1700"/>
      <c r="V95" s="1701"/>
      <c r="W95" s="1701"/>
      <c r="X95" s="1701"/>
      <c r="Y95" s="1701"/>
      <c r="Z95" s="1701"/>
      <c r="AA95" s="1701"/>
      <c r="AB95" s="463" t="s">
        <v>26</v>
      </c>
      <c r="AC95" s="436"/>
      <c r="AD95" s="436"/>
      <c r="AE95" s="436"/>
      <c r="AF95" s="52"/>
      <c r="AG95" s="11"/>
      <c r="AH95" s="355"/>
      <c r="AI95" s="355"/>
      <c r="AJ95" s="355"/>
      <c r="AK95" s="356"/>
      <c r="AL95" s="355"/>
      <c r="AM95" s="355"/>
      <c r="AN95" s="355"/>
    </row>
    <row r="96" spans="1:40" s="3" customFormat="1" ht="14.1" customHeight="1">
      <c r="A96" s="1687"/>
      <c r="B96" s="1694" t="s">
        <v>1427</v>
      </c>
      <c r="C96" s="1531"/>
      <c r="D96" s="1531"/>
      <c r="E96" s="1695"/>
      <c r="F96" s="1696"/>
      <c r="G96" s="1697"/>
      <c r="H96" s="1697"/>
      <c r="I96" s="1697"/>
      <c r="J96" s="1697"/>
      <c r="K96" s="1697"/>
      <c r="L96" s="1697"/>
      <c r="M96" s="461" t="s">
        <v>26</v>
      </c>
      <c r="N96" s="386"/>
      <c r="O96" s="386"/>
      <c r="P96" s="1687"/>
      <c r="Q96" s="1698" t="s">
        <v>1428</v>
      </c>
      <c r="R96" s="1504"/>
      <c r="S96" s="1504"/>
      <c r="T96" s="1699"/>
      <c r="U96" s="1700"/>
      <c r="V96" s="1701"/>
      <c r="W96" s="1701"/>
      <c r="X96" s="1701"/>
      <c r="Y96" s="1701"/>
      <c r="Z96" s="1701"/>
      <c r="AA96" s="1701"/>
      <c r="AB96" s="463" t="s">
        <v>26</v>
      </c>
      <c r="AC96" s="436"/>
      <c r="AD96" s="436"/>
      <c r="AE96" s="436"/>
      <c r="AF96" s="52"/>
      <c r="AG96" s="11"/>
      <c r="AH96" s="355"/>
      <c r="AI96" s="355"/>
      <c r="AJ96" s="355"/>
      <c r="AK96" s="356"/>
      <c r="AL96" s="355"/>
      <c r="AM96" s="355"/>
      <c r="AN96" s="355"/>
    </row>
    <row r="97" spans="1:40" ht="14.1" customHeight="1">
      <c r="A97" s="1687"/>
      <c r="B97" s="1694" t="s">
        <v>1429</v>
      </c>
      <c r="C97" s="1531"/>
      <c r="D97" s="1531"/>
      <c r="E97" s="1695"/>
      <c r="F97" s="1696"/>
      <c r="G97" s="1697"/>
      <c r="H97" s="1697"/>
      <c r="I97" s="1697"/>
      <c r="J97" s="1697"/>
      <c r="K97" s="1697"/>
      <c r="L97" s="1697"/>
      <c r="M97" s="462" t="s">
        <v>26</v>
      </c>
      <c r="N97" s="348"/>
      <c r="O97" s="348"/>
      <c r="P97" s="1687"/>
      <c r="Q97" s="1698" t="s">
        <v>1430</v>
      </c>
      <c r="R97" s="1504"/>
      <c r="S97" s="1504"/>
      <c r="T97" s="1699"/>
      <c r="U97" s="1700"/>
      <c r="V97" s="1701"/>
      <c r="W97" s="1701"/>
      <c r="X97" s="1701"/>
      <c r="Y97" s="1701"/>
      <c r="Z97" s="1701"/>
      <c r="AA97" s="1701"/>
      <c r="AB97" s="463" t="s">
        <v>26</v>
      </c>
      <c r="AC97" s="343"/>
      <c r="AD97" s="343"/>
      <c r="AE97" s="343"/>
    </row>
    <row r="98" spans="1:40" ht="14.1" customHeight="1">
      <c r="A98" s="1687"/>
      <c r="B98" s="1694" t="s">
        <v>1431</v>
      </c>
      <c r="C98" s="1531"/>
      <c r="D98" s="1531"/>
      <c r="E98" s="1695"/>
      <c r="F98" s="1696"/>
      <c r="G98" s="1697"/>
      <c r="H98" s="1697"/>
      <c r="I98" s="1697"/>
      <c r="J98" s="1697"/>
      <c r="K98" s="1697"/>
      <c r="L98" s="1697"/>
      <c r="M98" s="462" t="s">
        <v>26</v>
      </c>
      <c r="N98" s="348"/>
      <c r="O98" s="348"/>
      <c r="P98" s="1687"/>
      <c r="Q98" s="1698" t="s">
        <v>1432</v>
      </c>
      <c r="R98" s="1504"/>
      <c r="S98" s="1504"/>
      <c r="T98" s="1699"/>
      <c r="U98" s="1700"/>
      <c r="V98" s="1701"/>
      <c r="W98" s="1701"/>
      <c r="X98" s="1701"/>
      <c r="Y98" s="1701"/>
      <c r="Z98" s="1701"/>
      <c r="AA98" s="1701"/>
      <c r="AB98" s="463" t="s">
        <v>26</v>
      </c>
      <c r="AC98" s="343"/>
      <c r="AD98" s="343"/>
      <c r="AE98" s="343"/>
    </row>
    <row r="99" spans="1:40" ht="14.1" customHeight="1">
      <c r="A99" s="1687"/>
      <c r="B99" s="1694" t="s">
        <v>1433</v>
      </c>
      <c r="C99" s="1531"/>
      <c r="D99" s="1531"/>
      <c r="E99" s="1695"/>
      <c r="F99" s="1696"/>
      <c r="G99" s="1697"/>
      <c r="H99" s="1697"/>
      <c r="I99" s="1697"/>
      <c r="J99" s="1697"/>
      <c r="K99" s="1697"/>
      <c r="L99" s="1697"/>
      <c r="M99" s="461" t="s">
        <v>26</v>
      </c>
      <c r="N99" s="348"/>
      <c r="O99" s="348"/>
      <c r="P99" s="1688"/>
      <c r="Q99" s="1702" t="s">
        <v>1434</v>
      </c>
      <c r="R99" s="1702"/>
      <c r="S99" s="1702"/>
      <c r="T99" s="1703"/>
      <c r="U99" s="1704"/>
      <c r="V99" s="1705"/>
      <c r="W99" s="1705"/>
      <c r="X99" s="1705"/>
      <c r="Y99" s="1705"/>
      <c r="Z99" s="1705"/>
      <c r="AA99" s="1705"/>
      <c r="AB99" s="464" t="s">
        <v>26</v>
      </c>
      <c r="AC99" s="343"/>
      <c r="AD99" s="343"/>
      <c r="AE99" s="343"/>
    </row>
    <row r="100" spans="1:40" s="3" customFormat="1" ht="14.1" customHeight="1">
      <c r="A100" s="1687"/>
      <c r="B100" s="1694" t="s">
        <v>1435</v>
      </c>
      <c r="C100" s="1531"/>
      <c r="D100" s="1531"/>
      <c r="E100" s="1695"/>
      <c r="F100" s="1696"/>
      <c r="G100" s="1697"/>
      <c r="H100" s="1697"/>
      <c r="I100" s="1697"/>
      <c r="J100" s="1697"/>
      <c r="K100" s="1697"/>
      <c r="L100" s="1697"/>
      <c r="M100" s="462" t="s">
        <v>26</v>
      </c>
      <c r="N100" s="386"/>
      <c r="O100" s="386"/>
      <c r="P100" s="1686" t="s">
        <v>1436</v>
      </c>
      <c r="Q100" s="1689" t="s">
        <v>1437</v>
      </c>
      <c r="R100" s="1690"/>
      <c r="S100" s="1690"/>
      <c r="T100" s="1691"/>
      <c r="U100" s="1692"/>
      <c r="V100" s="1693"/>
      <c r="W100" s="1693"/>
      <c r="X100" s="1693"/>
      <c r="Y100" s="1693"/>
      <c r="Z100" s="1693"/>
      <c r="AA100" s="1693"/>
      <c r="AB100" s="465" t="s">
        <v>26</v>
      </c>
      <c r="AC100" s="436"/>
      <c r="AD100" s="436"/>
      <c r="AE100" s="436"/>
      <c r="AF100" s="52"/>
      <c r="AG100" s="11"/>
      <c r="AH100" s="355"/>
      <c r="AI100" s="355"/>
      <c r="AJ100" s="355"/>
      <c r="AK100" s="356"/>
      <c r="AL100" s="355"/>
      <c r="AM100" s="355"/>
      <c r="AN100" s="355"/>
    </row>
    <row r="101" spans="1:40" s="3" customFormat="1" ht="14.1" customHeight="1">
      <c r="A101" s="1688"/>
      <c r="B101" s="1706" t="s">
        <v>1438</v>
      </c>
      <c r="C101" s="1702"/>
      <c r="D101" s="1702"/>
      <c r="E101" s="1703"/>
      <c r="F101" s="1704"/>
      <c r="G101" s="1705"/>
      <c r="H101" s="1705"/>
      <c r="I101" s="1705"/>
      <c r="J101" s="1705"/>
      <c r="K101" s="1705"/>
      <c r="L101" s="1705"/>
      <c r="M101" s="464" t="s">
        <v>26</v>
      </c>
      <c r="N101" s="386"/>
      <c r="O101" s="386"/>
      <c r="P101" s="1687"/>
      <c r="Q101" s="1698" t="s">
        <v>1439</v>
      </c>
      <c r="R101" s="1504"/>
      <c r="S101" s="1504"/>
      <c r="T101" s="1699"/>
      <c r="U101" s="1700"/>
      <c r="V101" s="1701"/>
      <c r="W101" s="1701"/>
      <c r="X101" s="1701"/>
      <c r="Y101" s="1701"/>
      <c r="Z101" s="1701"/>
      <c r="AA101" s="1701"/>
      <c r="AB101" s="463" t="s">
        <v>26</v>
      </c>
      <c r="AC101" s="436"/>
      <c r="AD101" s="436"/>
      <c r="AE101" s="436"/>
      <c r="AF101" s="52"/>
      <c r="AG101" s="11"/>
      <c r="AH101" s="355"/>
      <c r="AI101" s="355"/>
      <c r="AJ101" s="355"/>
      <c r="AK101" s="356"/>
      <c r="AL101" s="355"/>
      <c r="AM101" s="355"/>
      <c r="AN101" s="355"/>
    </row>
    <row r="102" spans="1:40" s="3" customFormat="1" ht="14.1" customHeight="1">
      <c r="A102" s="1686" t="s">
        <v>1440</v>
      </c>
      <c r="B102" s="1689" t="s">
        <v>1441</v>
      </c>
      <c r="C102" s="1690"/>
      <c r="D102" s="1690"/>
      <c r="E102" s="1691"/>
      <c r="F102" s="1692"/>
      <c r="G102" s="1693"/>
      <c r="H102" s="1693"/>
      <c r="I102" s="1693"/>
      <c r="J102" s="1693"/>
      <c r="K102" s="1693"/>
      <c r="L102" s="1693"/>
      <c r="M102" s="465" t="s">
        <v>26</v>
      </c>
      <c r="N102" s="386"/>
      <c r="O102" s="386"/>
      <c r="P102" s="1687"/>
      <c r="Q102" s="1698" t="s">
        <v>1442</v>
      </c>
      <c r="R102" s="1504"/>
      <c r="S102" s="1504"/>
      <c r="T102" s="1699"/>
      <c r="U102" s="1700"/>
      <c r="V102" s="1701"/>
      <c r="W102" s="1701"/>
      <c r="X102" s="1701"/>
      <c r="Y102" s="1701"/>
      <c r="Z102" s="1701"/>
      <c r="AA102" s="1701"/>
      <c r="AB102" s="462" t="s">
        <v>26</v>
      </c>
      <c r="AC102" s="365"/>
      <c r="AD102" s="365"/>
      <c r="AE102" s="365"/>
      <c r="AF102" s="52"/>
      <c r="AG102" s="11"/>
      <c r="AH102" s="355"/>
      <c r="AI102" s="355"/>
      <c r="AJ102" s="355"/>
      <c r="AK102" s="356"/>
      <c r="AL102" s="355"/>
      <c r="AM102" s="355"/>
      <c r="AN102" s="355"/>
    </row>
    <row r="103" spans="1:40" s="3" customFormat="1" ht="14.1" customHeight="1">
      <c r="A103" s="1687"/>
      <c r="B103" s="1707" t="s">
        <v>1443</v>
      </c>
      <c r="C103" s="1501"/>
      <c r="D103" s="1501"/>
      <c r="E103" s="1708"/>
      <c r="F103" s="1709"/>
      <c r="G103" s="1710"/>
      <c r="H103" s="1710"/>
      <c r="I103" s="1710"/>
      <c r="J103" s="1710"/>
      <c r="K103" s="1710"/>
      <c r="L103" s="1710"/>
      <c r="M103" s="463" t="s">
        <v>26</v>
      </c>
      <c r="N103" s="386"/>
      <c r="O103" s="386"/>
      <c r="P103" s="1687"/>
      <c r="Q103" s="1698" t="s">
        <v>1444</v>
      </c>
      <c r="R103" s="1504"/>
      <c r="S103" s="1504"/>
      <c r="T103" s="1699"/>
      <c r="U103" s="1700"/>
      <c r="V103" s="1701"/>
      <c r="W103" s="1701"/>
      <c r="X103" s="1701"/>
      <c r="Y103" s="1701"/>
      <c r="Z103" s="1701"/>
      <c r="AA103" s="1701"/>
      <c r="AB103" s="462" t="s">
        <v>26</v>
      </c>
      <c r="AC103" s="365"/>
      <c r="AD103" s="365"/>
      <c r="AE103" s="365"/>
      <c r="AF103" s="52"/>
      <c r="AG103" s="11"/>
      <c r="AH103" s="355"/>
      <c r="AI103" s="355"/>
      <c r="AJ103" s="355"/>
      <c r="AK103" s="356"/>
      <c r="AL103" s="355"/>
      <c r="AM103" s="355"/>
      <c r="AN103" s="355"/>
    </row>
    <row r="104" spans="1:40" s="3" customFormat="1" ht="14.1" customHeight="1">
      <c r="A104" s="1687"/>
      <c r="B104" s="1694" t="s">
        <v>1445</v>
      </c>
      <c r="C104" s="1531"/>
      <c r="D104" s="1531"/>
      <c r="E104" s="1695"/>
      <c r="F104" s="1696"/>
      <c r="G104" s="1697"/>
      <c r="H104" s="1697"/>
      <c r="I104" s="1697"/>
      <c r="J104" s="1697"/>
      <c r="K104" s="1697"/>
      <c r="L104" s="1697"/>
      <c r="M104" s="463" t="s">
        <v>26</v>
      </c>
      <c r="N104" s="386"/>
      <c r="O104" s="386"/>
      <c r="P104" s="1688"/>
      <c r="Q104" s="1702" t="s">
        <v>1446</v>
      </c>
      <c r="R104" s="1702"/>
      <c r="S104" s="1702"/>
      <c r="T104" s="1703"/>
      <c r="U104" s="1704"/>
      <c r="V104" s="1705"/>
      <c r="W104" s="1705"/>
      <c r="X104" s="1705"/>
      <c r="Y104" s="1705"/>
      <c r="Z104" s="1705"/>
      <c r="AA104" s="1705"/>
      <c r="AB104" s="466" t="s">
        <v>26</v>
      </c>
      <c r="AC104" s="365"/>
      <c r="AD104" s="365"/>
      <c r="AE104" s="365"/>
      <c r="AF104" s="52"/>
      <c r="AG104" s="11"/>
      <c r="AH104" s="355"/>
      <c r="AI104" s="355"/>
      <c r="AJ104" s="355"/>
      <c r="AK104" s="356"/>
      <c r="AL104" s="355"/>
      <c r="AM104" s="355"/>
      <c r="AN104" s="355"/>
    </row>
    <row r="105" spans="1:40" s="3" customFormat="1" ht="14.1" customHeight="1">
      <c r="A105" s="1687"/>
      <c r="B105" s="1694" t="s">
        <v>1447</v>
      </c>
      <c r="C105" s="1531"/>
      <c r="D105" s="1531"/>
      <c r="E105" s="1695"/>
      <c r="F105" s="1696"/>
      <c r="G105" s="1697"/>
      <c r="H105" s="1697"/>
      <c r="I105" s="1697"/>
      <c r="J105" s="1697"/>
      <c r="K105" s="1697"/>
      <c r="L105" s="1697"/>
      <c r="M105" s="463" t="s">
        <v>26</v>
      </c>
      <c r="N105" s="386"/>
      <c r="O105" s="386"/>
      <c r="P105" s="1686" t="s">
        <v>1448</v>
      </c>
      <c r="Q105" s="1689" t="s">
        <v>1449</v>
      </c>
      <c r="R105" s="1690"/>
      <c r="S105" s="1690"/>
      <c r="T105" s="1691"/>
      <c r="U105" s="1692"/>
      <c r="V105" s="1693"/>
      <c r="W105" s="1693"/>
      <c r="X105" s="1693"/>
      <c r="Y105" s="1693"/>
      <c r="Z105" s="1693"/>
      <c r="AA105" s="1693"/>
      <c r="AB105" s="465" t="s">
        <v>26</v>
      </c>
      <c r="AC105" s="365"/>
      <c r="AD105" s="365"/>
      <c r="AE105" s="365"/>
      <c r="AF105" s="52"/>
      <c r="AG105" s="11"/>
      <c r="AH105" s="355"/>
      <c r="AI105" s="355"/>
      <c r="AJ105" s="355"/>
      <c r="AK105" s="356"/>
      <c r="AL105" s="355"/>
      <c r="AM105" s="355"/>
      <c r="AN105" s="355"/>
    </row>
    <row r="106" spans="1:40" s="3" customFormat="1" ht="14.1" customHeight="1">
      <c r="A106" s="1687"/>
      <c r="B106" s="1694" t="s">
        <v>1450</v>
      </c>
      <c r="C106" s="1531"/>
      <c r="D106" s="1531"/>
      <c r="E106" s="1695"/>
      <c r="F106" s="1696"/>
      <c r="G106" s="1697"/>
      <c r="H106" s="1697"/>
      <c r="I106" s="1697"/>
      <c r="J106" s="1697"/>
      <c r="K106" s="1697"/>
      <c r="L106" s="1697"/>
      <c r="M106" s="463" t="s">
        <v>26</v>
      </c>
      <c r="N106" s="386"/>
      <c r="O106" s="386"/>
      <c r="P106" s="1687"/>
      <c r="Q106" s="1698" t="s">
        <v>1451</v>
      </c>
      <c r="R106" s="1504"/>
      <c r="S106" s="1504"/>
      <c r="T106" s="1699"/>
      <c r="U106" s="1700"/>
      <c r="V106" s="1701"/>
      <c r="W106" s="1701"/>
      <c r="X106" s="1701"/>
      <c r="Y106" s="1701"/>
      <c r="Z106" s="1701"/>
      <c r="AA106" s="1701"/>
      <c r="AB106" s="463" t="s">
        <v>26</v>
      </c>
      <c r="AC106" s="467"/>
      <c r="AD106" s="467"/>
      <c r="AE106" s="467"/>
      <c r="AF106" s="52"/>
      <c r="AG106" s="11"/>
      <c r="AH106" s="355"/>
      <c r="AI106" s="355"/>
      <c r="AJ106" s="355"/>
      <c r="AK106" s="356"/>
      <c r="AL106" s="355"/>
      <c r="AM106" s="355"/>
      <c r="AN106" s="355"/>
    </row>
    <row r="107" spans="1:40" s="3" customFormat="1" ht="14.1" customHeight="1">
      <c r="A107" s="1687"/>
      <c r="B107" s="1694" t="s">
        <v>1452</v>
      </c>
      <c r="C107" s="1531"/>
      <c r="D107" s="1531"/>
      <c r="E107" s="1695"/>
      <c r="F107" s="1696"/>
      <c r="G107" s="1697"/>
      <c r="H107" s="1697"/>
      <c r="I107" s="1697"/>
      <c r="J107" s="1697"/>
      <c r="K107" s="1697"/>
      <c r="L107" s="1697"/>
      <c r="M107" s="463" t="s">
        <v>26</v>
      </c>
      <c r="N107" s="386"/>
      <c r="O107" s="386"/>
      <c r="P107" s="1687"/>
      <c r="Q107" s="1698" t="s">
        <v>1453</v>
      </c>
      <c r="R107" s="1504"/>
      <c r="S107" s="1504"/>
      <c r="T107" s="1699"/>
      <c r="U107" s="1700"/>
      <c r="V107" s="1701"/>
      <c r="W107" s="1701"/>
      <c r="X107" s="1701"/>
      <c r="Y107" s="1701"/>
      <c r="Z107" s="1701"/>
      <c r="AA107" s="1701"/>
      <c r="AB107" s="463" t="s">
        <v>26</v>
      </c>
      <c r="AC107" s="371"/>
      <c r="AD107" s="371"/>
      <c r="AE107" s="365"/>
      <c r="AF107" s="52"/>
      <c r="AG107" s="11"/>
      <c r="AH107" s="355"/>
      <c r="AI107" s="355"/>
      <c r="AJ107" s="355"/>
      <c r="AK107" s="356"/>
      <c r="AL107" s="355"/>
      <c r="AM107" s="355"/>
      <c r="AN107" s="355"/>
    </row>
    <row r="108" spans="1:40" s="3" customFormat="1" ht="14.1" customHeight="1">
      <c r="A108" s="1688"/>
      <c r="B108" s="1706" t="s">
        <v>1454</v>
      </c>
      <c r="C108" s="1702"/>
      <c r="D108" s="1702"/>
      <c r="E108" s="1703"/>
      <c r="F108" s="1704"/>
      <c r="G108" s="1705"/>
      <c r="H108" s="1705"/>
      <c r="I108" s="1705"/>
      <c r="J108" s="1705"/>
      <c r="K108" s="1705"/>
      <c r="L108" s="1705"/>
      <c r="M108" s="464" t="s">
        <v>26</v>
      </c>
      <c r="N108" s="386"/>
      <c r="O108" s="386"/>
      <c r="P108" s="1688"/>
      <c r="Q108" s="1702" t="s">
        <v>1455</v>
      </c>
      <c r="R108" s="1702"/>
      <c r="S108" s="1702"/>
      <c r="T108" s="1703"/>
      <c r="U108" s="1704"/>
      <c r="V108" s="1705"/>
      <c r="W108" s="1705"/>
      <c r="X108" s="1705"/>
      <c r="Y108" s="1705"/>
      <c r="Z108" s="1705"/>
      <c r="AA108" s="1705"/>
      <c r="AB108" s="464" t="s">
        <v>26</v>
      </c>
      <c r="AC108" s="371"/>
      <c r="AD108" s="371"/>
      <c r="AE108" s="365"/>
      <c r="AF108" s="52"/>
      <c r="AG108" s="11"/>
      <c r="AH108" s="355"/>
      <c r="AI108" s="355"/>
      <c r="AJ108" s="355"/>
      <c r="AK108" s="356"/>
      <c r="AL108" s="355"/>
      <c r="AM108" s="355"/>
      <c r="AN108" s="355"/>
    </row>
    <row r="109" spans="1:40" s="3" customFormat="1" ht="14.1" customHeight="1">
      <c r="A109" s="1686" t="s">
        <v>1456</v>
      </c>
      <c r="B109" s="1689" t="s">
        <v>1457</v>
      </c>
      <c r="C109" s="1690"/>
      <c r="D109" s="1690"/>
      <c r="E109" s="1691"/>
      <c r="F109" s="1692"/>
      <c r="G109" s="1693"/>
      <c r="H109" s="1693"/>
      <c r="I109" s="1693"/>
      <c r="J109" s="1693"/>
      <c r="K109" s="1693"/>
      <c r="L109" s="1693"/>
      <c r="M109" s="465" t="s">
        <v>26</v>
      </c>
      <c r="N109" s="386"/>
      <c r="O109" s="386"/>
      <c r="P109" s="1686" t="s">
        <v>1458</v>
      </c>
      <c r="Q109" s="1689" t="s">
        <v>1459</v>
      </c>
      <c r="R109" s="1690"/>
      <c r="S109" s="1690"/>
      <c r="T109" s="1691"/>
      <c r="U109" s="1692"/>
      <c r="V109" s="1693"/>
      <c r="W109" s="1693"/>
      <c r="X109" s="1693"/>
      <c r="Y109" s="1693"/>
      <c r="Z109" s="1693"/>
      <c r="AA109" s="1693"/>
      <c r="AB109" s="465" t="s">
        <v>26</v>
      </c>
      <c r="AC109" s="468"/>
      <c r="AD109" s="468"/>
      <c r="AE109" s="365"/>
      <c r="AF109" s="52"/>
      <c r="AG109" s="11"/>
      <c r="AH109" s="355"/>
      <c r="AI109" s="355"/>
      <c r="AJ109" s="355"/>
      <c r="AK109" s="356"/>
      <c r="AL109" s="355"/>
      <c r="AM109" s="355"/>
      <c r="AN109" s="355"/>
    </row>
    <row r="110" spans="1:40" s="3" customFormat="1" ht="14.1" customHeight="1">
      <c r="A110" s="1687"/>
      <c r="B110" s="1694" t="s">
        <v>1460</v>
      </c>
      <c r="C110" s="1531"/>
      <c r="D110" s="1531"/>
      <c r="E110" s="1695"/>
      <c r="F110" s="1696"/>
      <c r="G110" s="1697"/>
      <c r="H110" s="1697"/>
      <c r="I110" s="1697"/>
      <c r="J110" s="1697"/>
      <c r="K110" s="1697"/>
      <c r="L110" s="1697"/>
      <c r="M110" s="463" t="s">
        <v>26</v>
      </c>
      <c r="N110" s="386"/>
      <c r="O110" s="386"/>
      <c r="P110" s="1687"/>
      <c r="Q110" s="1698" t="s">
        <v>1461</v>
      </c>
      <c r="R110" s="1504"/>
      <c r="S110" s="1504"/>
      <c r="T110" s="1699"/>
      <c r="U110" s="1700"/>
      <c r="V110" s="1701"/>
      <c r="W110" s="1701"/>
      <c r="X110" s="1701"/>
      <c r="Y110" s="1701"/>
      <c r="Z110" s="1701"/>
      <c r="AA110" s="1701"/>
      <c r="AB110" s="463" t="s">
        <v>26</v>
      </c>
      <c r="AC110" s="468"/>
      <c r="AD110" s="468"/>
      <c r="AE110" s="365"/>
      <c r="AF110" s="52"/>
      <c r="AG110" s="11"/>
      <c r="AH110" s="355"/>
      <c r="AI110" s="355"/>
      <c r="AJ110" s="355"/>
      <c r="AK110" s="356"/>
      <c r="AL110" s="355"/>
      <c r="AM110" s="355"/>
      <c r="AN110" s="355"/>
    </row>
    <row r="111" spans="1:40" s="3" customFormat="1" ht="14.1" customHeight="1">
      <c r="A111" s="1687"/>
      <c r="B111" s="1694" t="s">
        <v>1462</v>
      </c>
      <c r="C111" s="1531"/>
      <c r="D111" s="1531"/>
      <c r="E111" s="1695"/>
      <c r="F111" s="1696"/>
      <c r="G111" s="1697"/>
      <c r="H111" s="1697"/>
      <c r="I111" s="1697"/>
      <c r="J111" s="1697"/>
      <c r="K111" s="1697"/>
      <c r="L111" s="1697"/>
      <c r="M111" s="462" t="s">
        <v>26</v>
      </c>
      <c r="N111" s="386"/>
      <c r="O111" s="386"/>
      <c r="P111" s="1687"/>
      <c r="Q111" s="1698" t="s">
        <v>1463</v>
      </c>
      <c r="R111" s="1504"/>
      <c r="S111" s="1504"/>
      <c r="T111" s="1699"/>
      <c r="U111" s="1700"/>
      <c r="V111" s="1701"/>
      <c r="W111" s="1701"/>
      <c r="X111" s="1701"/>
      <c r="Y111" s="1701"/>
      <c r="Z111" s="1701"/>
      <c r="AA111" s="1701"/>
      <c r="AB111" s="462" t="s">
        <v>26</v>
      </c>
      <c r="AC111" s="468"/>
      <c r="AD111" s="468"/>
      <c r="AE111" s="365"/>
      <c r="AF111" s="52"/>
      <c r="AG111" s="11"/>
      <c r="AH111" s="355"/>
      <c r="AI111" s="355"/>
      <c r="AJ111" s="355"/>
      <c r="AK111" s="356"/>
      <c r="AL111" s="355"/>
      <c r="AM111" s="355"/>
      <c r="AN111" s="355"/>
    </row>
    <row r="112" spans="1:40" ht="14.1" customHeight="1">
      <c r="A112" s="1687"/>
      <c r="B112" s="1694" t="s">
        <v>1464</v>
      </c>
      <c r="C112" s="1531"/>
      <c r="D112" s="1531"/>
      <c r="E112" s="1695"/>
      <c r="F112" s="1696"/>
      <c r="G112" s="1697"/>
      <c r="H112" s="1697"/>
      <c r="I112" s="1697"/>
      <c r="J112" s="1697"/>
      <c r="K112" s="1697"/>
      <c r="L112" s="1697"/>
      <c r="M112" s="461" t="s">
        <v>26</v>
      </c>
      <c r="N112" s="348"/>
      <c r="O112" s="348"/>
      <c r="P112" s="1687"/>
      <c r="Q112" s="1698" t="s">
        <v>1465</v>
      </c>
      <c r="R112" s="1504"/>
      <c r="S112" s="1504"/>
      <c r="T112" s="1699"/>
      <c r="U112" s="1700"/>
      <c r="V112" s="1701"/>
      <c r="W112" s="1701"/>
      <c r="X112" s="1701"/>
      <c r="Y112" s="1701"/>
      <c r="Z112" s="1701"/>
      <c r="AA112" s="1701"/>
      <c r="AB112" s="461" t="s">
        <v>26</v>
      </c>
      <c r="AC112" s="468"/>
      <c r="AD112" s="468"/>
      <c r="AE112" s="343"/>
    </row>
    <row r="113" spans="1:37" ht="14.1" customHeight="1">
      <c r="A113" s="1687"/>
      <c r="B113" s="1694" t="s">
        <v>1466</v>
      </c>
      <c r="C113" s="1531"/>
      <c r="D113" s="1531"/>
      <c r="E113" s="1695"/>
      <c r="F113" s="1696"/>
      <c r="G113" s="1697"/>
      <c r="H113" s="1697"/>
      <c r="I113" s="1697"/>
      <c r="J113" s="1697"/>
      <c r="K113" s="1697"/>
      <c r="L113" s="1697"/>
      <c r="M113" s="463" t="s">
        <v>26</v>
      </c>
      <c r="N113" s="348"/>
      <c r="O113" s="348"/>
      <c r="P113" s="1687"/>
      <c r="Q113" s="1698" t="s">
        <v>1467</v>
      </c>
      <c r="R113" s="1504"/>
      <c r="S113" s="1504"/>
      <c r="T113" s="1699"/>
      <c r="U113" s="1700"/>
      <c r="V113" s="1701"/>
      <c r="W113" s="1701"/>
      <c r="X113" s="1701"/>
      <c r="Y113" s="1701"/>
      <c r="Z113" s="1701"/>
      <c r="AA113" s="1701"/>
      <c r="AB113" s="462" t="s">
        <v>26</v>
      </c>
      <c r="AC113" s="468"/>
      <c r="AD113" s="468"/>
      <c r="AE113" s="343"/>
    </row>
    <row r="114" spans="1:37" ht="14.1" customHeight="1">
      <c r="A114" s="1687"/>
      <c r="B114" s="1694" t="s">
        <v>1468</v>
      </c>
      <c r="C114" s="1531"/>
      <c r="D114" s="1531"/>
      <c r="E114" s="1695"/>
      <c r="F114" s="1696"/>
      <c r="G114" s="1697"/>
      <c r="H114" s="1697"/>
      <c r="I114" s="1697"/>
      <c r="J114" s="1697"/>
      <c r="K114" s="1697"/>
      <c r="L114" s="1697"/>
      <c r="M114" s="462" t="s">
        <v>26</v>
      </c>
      <c r="N114" s="348"/>
      <c r="O114" s="348"/>
      <c r="P114" s="1687"/>
      <c r="Q114" s="1698" t="s">
        <v>1469</v>
      </c>
      <c r="R114" s="1504"/>
      <c r="S114" s="1504"/>
      <c r="T114" s="1699"/>
      <c r="U114" s="1700"/>
      <c r="V114" s="1701"/>
      <c r="W114" s="1701"/>
      <c r="X114" s="1701"/>
      <c r="Y114" s="1701"/>
      <c r="Z114" s="1701"/>
      <c r="AA114" s="1701"/>
      <c r="AB114" s="462" t="s">
        <v>26</v>
      </c>
      <c r="AC114" s="468"/>
      <c r="AD114" s="468"/>
      <c r="AE114" s="343"/>
    </row>
    <row r="115" spans="1:37" ht="14.1" customHeight="1">
      <c r="A115" s="1687"/>
      <c r="B115" s="1694" t="s">
        <v>1470</v>
      </c>
      <c r="C115" s="1531"/>
      <c r="D115" s="1531"/>
      <c r="E115" s="1695"/>
      <c r="F115" s="1696"/>
      <c r="G115" s="1697"/>
      <c r="H115" s="1697"/>
      <c r="I115" s="1697"/>
      <c r="J115" s="1697"/>
      <c r="K115" s="1697"/>
      <c r="L115" s="1697"/>
      <c r="M115" s="462" t="s">
        <v>26</v>
      </c>
      <c r="N115" s="348"/>
      <c r="O115" s="348"/>
      <c r="P115" s="1687"/>
      <c r="Q115" s="1698" t="s">
        <v>1471</v>
      </c>
      <c r="R115" s="1504"/>
      <c r="S115" s="1504"/>
      <c r="T115" s="1699"/>
      <c r="U115" s="1700"/>
      <c r="V115" s="1701"/>
      <c r="W115" s="1701"/>
      <c r="X115" s="1701"/>
      <c r="Y115" s="1701"/>
      <c r="Z115" s="1701"/>
      <c r="AA115" s="1701"/>
      <c r="AB115" s="462" t="s">
        <v>26</v>
      </c>
      <c r="AC115" s="468"/>
      <c r="AD115" s="468"/>
      <c r="AE115" s="343"/>
    </row>
    <row r="116" spans="1:37" ht="14.1" customHeight="1">
      <c r="A116" s="1687"/>
      <c r="B116" s="1694" t="s">
        <v>1472</v>
      </c>
      <c r="C116" s="1531"/>
      <c r="D116" s="1531"/>
      <c r="E116" s="1695"/>
      <c r="F116" s="1696"/>
      <c r="G116" s="1697"/>
      <c r="H116" s="1697"/>
      <c r="I116" s="1697"/>
      <c r="J116" s="1697"/>
      <c r="K116" s="1697"/>
      <c r="L116" s="1697"/>
      <c r="M116" s="461" t="s">
        <v>26</v>
      </c>
      <c r="N116" s="348"/>
      <c r="O116" s="348"/>
      <c r="P116" s="1688"/>
      <c r="Q116" s="1702" t="s">
        <v>1473</v>
      </c>
      <c r="R116" s="1702"/>
      <c r="S116" s="1702"/>
      <c r="T116" s="1703"/>
      <c r="U116" s="1704"/>
      <c r="V116" s="1705"/>
      <c r="W116" s="1705"/>
      <c r="X116" s="1705"/>
      <c r="Y116" s="1705"/>
      <c r="Z116" s="1705"/>
      <c r="AA116" s="1705"/>
      <c r="AB116" s="464" t="s">
        <v>26</v>
      </c>
      <c r="AC116" s="468"/>
      <c r="AD116" s="468"/>
      <c r="AE116" s="343"/>
    </row>
    <row r="117" spans="1:37" ht="14.1" customHeight="1" thickBot="1">
      <c r="A117" s="1711"/>
      <c r="B117" s="1712" t="s">
        <v>1474</v>
      </c>
      <c r="C117" s="1656"/>
      <c r="D117" s="1656"/>
      <c r="E117" s="1713"/>
      <c r="F117" s="1714"/>
      <c r="G117" s="1715"/>
      <c r="H117" s="1715"/>
      <c r="I117" s="1715"/>
      <c r="J117" s="1715"/>
      <c r="K117" s="1715"/>
      <c r="L117" s="1715"/>
      <c r="M117" s="469" t="s">
        <v>26</v>
      </c>
      <c r="N117" s="348"/>
      <c r="O117" s="348"/>
      <c r="P117" s="1716" t="s">
        <v>1475</v>
      </c>
      <c r="Q117" s="1717"/>
      <c r="R117" s="1717"/>
      <c r="S117" s="1717"/>
      <c r="T117" s="1718"/>
      <c r="U117" s="1719"/>
      <c r="V117" s="1720"/>
      <c r="W117" s="1720"/>
      <c r="X117" s="1720"/>
      <c r="Y117" s="1720"/>
      <c r="Z117" s="1720"/>
      <c r="AA117" s="1720"/>
      <c r="AB117" s="470" t="s">
        <v>26</v>
      </c>
      <c r="AC117" s="468"/>
      <c r="AD117" s="468"/>
      <c r="AE117" s="343"/>
    </row>
    <row r="118" spans="1:37" ht="14.1" customHeight="1" thickBot="1">
      <c r="A118" s="343"/>
      <c r="B118" s="471"/>
      <c r="C118" s="369"/>
      <c r="D118" s="369"/>
      <c r="E118" s="369"/>
      <c r="F118" s="369"/>
      <c r="G118" s="369"/>
      <c r="H118" s="369"/>
      <c r="I118" s="468"/>
      <c r="J118" s="468"/>
      <c r="K118" s="472"/>
      <c r="L118" s="348"/>
      <c r="M118" s="348"/>
      <c r="N118" s="348"/>
      <c r="O118" s="348"/>
      <c r="P118" s="1721" t="s">
        <v>17</v>
      </c>
      <c r="Q118" s="1722"/>
      <c r="R118" s="1722"/>
      <c r="S118" s="1722"/>
      <c r="T118" s="1723"/>
      <c r="U118" s="2426">
        <f>SUM(F94:L117)+SUM(U94:AA117)</f>
        <v>0</v>
      </c>
      <c r="V118" s="2427"/>
      <c r="W118" s="2427"/>
      <c r="X118" s="2427"/>
      <c r="Y118" s="2427"/>
      <c r="Z118" s="2427"/>
      <c r="AA118" s="2427"/>
      <c r="AB118" s="473" t="s">
        <v>26</v>
      </c>
      <c r="AC118" s="468"/>
      <c r="AD118" s="468"/>
      <c r="AE118" s="343"/>
      <c r="AF118" s="52" t="str">
        <f>IF(U118=0,"←「所在地別生徒数」が未記入です。",IF(AND(NOT(G91=U118)),"←在籍者（生徒）数と所在地別生徒数の合計が一致しません。",""))</f>
        <v>←「所在地別生徒数」が未記入です。</v>
      </c>
    </row>
    <row r="119" spans="1:37" ht="11.65" customHeight="1">
      <c r="A119" s="343"/>
      <c r="B119" s="474"/>
      <c r="C119" s="369"/>
      <c r="D119" s="369"/>
      <c r="E119" s="369"/>
      <c r="F119" s="369"/>
      <c r="G119" s="369"/>
      <c r="H119" s="369"/>
      <c r="I119" s="468"/>
      <c r="J119" s="468"/>
      <c r="K119" s="468"/>
      <c r="L119" s="475"/>
      <c r="M119" s="475"/>
      <c r="N119" s="348"/>
      <c r="O119" s="348"/>
      <c r="P119" s="476"/>
      <c r="Q119" s="477"/>
      <c r="R119" s="477"/>
      <c r="S119" s="477"/>
      <c r="T119" s="477"/>
      <c r="U119" s="477"/>
      <c r="V119" s="477"/>
      <c r="W119" s="477"/>
      <c r="X119" s="475"/>
      <c r="Y119" s="369"/>
      <c r="Z119" s="468"/>
      <c r="AA119" s="468"/>
      <c r="AB119" s="468"/>
      <c r="AC119" s="468"/>
      <c r="AD119" s="468"/>
      <c r="AE119" s="343"/>
    </row>
    <row r="120" spans="1:37" ht="11.65" customHeight="1">
      <c r="A120" s="343"/>
      <c r="B120" s="474"/>
      <c r="C120" s="369"/>
      <c r="D120" s="369"/>
      <c r="E120" s="369"/>
      <c r="F120" s="369"/>
      <c r="G120" s="369"/>
      <c r="H120" s="369"/>
      <c r="I120" s="468"/>
      <c r="J120" s="468"/>
      <c r="K120" s="468"/>
      <c r="L120" s="475"/>
      <c r="M120" s="475"/>
      <c r="N120" s="348"/>
      <c r="O120" s="348"/>
      <c r="P120" s="475"/>
      <c r="Q120" s="475"/>
      <c r="R120" s="475"/>
      <c r="S120" s="475"/>
      <c r="T120" s="475"/>
      <c r="U120" s="475"/>
      <c r="V120" s="475"/>
      <c r="W120" s="475"/>
      <c r="X120" s="475"/>
      <c r="Y120" s="369"/>
      <c r="Z120" s="468"/>
      <c r="AA120" s="468"/>
      <c r="AB120" s="468"/>
      <c r="AC120" s="468"/>
      <c r="AD120" s="468"/>
      <c r="AE120" s="343"/>
    </row>
    <row r="121" spans="1:37" ht="11.65" customHeight="1">
      <c r="A121" s="343"/>
      <c r="B121" s="474"/>
      <c r="C121" s="369"/>
      <c r="D121" s="369"/>
      <c r="E121" s="369"/>
      <c r="F121" s="369"/>
      <c r="G121" s="369"/>
      <c r="H121" s="369"/>
      <c r="I121" s="468"/>
      <c r="J121" s="468"/>
      <c r="K121" s="468"/>
      <c r="L121" s="475"/>
      <c r="M121" s="475"/>
      <c r="N121" s="348"/>
      <c r="O121" s="348"/>
      <c r="P121" s="475"/>
      <c r="Q121" s="475"/>
      <c r="R121" s="475"/>
      <c r="S121" s="475"/>
      <c r="T121" s="475"/>
      <c r="U121" s="475"/>
      <c r="V121" s="475"/>
      <c r="W121" s="475"/>
      <c r="X121" s="475"/>
      <c r="Y121" s="369"/>
      <c r="Z121" s="468"/>
      <c r="AA121" s="468"/>
      <c r="AB121" s="468"/>
      <c r="AC121" s="468"/>
      <c r="AD121" s="468"/>
      <c r="AE121" s="343"/>
    </row>
    <row r="122" spans="1:37" ht="11.65" customHeight="1">
      <c r="A122" s="343"/>
      <c r="B122" s="474"/>
      <c r="C122" s="369"/>
      <c r="D122" s="369"/>
      <c r="E122" s="369"/>
      <c r="F122" s="369"/>
      <c r="G122" s="369"/>
      <c r="H122" s="369"/>
      <c r="I122" s="468"/>
      <c r="J122" s="468"/>
      <c r="K122" s="468"/>
      <c r="L122" s="475"/>
      <c r="M122" s="475"/>
      <c r="N122" s="348"/>
      <c r="O122" s="348"/>
      <c r="P122" s="475"/>
      <c r="Q122" s="475"/>
      <c r="R122" s="475"/>
      <c r="S122" s="475"/>
      <c r="T122" s="475"/>
      <c r="U122" s="475"/>
      <c r="V122" s="475"/>
      <c r="W122" s="475"/>
      <c r="X122" s="475"/>
      <c r="Y122" s="369"/>
      <c r="Z122" s="468"/>
      <c r="AA122" s="468"/>
      <c r="AB122" s="468"/>
      <c r="AC122" s="468"/>
      <c r="AD122" s="468"/>
      <c r="AE122" s="343"/>
    </row>
    <row r="123" spans="1:37" ht="3.6" customHeight="1">
      <c r="A123" s="456"/>
      <c r="B123" s="478"/>
      <c r="C123" s="478"/>
      <c r="D123" s="478"/>
      <c r="E123" s="478"/>
      <c r="F123" s="343"/>
      <c r="G123" s="343"/>
      <c r="H123" s="343"/>
      <c r="I123" s="343"/>
      <c r="J123" s="343"/>
      <c r="K123" s="343"/>
      <c r="L123" s="343"/>
      <c r="M123" s="343"/>
      <c r="N123" s="348"/>
      <c r="O123" s="348"/>
      <c r="P123" s="475"/>
      <c r="Q123" s="475"/>
      <c r="R123" s="475"/>
      <c r="S123" s="475"/>
      <c r="T123" s="475"/>
      <c r="U123" s="475"/>
      <c r="V123" s="475"/>
      <c r="W123" s="475"/>
      <c r="X123" s="343"/>
      <c r="Y123" s="343"/>
      <c r="Z123" s="343"/>
      <c r="AA123" s="343"/>
      <c r="AB123" s="343"/>
      <c r="AC123" s="343"/>
      <c r="AD123" s="343"/>
      <c r="AE123" s="343"/>
    </row>
    <row r="124" spans="1:37" ht="15" customHeight="1" thickBot="1">
      <c r="A124" s="774" t="s">
        <v>1964</v>
      </c>
      <c r="B124" s="479"/>
      <c r="C124" s="479"/>
      <c r="D124" s="479"/>
      <c r="E124" s="479"/>
      <c r="F124" s="479"/>
      <c r="G124" s="479"/>
      <c r="H124" s="479"/>
      <c r="I124" s="479"/>
      <c r="J124" s="479"/>
      <c r="K124" s="479"/>
      <c r="L124" s="479"/>
      <c r="M124" s="479"/>
      <c r="N124" s="479"/>
      <c r="O124" s="343"/>
      <c r="P124" s="343"/>
      <c r="Q124" s="343"/>
      <c r="R124" s="343"/>
      <c r="S124" s="343"/>
      <c r="T124" s="343"/>
      <c r="U124" s="343"/>
      <c r="V124" s="343"/>
      <c r="W124" s="343"/>
      <c r="X124" s="343"/>
      <c r="Y124" s="343"/>
      <c r="Z124" s="343"/>
      <c r="AA124" s="480"/>
      <c r="AB124" s="480"/>
      <c r="AC124" s="480"/>
      <c r="AD124" s="480"/>
      <c r="AE124" s="481" t="s">
        <v>3</v>
      </c>
    </row>
    <row r="125" spans="1:37" ht="14.1" customHeight="1">
      <c r="A125" s="1631" t="s">
        <v>1405</v>
      </c>
      <c r="B125" s="1738"/>
      <c r="C125" s="1738"/>
      <c r="D125" s="1738"/>
      <c r="E125" s="1738"/>
      <c r="F125" s="1739"/>
      <c r="G125" s="1740" t="s">
        <v>1476</v>
      </c>
      <c r="H125" s="1498"/>
      <c r="I125" s="1498"/>
      <c r="J125" s="1741"/>
      <c r="K125" s="1742" t="s">
        <v>1477</v>
      </c>
      <c r="L125" s="1635"/>
      <c r="M125" s="1635"/>
      <c r="N125" s="1743"/>
      <c r="O125" s="1742" t="s">
        <v>1478</v>
      </c>
      <c r="P125" s="1635"/>
      <c r="Q125" s="1635"/>
      <c r="R125" s="1743"/>
      <c r="S125" s="1742" t="s">
        <v>1479</v>
      </c>
      <c r="T125" s="1635"/>
      <c r="U125" s="1635"/>
      <c r="V125" s="1743"/>
      <c r="W125" s="1744" t="s">
        <v>1480</v>
      </c>
      <c r="X125" s="1745"/>
      <c r="Y125" s="1745"/>
      <c r="Z125" s="1745"/>
      <c r="AA125" s="1631" t="s">
        <v>1481</v>
      </c>
      <c r="AB125" s="1632"/>
      <c r="AC125" s="1632"/>
      <c r="AD125" s="1632"/>
      <c r="AE125" s="1633"/>
      <c r="AF125" s="482" t="str">
        <f>IF(SUM(AG125:AK125)&gt;0,"←各納付金を入力してください。設定のない項目については「0」を入力してください。","")</f>
        <v/>
      </c>
      <c r="AG125" s="483" t="str">
        <f>IF(COUNTIF($O$54:$O$58,"普通科")=0,"",
IF(AA128="",13-COUNT(G126:I132,G134:I135,G137:I138,G140:I141),9-COUNT(G127:I132,G135,G138,G141)))</f>
        <v/>
      </c>
      <c r="AH125" s="483" t="str">
        <f>IF(COUNTIF($O$54:$O$58,"商業に関する学科")=0,"",
IF(AA128="",13-COUNT(K126:M132,K134:M135,K137:M138,K140:M141),9-COUNT(K127:M132,K135,K138,K141)))</f>
        <v/>
      </c>
      <c r="AI125" s="483" t="str">
        <f>IF(COUNTIF($O$54:$O$58,"工業に関する学科")=0,"",
IF(AA128="",13-COUNT(O126:Q132,O134:Q135,O137:Q138,O140:Q141),9-COUNT(O127:Q132,O135,O138,O141)))</f>
        <v/>
      </c>
      <c r="AJ125" s="483" t="str">
        <f>IF(COUNTIF($O$54:$O$58,"家庭に関する学科")=0,"",
IF(AA128="",13-COUNT(S126:U132,S134:U135,S137:U138,S140:U141),9-COUNT(S127:U132,S135,S138,S141)))</f>
        <v/>
      </c>
      <c r="AK125" s="483" t="str">
        <f>IF(COUNTIF($O$54:$O$58,"その他の学科")=0,"",
IF(AA128="",13-COUNT(W126:Y132,W134:Y135,W137:Y138,W140:Y141),9-COUNT(W127:Y132,W135,W138,W141)))</f>
        <v/>
      </c>
    </row>
    <row r="126" spans="1:37" ht="19.5" customHeight="1">
      <c r="A126" s="1724" t="s">
        <v>1262</v>
      </c>
      <c r="B126" s="1725"/>
      <c r="C126" s="1728" t="s">
        <v>1271</v>
      </c>
      <c r="D126" s="1728"/>
      <c r="E126" s="1728"/>
      <c r="F126" s="1728"/>
      <c r="G126" s="1729"/>
      <c r="H126" s="1730"/>
      <c r="I126" s="1730"/>
      <c r="J126" s="484" t="s">
        <v>27</v>
      </c>
      <c r="K126" s="1729"/>
      <c r="L126" s="1730"/>
      <c r="M126" s="1730"/>
      <c r="N126" s="484" t="s">
        <v>27</v>
      </c>
      <c r="O126" s="1729"/>
      <c r="P126" s="1730"/>
      <c r="Q126" s="1730"/>
      <c r="R126" s="484" t="s">
        <v>27</v>
      </c>
      <c r="S126" s="1729"/>
      <c r="T126" s="1730"/>
      <c r="U126" s="1730"/>
      <c r="V126" s="485" t="s">
        <v>27</v>
      </c>
      <c r="W126" s="1731"/>
      <c r="X126" s="1732"/>
      <c r="Y126" s="1732"/>
      <c r="Z126" s="486" t="s">
        <v>27</v>
      </c>
      <c r="AA126" s="1733" t="s">
        <v>1482</v>
      </c>
      <c r="AB126" s="1734"/>
      <c r="AC126" s="1734"/>
      <c r="AD126" s="1734"/>
      <c r="AE126" s="1735"/>
      <c r="AF126" s="1746" t="str">
        <f>IF(COUNTA(O54:U58)=0,"",IF(AA128="","←1単位当り授業料が設定されている場合は、備考欄に記入してください。",IF(AA128&gt;200000,"←1単位当りの授業料が20万円を超えています（正しい場合はそのままで結構です）","")))</f>
        <v/>
      </c>
    </row>
    <row r="127" spans="1:37" ht="19.5" customHeight="1">
      <c r="A127" s="1724"/>
      <c r="B127" s="1725"/>
      <c r="C127" s="1747" t="s">
        <v>1270</v>
      </c>
      <c r="D127" s="1747"/>
      <c r="E127" s="1747"/>
      <c r="F127" s="1747"/>
      <c r="G127" s="1736"/>
      <c r="H127" s="1737"/>
      <c r="I127" s="1737"/>
      <c r="J127" s="488" t="s">
        <v>27</v>
      </c>
      <c r="K127" s="1736"/>
      <c r="L127" s="1737"/>
      <c r="M127" s="1737"/>
      <c r="N127" s="488" t="s">
        <v>27</v>
      </c>
      <c r="O127" s="1736"/>
      <c r="P127" s="1737"/>
      <c r="Q127" s="1737"/>
      <c r="R127" s="488" t="s">
        <v>27</v>
      </c>
      <c r="S127" s="1736"/>
      <c r="T127" s="1737"/>
      <c r="U127" s="1737"/>
      <c r="V127" s="489" t="s">
        <v>27</v>
      </c>
      <c r="W127" s="1748"/>
      <c r="X127" s="1749"/>
      <c r="Y127" s="1749"/>
      <c r="Z127" s="490" t="s">
        <v>27</v>
      </c>
      <c r="AA127" s="1750" t="s">
        <v>1483</v>
      </c>
      <c r="AB127" s="1751"/>
      <c r="AC127" s="1751"/>
      <c r="AD127" s="1751"/>
      <c r="AE127" s="1752"/>
      <c r="AF127" s="1746"/>
    </row>
    <row r="128" spans="1:37" ht="19.5" customHeight="1">
      <c r="A128" s="1724"/>
      <c r="B128" s="1725"/>
      <c r="C128" s="1747" t="s">
        <v>1272</v>
      </c>
      <c r="D128" s="1747"/>
      <c r="E128" s="1747"/>
      <c r="F128" s="1747"/>
      <c r="G128" s="1736"/>
      <c r="H128" s="1737"/>
      <c r="I128" s="1737"/>
      <c r="J128" s="488" t="s">
        <v>27</v>
      </c>
      <c r="K128" s="1736"/>
      <c r="L128" s="1737"/>
      <c r="M128" s="1737"/>
      <c r="N128" s="488" t="s">
        <v>27</v>
      </c>
      <c r="O128" s="1736"/>
      <c r="P128" s="1737"/>
      <c r="Q128" s="1737"/>
      <c r="R128" s="488" t="s">
        <v>27</v>
      </c>
      <c r="S128" s="1736"/>
      <c r="T128" s="1737"/>
      <c r="U128" s="1737"/>
      <c r="V128" s="489" t="s">
        <v>27</v>
      </c>
      <c r="W128" s="1748"/>
      <c r="X128" s="1749"/>
      <c r="Y128" s="1749"/>
      <c r="Z128" s="490" t="s">
        <v>27</v>
      </c>
      <c r="AA128" s="1753"/>
      <c r="AB128" s="1754"/>
      <c r="AC128" s="1754"/>
      <c r="AD128" s="1755"/>
      <c r="AE128" s="491"/>
      <c r="AF128" s="1746"/>
    </row>
    <row r="129" spans="1:33" ht="19.5" customHeight="1">
      <c r="A129" s="1724"/>
      <c r="B129" s="1725"/>
      <c r="C129" s="1747" t="s">
        <v>1273</v>
      </c>
      <c r="D129" s="1747"/>
      <c r="E129" s="1747"/>
      <c r="F129" s="1747"/>
      <c r="G129" s="1736"/>
      <c r="H129" s="1737"/>
      <c r="I129" s="1737"/>
      <c r="J129" s="488" t="s">
        <v>27</v>
      </c>
      <c r="K129" s="1736"/>
      <c r="L129" s="1737"/>
      <c r="M129" s="1737"/>
      <c r="N129" s="488" t="s">
        <v>27</v>
      </c>
      <c r="O129" s="1736"/>
      <c r="P129" s="1737"/>
      <c r="Q129" s="1737"/>
      <c r="R129" s="488" t="s">
        <v>27</v>
      </c>
      <c r="S129" s="1736"/>
      <c r="T129" s="1737"/>
      <c r="U129" s="1737"/>
      <c r="V129" s="489" t="s">
        <v>27</v>
      </c>
      <c r="W129" s="1748"/>
      <c r="X129" s="1749"/>
      <c r="Y129" s="1749"/>
      <c r="Z129" s="490" t="s">
        <v>27</v>
      </c>
      <c r="AA129" s="1756"/>
      <c r="AB129" s="1757"/>
      <c r="AC129" s="1757"/>
      <c r="AD129" s="1758"/>
      <c r="AE129" s="492" t="s">
        <v>1484</v>
      </c>
      <c r="AF129" s="1746"/>
    </row>
    <row r="130" spans="1:33" ht="19.5" customHeight="1">
      <c r="A130" s="1724"/>
      <c r="B130" s="1725"/>
      <c r="C130" s="1747" t="s">
        <v>1274</v>
      </c>
      <c r="D130" s="1747"/>
      <c r="E130" s="1747"/>
      <c r="F130" s="1747"/>
      <c r="G130" s="1736"/>
      <c r="H130" s="1737"/>
      <c r="I130" s="1737"/>
      <c r="J130" s="488" t="s">
        <v>27</v>
      </c>
      <c r="K130" s="1736"/>
      <c r="L130" s="1737"/>
      <c r="M130" s="1737"/>
      <c r="N130" s="488" t="s">
        <v>27</v>
      </c>
      <c r="O130" s="1736"/>
      <c r="P130" s="1737"/>
      <c r="Q130" s="1737"/>
      <c r="R130" s="488" t="s">
        <v>27</v>
      </c>
      <c r="S130" s="1736"/>
      <c r="T130" s="1737"/>
      <c r="U130" s="1737"/>
      <c r="V130" s="489" t="s">
        <v>27</v>
      </c>
      <c r="W130" s="1748"/>
      <c r="X130" s="1749"/>
      <c r="Y130" s="1749"/>
      <c r="Z130" s="490" t="s">
        <v>27</v>
      </c>
      <c r="AA130" s="1767" t="s">
        <v>1485</v>
      </c>
      <c r="AB130" s="1768"/>
      <c r="AC130" s="1768"/>
      <c r="AD130" s="1768"/>
      <c r="AE130" s="1769"/>
    </row>
    <row r="131" spans="1:33" ht="19.5" customHeight="1">
      <c r="A131" s="1724"/>
      <c r="B131" s="1725"/>
      <c r="C131" s="1747" t="s">
        <v>1275</v>
      </c>
      <c r="D131" s="1747"/>
      <c r="E131" s="1747"/>
      <c r="F131" s="1747"/>
      <c r="G131" s="1736"/>
      <c r="H131" s="1737"/>
      <c r="I131" s="1737"/>
      <c r="J131" s="488" t="s">
        <v>27</v>
      </c>
      <c r="K131" s="1736"/>
      <c r="L131" s="1737"/>
      <c r="M131" s="1737"/>
      <c r="N131" s="488" t="s">
        <v>27</v>
      </c>
      <c r="O131" s="1736"/>
      <c r="P131" s="1737"/>
      <c r="Q131" s="1737"/>
      <c r="R131" s="488" t="s">
        <v>27</v>
      </c>
      <c r="S131" s="1736"/>
      <c r="T131" s="1737"/>
      <c r="U131" s="1737"/>
      <c r="V131" s="489" t="s">
        <v>27</v>
      </c>
      <c r="W131" s="1748"/>
      <c r="X131" s="1749"/>
      <c r="Y131" s="1749"/>
      <c r="Z131" s="490" t="s">
        <v>27</v>
      </c>
      <c r="AA131" s="1767"/>
      <c r="AB131" s="1768"/>
      <c r="AC131" s="1768"/>
      <c r="AD131" s="1768"/>
      <c r="AE131" s="1769"/>
      <c r="AF131" s="1759" t="str">
        <f>IF(OR(AND(G127&lt;10000,G127&lt;&gt;""),AND(K127&lt;10000,K127&lt;&gt;""),AND(O127&lt;10000,O127&lt;&gt;""),AND(S127&lt;10000,S127&lt;&gt;""),AND(W127&lt;10000,W127&lt;&gt;"")),
"←入学金が1万円未満となっていますが正しいでしょうか。正しい場合はそのままで結構です。",
IF(MAX(G127,K127,O127,S127,W127)&gt;=500000,
"←入学金が50万円以上となっていますが正しいでしょうか。正しい場合はそのままで結構です。",
IF(OR(AND(G126&lt;100000,G126&lt;&gt;""),AND(K126&lt;100000,K126&lt;&gt;""),AND(O126&lt;100000,O126&lt;&gt;""),AND(S126&lt;100000,S1276&lt;&gt;""),AND(W126&lt;100000,W126&lt;&gt;""),
      AND(G134&lt;100000,G134&lt;&gt;""),AND(K134&lt;100000,K134&lt;&gt;""),AND(O134&lt;100000,O134&lt;&gt;""),AND(S134&lt;100000,S1276&lt;&gt;""),AND(W134&lt;100000,W134&lt;&gt;""),
      AND(G137&lt;100000,G137&lt;&gt;""),AND(K137&lt;100000,K137&lt;&gt;""),AND(O137&lt;100000,O137&lt;&gt;""),AND(S137&lt;100000,S1276&lt;&gt;""),AND(W137&lt;100000,W137&lt;&gt;""),
      AND(G140&lt;100000,G140&lt;&gt;""),AND(K140&lt;100000,K140&lt;&gt;""),AND(O140&lt;100000,O140&lt;&gt;""),AND(S140&lt;100000,S1276&lt;&gt;""),AND(W140&lt;100000,W140&lt;&gt;"")
   ),
"←授業料が10万円未満となっていますが正しいでしょうか。正しい場合はそのままで結構です。",
IF(MAX(G126,K126,O126,S126,W126,
       G134,K134,O134,S134,W134,
       G137,K137,O137,S137,W137,
       G140,K140,O140,S140,W140
       )&gt;=2000000,
"←授業料が200万円以上となっていますが正しいでしょうか。正しい場合はそのままで結構です。",
""))))</f>
        <v/>
      </c>
    </row>
    <row r="132" spans="1:33" ht="19.5" customHeight="1" thickBot="1">
      <c r="A132" s="1724"/>
      <c r="B132" s="1725"/>
      <c r="C132" s="1760" t="s">
        <v>1276</v>
      </c>
      <c r="D132" s="1760"/>
      <c r="E132" s="1760"/>
      <c r="F132" s="1760"/>
      <c r="G132" s="1761"/>
      <c r="H132" s="1762"/>
      <c r="I132" s="1762"/>
      <c r="J132" s="493" t="s">
        <v>27</v>
      </c>
      <c r="K132" s="1761"/>
      <c r="L132" s="1762"/>
      <c r="M132" s="1762"/>
      <c r="N132" s="493" t="s">
        <v>27</v>
      </c>
      <c r="O132" s="1761"/>
      <c r="P132" s="1762"/>
      <c r="Q132" s="1762"/>
      <c r="R132" s="493" t="s">
        <v>27</v>
      </c>
      <c r="S132" s="1761"/>
      <c r="T132" s="1762"/>
      <c r="U132" s="1762"/>
      <c r="V132" s="494" t="s">
        <v>27</v>
      </c>
      <c r="W132" s="1763"/>
      <c r="X132" s="1764"/>
      <c r="Y132" s="1764"/>
      <c r="Z132" s="495" t="s">
        <v>27</v>
      </c>
      <c r="AA132" s="1767"/>
      <c r="AB132" s="1768"/>
      <c r="AC132" s="1768"/>
      <c r="AD132" s="1768"/>
      <c r="AE132" s="1769"/>
      <c r="AF132" s="1746"/>
    </row>
    <row r="133" spans="1:33" ht="19.5" customHeight="1" thickBot="1">
      <c r="A133" s="1726"/>
      <c r="B133" s="1727"/>
      <c r="C133" s="1765" t="s">
        <v>1248</v>
      </c>
      <c r="D133" s="1766"/>
      <c r="E133" s="1766"/>
      <c r="F133" s="1766"/>
      <c r="G133" s="2428">
        <f>SUM(G126:I132)</f>
        <v>0</v>
      </c>
      <c r="H133" s="2429"/>
      <c r="I133" s="2429"/>
      <c r="J133" s="496" t="s">
        <v>27</v>
      </c>
      <c r="K133" s="2428">
        <f>SUM(K126:M132)</f>
        <v>0</v>
      </c>
      <c r="L133" s="2429"/>
      <c r="M133" s="2429"/>
      <c r="N133" s="496" t="s">
        <v>27</v>
      </c>
      <c r="O133" s="2428">
        <f>SUM(O126:Q132)</f>
        <v>0</v>
      </c>
      <c r="P133" s="2429"/>
      <c r="Q133" s="2429"/>
      <c r="R133" s="496" t="s">
        <v>27</v>
      </c>
      <c r="S133" s="2428">
        <f>SUM(S126:U132)</f>
        <v>0</v>
      </c>
      <c r="T133" s="2429"/>
      <c r="U133" s="2429"/>
      <c r="V133" s="497" t="s">
        <v>27</v>
      </c>
      <c r="W133" s="2430">
        <f>SUM(W126:Y132)</f>
        <v>0</v>
      </c>
      <c r="X133" s="2431"/>
      <c r="Y133" s="2431"/>
      <c r="Z133" s="498" t="s">
        <v>27</v>
      </c>
      <c r="AA133" s="1767"/>
      <c r="AB133" s="1768"/>
      <c r="AC133" s="1768"/>
      <c r="AD133" s="1768"/>
      <c r="AE133" s="1769"/>
      <c r="AF133" s="1746"/>
    </row>
    <row r="134" spans="1:33" ht="19.5" customHeight="1">
      <c r="A134" s="1305" t="s">
        <v>1277</v>
      </c>
      <c r="B134" s="1306"/>
      <c r="C134" s="1770" t="s">
        <v>1271</v>
      </c>
      <c r="D134" s="1770"/>
      <c r="E134" s="1770"/>
      <c r="F134" s="1770"/>
      <c r="G134" s="1729"/>
      <c r="H134" s="1730"/>
      <c r="I134" s="1730"/>
      <c r="J134" s="499" t="s">
        <v>27</v>
      </c>
      <c r="K134" s="1729"/>
      <c r="L134" s="1730"/>
      <c r="M134" s="1730"/>
      <c r="N134" s="499" t="s">
        <v>27</v>
      </c>
      <c r="O134" s="1729"/>
      <c r="P134" s="1730"/>
      <c r="Q134" s="1730"/>
      <c r="R134" s="499" t="s">
        <v>27</v>
      </c>
      <c r="S134" s="1729"/>
      <c r="T134" s="1730"/>
      <c r="U134" s="1730"/>
      <c r="V134" s="500" t="s">
        <v>27</v>
      </c>
      <c r="W134" s="1731"/>
      <c r="X134" s="1732"/>
      <c r="Y134" s="1732"/>
      <c r="Z134" s="501" t="s">
        <v>27</v>
      </c>
      <c r="AA134" s="1767"/>
      <c r="AB134" s="1768"/>
      <c r="AC134" s="1768"/>
      <c r="AD134" s="1768"/>
      <c r="AE134" s="1769"/>
      <c r="AF134" s="1746"/>
    </row>
    <row r="135" spans="1:33" ht="19.5" customHeight="1" thickBot="1">
      <c r="A135" s="1307"/>
      <c r="B135" s="1308"/>
      <c r="C135" s="1312" t="s">
        <v>60</v>
      </c>
      <c r="D135" s="1312"/>
      <c r="E135" s="1312"/>
      <c r="F135" s="1312"/>
      <c r="G135" s="1761"/>
      <c r="H135" s="1762"/>
      <c r="I135" s="1762"/>
      <c r="J135" s="493" t="s">
        <v>27</v>
      </c>
      <c r="K135" s="1761"/>
      <c r="L135" s="1762"/>
      <c r="M135" s="1762"/>
      <c r="N135" s="493" t="s">
        <v>27</v>
      </c>
      <c r="O135" s="1761"/>
      <c r="P135" s="1762"/>
      <c r="Q135" s="1762"/>
      <c r="R135" s="493" t="s">
        <v>27</v>
      </c>
      <c r="S135" s="1761"/>
      <c r="T135" s="1762"/>
      <c r="U135" s="1762"/>
      <c r="V135" s="494" t="s">
        <v>27</v>
      </c>
      <c r="W135" s="1763"/>
      <c r="X135" s="1764"/>
      <c r="Y135" s="1764"/>
      <c r="Z135" s="495" t="s">
        <v>27</v>
      </c>
      <c r="AA135" s="2432"/>
      <c r="AB135" s="2433"/>
      <c r="AC135" s="2433"/>
      <c r="AD135" s="2433"/>
      <c r="AE135" s="2434"/>
      <c r="AF135" s="1746"/>
    </row>
    <row r="136" spans="1:33" ht="19.5" customHeight="1" thickBot="1">
      <c r="A136" s="1309"/>
      <c r="B136" s="1310"/>
      <c r="C136" s="1313" t="s">
        <v>1248</v>
      </c>
      <c r="D136" s="1314"/>
      <c r="E136" s="1314"/>
      <c r="F136" s="1314"/>
      <c r="G136" s="2428">
        <f>SUM(G134:I135)</f>
        <v>0</v>
      </c>
      <c r="H136" s="2429"/>
      <c r="I136" s="2429"/>
      <c r="J136" s="496" t="s">
        <v>27</v>
      </c>
      <c r="K136" s="2428">
        <f>SUM(K134:M135)</f>
        <v>0</v>
      </c>
      <c r="L136" s="2429"/>
      <c r="M136" s="2429"/>
      <c r="N136" s="496" t="s">
        <v>27</v>
      </c>
      <c r="O136" s="2428">
        <f>SUM(O134:Q135)</f>
        <v>0</v>
      </c>
      <c r="P136" s="2429"/>
      <c r="Q136" s="2429"/>
      <c r="R136" s="496" t="s">
        <v>27</v>
      </c>
      <c r="S136" s="2428">
        <f>SUM(S134:U135)</f>
        <v>0</v>
      </c>
      <c r="T136" s="2429"/>
      <c r="U136" s="2429"/>
      <c r="V136" s="497" t="s">
        <v>27</v>
      </c>
      <c r="W136" s="2430">
        <f>SUM(W134:Y135)</f>
        <v>0</v>
      </c>
      <c r="X136" s="2431"/>
      <c r="Y136" s="2431"/>
      <c r="Z136" s="498" t="s">
        <v>27</v>
      </c>
      <c r="AA136" s="2432"/>
      <c r="AB136" s="2433"/>
      <c r="AC136" s="2433"/>
      <c r="AD136" s="2433"/>
      <c r="AE136" s="2434"/>
      <c r="AF136" s="1746"/>
    </row>
    <row r="137" spans="1:33" ht="19.5" customHeight="1">
      <c r="A137" s="1319" t="s">
        <v>1278</v>
      </c>
      <c r="B137" s="1320"/>
      <c r="C137" s="1775" t="s">
        <v>1271</v>
      </c>
      <c r="D137" s="1775"/>
      <c r="E137" s="1775"/>
      <c r="F137" s="1775"/>
      <c r="G137" s="1729"/>
      <c r="H137" s="1730"/>
      <c r="I137" s="1730"/>
      <c r="J137" s="499" t="s">
        <v>27</v>
      </c>
      <c r="K137" s="1729"/>
      <c r="L137" s="1730"/>
      <c r="M137" s="1730"/>
      <c r="N137" s="499" t="s">
        <v>27</v>
      </c>
      <c r="O137" s="1729"/>
      <c r="P137" s="1730"/>
      <c r="Q137" s="1730"/>
      <c r="R137" s="499" t="s">
        <v>27</v>
      </c>
      <c r="S137" s="1729"/>
      <c r="T137" s="1730"/>
      <c r="U137" s="1730"/>
      <c r="V137" s="500" t="s">
        <v>27</v>
      </c>
      <c r="W137" s="1771"/>
      <c r="X137" s="1772"/>
      <c r="Y137" s="1772"/>
      <c r="Z137" s="501" t="s">
        <v>27</v>
      </c>
      <c r="AA137" s="2432"/>
      <c r="AB137" s="2433"/>
      <c r="AC137" s="2433"/>
      <c r="AD137" s="2433"/>
      <c r="AE137" s="2434"/>
      <c r="AF137" s="1746"/>
    </row>
    <row r="138" spans="1:33" ht="19.5" customHeight="1" thickBot="1">
      <c r="A138" s="1321"/>
      <c r="B138" s="1322"/>
      <c r="C138" s="1316" t="s">
        <v>60</v>
      </c>
      <c r="D138" s="1316"/>
      <c r="E138" s="1316"/>
      <c r="F138" s="1316"/>
      <c r="G138" s="1773"/>
      <c r="H138" s="1774"/>
      <c r="I138" s="1774"/>
      <c r="J138" s="493" t="s">
        <v>27</v>
      </c>
      <c r="K138" s="1773"/>
      <c r="L138" s="1774"/>
      <c r="M138" s="1774"/>
      <c r="N138" s="493" t="s">
        <v>27</v>
      </c>
      <c r="O138" s="1773"/>
      <c r="P138" s="1774"/>
      <c r="Q138" s="1774"/>
      <c r="R138" s="493" t="s">
        <v>27</v>
      </c>
      <c r="S138" s="1773"/>
      <c r="T138" s="1774"/>
      <c r="U138" s="1774"/>
      <c r="V138" s="494" t="s">
        <v>27</v>
      </c>
      <c r="W138" s="1763"/>
      <c r="X138" s="1764"/>
      <c r="Y138" s="1764"/>
      <c r="Z138" s="495" t="s">
        <v>27</v>
      </c>
      <c r="AA138" s="2432"/>
      <c r="AB138" s="2433"/>
      <c r="AC138" s="2433"/>
      <c r="AD138" s="2433"/>
      <c r="AE138" s="2434"/>
      <c r="AF138" s="1746"/>
    </row>
    <row r="139" spans="1:33" ht="19.5" customHeight="1" thickBot="1">
      <c r="A139" s="1323"/>
      <c r="B139" s="1324"/>
      <c r="C139" s="1317" t="s">
        <v>1248</v>
      </c>
      <c r="D139" s="1318"/>
      <c r="E139" s="1318"/>
      <c r="F139" s="1318"/>
      <c r="G139" s="2428">
        <f>SUM(G137:I138)</f>
        <v>0</v>
      </c>
      <c r="H139" s="2429"/>
      <c r="I139" s="2429"/>
      <c r="J139" s="496" t="s">
        <v>27</v>
      </c>
      <c r="K139" s="2428">
        <f>SUM(K137:M138)</f>
        <v>0</v>
      </c>
      <c r="L139" s="2429"/>
      <c r="M139" s="2429"/>
      <c r="N139" s="496" t="s">
        <v>27</v>
      </c>
      <c r="O139" s="2428">
        <f>SUM(O137:Q138)</f>
        <v>0</v>
      </c>
      <c r="P139" s="2429"/>
      <c r="Q139" s="2429"/>
      <c r="R139" s="496" t="s">
        <v>27</v>
      </c>
      <c r="S139" s="2428">
        <f>SUM(S137:U138)</f>
        <v>0</v>
      </c>
      <c r="T139" s="2429"/>
      <c r="U139" s="2429"/>
      <c r="V139" s="497" t="s">
        <v>27</v>
      </c>
      <c r="W139" s="2430">
        <f>SUM(W137:Y138)</f>
        <v>0</v>
      </c>
      <c r="X139" s="2431"/>
      <c r="Y139" s="2431"/>
      <c r="Z139" s="498" t="s">
        <v>27</v>
      </c>
      <c r="AA139" s="2432"/>
      <c r="AB139" s="2433"/>
      <c r="AC139" s="2433"/>
      <c r="AD139" s="2433"/>
      <c r="AE139" s="2434"/>
      <c r="AF139" s="1746"/>
    </row>
    <row r="140" spans="1:33" ht="19.5" customHeight="1">
      <c r="A140" s="1326" t="s">
        <v>1279</v>
      </c>
      <c r="B140" s="1327"/>
      <c r="C140" s="1332" t="s">
        <v>1271</v>
      </c>
      <c r="D140" s="1332"/>
      <c r="E140" s="1332"/>
      <c r="F140" s="1332"/>
      <c r="G140" s="1729"/>
      <c r="H140" s="1730"/>
      <c r="I140" s="1730"/>
      <c r="J140" s="499" t="s">
        <v>27</v>
      </c>
      <c r="K140" s="1729"/>
      <c r="L140" s="1730"/>
      <c r="M140" s="1730"/>
      <c r="N140" s="499" t="s">
        <v>27</v>
      </c>
      <c r="O140" s="1729"/>
      <c r="P140" s="1730"/>
      <c r="Q140" s="1730"/>
      <c r="R140" s="499" t="s">
        <v>27</v>
      </c>
      <c r="S140" s="1729"/>
      <c r="T140" s="1730"/>
      <c r="U140" s="1730"/>
      <c r="V140" s="500" t="s">
        <v>27</v>
      </c>
      <c r="W140" s="1731"/>
      <c r="X140" s="1732"/>
      <c r="Y140" s="1732"/>
      <c r="Z140" s="501" t="s">
        <v>27</v>
      </c>
      <c r="AA140" s="2432"/>
      <c r="AB140" s="2433"/>
      <c r="AC140" s="2433"/>
      <c r="AD140" s="2433"/>
      <c r="AE140" s="2434"/>
    </row>
    <row r="141" spans="1:33" ht="19.5" customHeight="1" thickBot="1">
      <c r="A141" s="1328"/>
      <c r="B141" s="1329"/>
      <c r="C141" s="1335" t="s">
        <v>60</v>
      </c>
      <c r="D141" s="1335"/>
      <c r="E141" s="1335"/>
      <c r="F141" s="1335"/>
      <c r="G141" s="1773"/>
      <c r="H141" s="1774"/>
      <c r="I141" s="1774"/>
      <c r="J141" s="493" t="s">
        <v>27</v>
      </c>
      <c r="K141" s="1773"/>
      <c r="L141" s="1774"/>
      <c r="M141" s="1774"/>
      <c r="N141" s="493" t="s">
        <v>27</v>
      </c>
      <c r="O141" s="1773"/>
      <c r="P141" s="1774"/>
      <c r="Q141" s="1774"/>
      <c r="R141" s="493" t="s">
        <v>27</v>
      </c>
      <c r="S141" s="1773"/>
      <c r="T141" s="1774"/>
      <c r="U141" s="1774"/>
      <c r="V141" s="494" t="s">
        <v>27</v>
      </c>
      <c r="W141" s="1782"/>
      <c r="X141" s="1783"/>
      <c r="Y141" s="1783"/>
      <c r="Z141" s="495" t="s">
        <v>27</v>
      </c>
      <c r="AA141" s="2432"/>
      <c r="AB141" s="2433"/>
      <c r="AC141" s="2433"/>
      <c r="AD141" s="2433"/>
      <c r="AE141" s="2434"/>
    </row>
    <row r="142" spans="1:33" ht="19.5" customHeight="1" thickBot="1">
      <c r="A142" s="1330"/>
      <c r="B142" s="1331"/>
      <c r="C142" s="1333" t="s">
        <v>1248</v>
      </c>
      <c r="D142" s="1334"/>
      <c r="E142" s="1334"/>
      <c r="F142" s="1334"/>
      <c r="G142" s="2428">
        <f>SUM(G140:I141)</f>
        <v>0</v>
      </c>
      <c r="H142" s="2429"/>
      <c r="I142" s="2429"/>
      <c r="J142" s="496" t="s">
        <v>27</v>
      </c>
      <c r="K142" s="2428">
        <f>SUM(K140:M141)</f>
        <v>0</v>
      </c>
      <c r="L142" s="2429"/>
      <c r="M142" s="2429"/>
      <c r="N142" s="496" t="s">
        <v>27</v>
      </c>
      <c r="O142" s="2428">
        <f>SUM(O140:Q141)</f>
        <v>0</v>
      </c>
      <c r="P142" s="2429"/>
      <c r="Q142" s="2429"/>
      <c r="R142" s="496" t="s">
        <v>27</v>
      </c>
      <c r="S142" s="2428">
        <f>SUM(S140:U141)</f>
        <v>0</v>
      </c>
      <c r="T142" s="2429"/>
      <c r="U142" s="2429"/>
      <c r="V142" s="497" t="s">
        <v>27</v>
      </c>
      <c r="W142" s="2430">
        <f>SUM(W140:Y141)</f>
        <v>0</v>
      </c>
      <c r="X142" s="2431"/>
      <c r="Y142" s="2431"/>
      <c r="Z142" s="498" t="s">
        <v>27</v>
      </c>
      <c r="AA142" s="2435"/>
      <c r="AB142" s="2436"/>
      <c r="AC142" s="2436"/>
      <c r="AD142" s="2436"/>
      <c r="AE142" s="2437"/>
      <c r="AF142" s="52" t="str">
        <f>IF(SUM(G126:I132, K126:M132, O126:Q132, S126:U132, W126:Y132)&lt;&gt;SUM(G133:Y133),"←１年次納付金（縦）計が、明細の合計と一致しません。",
IF(SUM(G134:I135, K134:M135, O134:Q135, S134:U135, W134:Y135)&lt;&gt;SUM(G136:Y136),"←2年次納付金（縦）計が、明細の合計と一致しません。",
IF(SUM(G137:I138, K137:M138, O137:Q138, S137:U138, W137:Y138)&lt;&gt;SUM(G139:Y139),"←3年次納付金（縦）計が、明細の合計と一致しません。",
IF(SUM(G140:I141, K140:M141, O140:Q141, S140:U141, W140:Y141)&lt;&gt;SUM(G142:Y142),"←4年次納付金（縦）計が、明細の合計と一致しません。", ""))))</f>
        <v/>
      </c>
    </row>
    <row r="143" spans="1:33" ht="12" customHeight="1">
      <c r="A143" s="1676" t="s">
        <v>1291</v>
      </c>
      <c r="B143" s="1676"/>
      <c r="C143" s="1776" t="s">
        <v>1486</v>
      </c>
      <c r="D143" s="1776"/>
      <c r="E143" s="1776"/>
      <c r="F143" s="1776"/>
      <c r="G143" s="1776"/>
      <c r="H143" s="1776"/>
      <c r="I143" s="1776"/>
      <c r="J143" s="1776"/>
      <c r="K143" s="1776"/>
      <c r="L143" s="1776"/>
      <c r="M143" s="1776"/>
      <c r="N143" s="1776"/>
      <c r="O143" s="1776"/>
      <c r="P143" s="1776"/>
      <c r="Q143" s="1776"/>
      <c r="R143" s="1776"/>
      <c r="S143" s="1776"/>
      <c r="T143" s="1776"/>
      <c r="U143" s="1776"/>
      <c r="V143" s="1776"/>
      <c r="W143" s="1776"/>
      <c r="X143" s="1776"/>
      <c r="Y143" s="1776"/>
      <c r="Z143" s="1776"/>
      <c r="AA143" s="1776"/>
      <c r="AB143" s="1776"/>
      <c r="AC143" s="1776"/>
      <c r="AD143" s="1776"/>
      <c r="AE143" s="1776"/>
      <c r="AG143" s="12"/>
    </row>
    <row r="144" spans="1:33" ht="5.0999999999999996" customHeight="1">
      <c r="A144" s="502"/>
      <c r="B144" s="502"/>
      <c r="C144" s="502"/>
      <c r="D144" s="502"/>
      <c r="E144" s="502"/>
      <c r="F144" s="502"/>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row>
    <row r="145" spans="1:63" ht="5.0999999999999996" customHeight="1">
      <c r="A145" s="502"/>
      <c r="B145" s="502"/>
      <c r="C145" s="502"/>
      <c r="D145" s="502"/>
      <c r="E145" s="502"/>
      <c r="F145" s="502"/>
      <c r="G145" s="502"/>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row>
    <row r="146" spans="1:63" ht="5.0999999999999996" customHeight="1">
      <c r="A146" s="343"/>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row>
    <row r="147" spans="1:63" s="59" customFormat="1" ht="14.25" customHeight="1">
      <c r="A147" s="776" t="s">
        <v>1966</v>
      </c>
      <c r="B147" s="503"/>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348"/>
      <c r="AB147" s="348"/>
      <c r="AC147" s="348"/>
      <c r="AD147" s="348"/>
      <c r="AE147" s="434"/>
      <c r="AF147" s="58"/>
      <c r="AG147" s="74"/>
      <c r="AH147" s="504"/>
      <c r="AI147" s="504"/>
      <c r="AJ147" s="504"/>
      <c r="AK147" s="505"/>
      <c r="AL147" s="504"/>
      <c r="AM147" s="504"/>
      <c r="AN147" s="504"/>
    </row>
    <row r="148" spans="1:63" s="59" customFormat="1" ht="20.100000000000001" customHeight="1">
      <c r="A148" s="1777" t="s">
        <v>390</v>
      </c>
      <c r="B148" s="1778"/>
      <c r="C148" s="1778"/>
      <c r="D148" s="1778"/>
      <c r="E148" s="1778"/>
      <c r="F148" s="1778"/>
      <c r="G148" s="1778"/>
      <c r="H148" s="1779"/>
      <c r="I148" s="1777" t="s">
        <v>391</v>
      </c>
      <c r="J148" s="1778"/>
      <c r="K148" s="1778"/>
      <c r="L148" s="1778"/>
      <c r="M148" s="1780"/>
      <c r="N148" s="1780"/>
      <c r="O148" s="1780"/>
      <c r="P148" s="1781"/>
      <c r="Q148" s="506"/>
      <c r="R148" s="506"/>
      <c r="S148" s="506"/>
      <c r="T148" s="506"/>
      <c r="U148" s="506"/>
      <c r="V148" s="506"/>
      <c r="W148" s="506"/>
      <c r="X148" s="506"/>
      <c r="Y148" s="506"/>
      <c r="Z148" s="506"/>
      <c r="AA148" s="506"/>
      <c r="AB148" s="506"/>
      <c r="AC148" s="506"/>
      <c r="AD148" s="506"/>
      <c r="AE148" s="506"/>
      <c r="AF148" s="58"/>
      <c r="AG148" s="74"/>
      <c r="AH148" s="504"/>
      <c r="AI148" s="504"/>
      <c r="AJ148" s="504"/>
      <c r="AK148" s="505"/>
      <c r="AL148" s="504"/>
      <c r="AM148" s="504"/>
      <c r="AN148" s="504"/>
    </row>
    <row r="149" spans="1:63" s="59" customFormat="1" ht="20.100000000000001" customHeight="1" thickBot="1">
      <c r="A149" s="1784" t="s">
        <v>1238</v>
      </c>
      <c r="B149" s="1785"/>
      <c r="C149" s="1785"/>
      <c r="D149" s="1786"/>
      <c r="E149" s="1784" t="s">
        <v>1239</v>
      </c>
      <c r="F149" s="1787"/>
      <c r="G149" s="1787"/>
      <c r="H149" s="1788"/>
      <c r="I149" s="1784" t="s">
        <v>1240</v>
      </c>
      <c r="J149" s="1785"/>
      <c r="K149" s="1785"/>
      <c r="L149" s="1785"/>
      <c r="M149" s="1784" t="s">
        <v>1241</v>
      </c>
      <c r="N149" s="1787"/>
      <c r="O149" s="1787"/>
      <c r="P149" s="1788"/>
      <c r="Q149" s="506"/>
      <c r="R149" s="506"/>
      <c r="S149" s="506"/>
      <c r="T149" s="506"/>
      <c r="U149" s="506"/>
      <c r="V149" s="506"/>
      <c r="W149" s="506"/>
      <c r="X149" s="506"/>
      <c r="Y149" s="506"/>
      <c r="Z149" s="506"/>
      <c r="AA149" s="506"/>
      <c r="AB149" s="506"/>
      <c r="AC149" s="506"/>
      <c r="AD149" s="506"/>
      <c r="AE149" s="506"/>
      <c r="AF149" s="87"/>
      <c r="AG149" s="74"/>
      <c r="AH149" s="504"/>
      <c r="AI149" s="504"/>
      <c r="AJ149" s="504"/>
      <c r="AK149" s="505"/>
      <c r="AL149" s="504"/>
      <c r="AM149" s="504"/>
      <c r="AN149" s="504"/>
    </row>
    <row r="150" spans="1:63" s="58" customFormat="1" ht="30" customHeight="1" thickBot="1">
      <c r="A150" s="1170"/>
      <c r="B150" s="1171"/>
      <c r="C150" s="1171"/>
      <c r="D150" s="507" t="s">
        <v>392</v>
      </c>
      <c r="E150" s="1172"/>
      <c r="F150" s="1171"/>
      <c r="G150" s="1171"/>
      <c r="H150" s="507" t="s">
        <v>392</v>
      </c>
      <c r="I150" s="1170"/>
      <c r="J150" s="1171"/>
      <c r="K150" s="1171"/>
      <c r="L150" s="507" t="s">
        <v>392</v>
      </c>
      <c r="M150" s="1172"/>
      <c r="N150" s="1171"/>
      <c r="O150" s="1171"/>
      <c r="P150" s="508" t="s">
        <v>392</v>
      </c>
      <c r="Q150" s="506"/>
      <c r="R150" s="506"/>
      <c r="S150" s="506"/>
      <c r="T150" s="506"/>
      <c r="U150" s="506"/>
      <c r="V150" s="506"/>
      <c r="W150" s="506"/>
      <c r="X150" s="506"/>
      <c r="Y150" s="506"/>
      <c r="Z150" s="506"/>
      <c r="AA150" s="506"/>
      <c r="AB150" s="506"/>
      <c r="AC150" s="506"/>
      <c r="AD150" s="506"/>
      <c r="AE150" s="506"/>
      <c r="AF150" s="55" t="str">
        <f>IF(OR(A150="　",A150=""),"←通信制・本務教員数を記入してください。",
IF(OR(E150="　",E150=""),"←通信制・非常勤教員数を記入してください。",
IF(OR(I150="　",I150=""),"←通信制・本務職員数を記入してください。",
IF(OR(M150="　",M150=""),"←通信制・兼務職員数を記入してください。",""))))</f>
        <v>←通信制・本務教員数を記入してください。</v>
      </c>
      <c r="AG150" s="74"/>
      <c r="AH150" s="504"/>
      <c r="AI150" s="504"/>
      <c r="AJ150" s="504"/>
      <c r="AK150" s="505"/>
      <c r="AL150" s="504"/>
      <c r="AM150" s="504"/>
      <c r="AN150" s="504"/>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row>
    <row r="151" spans="1:63" s="58" customFormat="1" ht="5.0999999999999996" customHeight="1">
      <c r="A151" s="403"/>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G151" s="74"/>
      <c r="AH151" s="504"/>
      <c r="AI151" s="504"/>
      <c r="AJ151" s="504"/>
      <c r="AK151" s="505"/>
      <c r="AL151" s="504"/>
      <c r="AM151" s="504"/>
      <c r="AN151" s="504"/>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row>
    <row r="152" spans="1:63" s="58" customFormat="1" ht="5.0999999999999996" customHeight="1">
      <c r="A152" s="509"/>
      <c r="B152" s="510"/>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403"/>
      <c r="AB152" s="506"/>
      <c r="AC152" s="506"/>
      <c r="AD152" s="506"/>
      <c r="AE152" s="506"/>
      <c r="AG152" s="74"/>
      <c r="AH152" s="504"/>
      <c r="AI152" s="504"/>
      <c r="AJ152" s="504"/>
      <c r="AK152" s="505"/>
      <c r="AL152" s="504"/>
      <c r="AM152" s="504"/>
      <c r="AN152" s="504"/>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row>
    <row r="153" spans="1:63" ht="5.0999999999999996" customHeight="1">
      <c r="A153" s="511"/>
      <c r="B153" s="512"/>
      <c r="C153" s="513"/>
      <c r="D153" s="513"/>
      <c r="E153" s="513"/>
      <c r="F153" s="513"/>
      <c r="G153" s="513"/>
      <c r="H153" s="513"/>
      <c r="I153" s="513"/>
      <c r="J153" s="513"/>
      <c r="K153" s="513"/>
      <c r="L153" s="513"/>
      <c r="M153" s="513"/>
      <c r="N153" s="513"/>
      <c r="O153" s="513"/>
      <c r="P153" s="513"/>
      <c r="Q153" s="513"/>
      <c r="R153" s="513"/>
      <c r="S153" s="513"/>
      <c r="T153" s="513"/>
      <c r="U153" s="513"/>
      <c r="V153" s="513"/>
      <c r="W153" s="513"/>
      <c r="X153" s="513"/>
      <c r="Y153" s="513"/>
      <c r="Z153" s="513"/>
      <c r="AA153" s="403"/>
      <c r="AB153" s="513"/>
      <c r="AC153" s="513"/>
      <c r="AD153" s="513"/>
      <c r="AE153" s="513"/>
      <c r="AF153" s="55"/>
    </row>
    <row r="154" spans="1:63" ht="16.5" customHeight="1" thickBot="1">
      <c r="A154" s="429" t="s">
        <v>1487</v>
      </c>
      <c r="B154" s="430"/>
      <c r="C154" s="430"/>
      <c r="D154" s="430"/>
      <c r="E154" s="430"/>
      <c r="F154" s="430"/>
      <c r="G154" s="430"/>
      <c r="H154" s="430"/>
      <c r="I154" s="430"/>
      <c r="J154" s="430"/>
      <c r="K154" s="430"/>
      <c r="L154" s="430"/>
      <c r="M154" s="430"/>
      <c r="N154" s="430"/>
      <c r="O154" s="430"/>
      <c r="P154" s="430"/>
      <c r="Q154" s="430"/>
      <c r="R154" s="430"/>
      <c r="S154" s="430"/>
      <c r="T154" s="343"/>
      <c r="U154" s="343"/>
      <c r="V154" s="348"/>
      <c r="W154" s="343"/>
      <c r="X154" s="343"/>
      <c r="Y154" s="343"/>
      <c r="Z154" s="343"/>
      <c r="AA154" s="403"/>
      <c r="AB154" s="436"/>
      <c r="AC154" s="436"/>
      <c r="AD154" s="436"/>
      <c r="AE154" s="436"/>
      <c r="AF154" s="55"/>
    </row>
    <row r="155" spans="1:63" ht="7.5" customHeight="1">
      <c r="A155" s="1789" t="s">
        <v>1405</v>
      </c>
      <c r="B155" s="1790"/>
      <c r="C155" s="1790"/>
      <c r="D155" s="1790"/>
      <c r="E155" s="1790"/>
      <c r="F155" s="1790"/>
      <c r="G155" s="1790" t="s">
        <v>1243</v>
      </c>
      <c r="H155" s="1790"/>
      <c r="I155" s="1790"/>
      <c r="J155" s="1790"/>
      <c r="K155" s="1790"/>
      <c r="L155" s="1790"/>
      <c r="M155" s="1790"/>
      <c r="N155" s="1790"/>
      <c r="O155" s="1790" t="s">
        <v>1244</v>
      </c>
      <c r="P155" s="1790"/>
      <c r="Q155" s="1790"/>
      <c r="R155" s="1790"/>
      <c r="S155" s="1790"/>
      <c r="T155" s="1790"/>
      <c r="U155" s="1790"/>
      <c r="V155" s="1795"/>
      <c r="W155" s="1798" t="s">
        <v>1287</v>
      </c>
      <c r="X155" s="1799"/>
      <c r="Y155" s="1799"/>
      <c r="Z155" s="1799"/>
      <c r="AA155" s="432"/>
      <c r="AB155" s="365"/>
      <c r="AC155" s="365"/>
      <c r="AD155" s="365"/>
      <c r="AE155" s="365"/>
      <c r="AF155" s="785" t="str">
        <f>IF(G158="","←本務教員人件費支出に未入力セルがあります。該当値がない場合には「０」を入力してください。",
IF(G159="","←本務教員人件費支出に未入力セルがあります。該当値がない場合には「０」を入力してください。",
IF(G160="","←本務教員人件費支出に未入力セルがあります。該当値がない場合には「０」を入力してください。",
IF(G161="","←本務教員人件費支出に未入力セルがあります。該当値がない場合には「０」を入力してください。",
IF(G162="","←本務教員人件費支出に未入力セルがあります。該当値がない場合には「０」を入力してください。",
"")))))</f>
        <v>←本務教員人件費支出に未入力セルがあります。該当値がない場合には「０」を入力してください。</v>
      </c>
    </row>
    <row r="156" spans="1:63" ht="7.5" customHeight="1">
      <c r="A156" s="1791"/>
      <c r="B156" s="1792"/>
      <c r="C156" s="1792"/>
      <c r="D156" s="1792"/>
      <c r="E156" s="1792"/>
      <c r="F156" s="1792"/>
      <c r="G156" s="1792"/>
      <c r="H156" s="1792"/>
      <c r="I156" s="1792"/>
      <c r="J156" s="1792"/>
      <c r="K156" s="1792"/>
      <c r="L156" s="1792"/>
      <c r="M156" s="1792"/>
      <c r="N156" s="1792"/>
      <c r="O156" s="1792"/>
      <c r="P156" s="1792"/>
      <c r="Q156" s="1792"/>
      <c r="R156" s="1792"/>
      <c r="S156" s="1792"/>
      <c r="T156" s="1792"/>
      <c r="U156" s="1792"/>
      <c r="V156" s="1796"/>
      <c r="W156" s="1798"/>
      <c r="X156" s="1799"/>
      <c r="Y156" s="1799"/>
      <c r="Z156" s="1799"/>
      <c r="AA156" s="432"/>
      <c r="AB156" s="365"/>
      <c r="AC156" s="365"/>
      <c r="AD156" s="365"/>
      <c r="AE156" s="365"/>
      <c r="AF156" s="785" t="str">
        <f>IF(G156="","←本務教員人件費支出に未入力セルがあります。該当値がない場合には「０」と記入してください。",
IF(G157="","←本務教員人件費支出に未入力セルがあります。該当値がない場合には「０」と記入してください。",
IF(G158="","←本務教員人件費支出に未入力セルがあります。該当値がない場合には「０」と記入してください。",
IF(G159="","←本務教員人件費支出に未入力セルがあります。該当値がない場合には「０」と記入してください。",
IF(G160="","←本務教員人件費支出に未入力セルがあります。該当値がない場合には「０」と記入してください。",
"")))))</f>
        <v>←本務教員人件費支出に未入力セルがあります。該当値がない場合には「０」と記入してください。</v>
      </c>
    </row>
    <row r="157" spans="1:63" ht="7.5" customHeight="1" thickBot="1">
      <c r="A157" s="1793"/>
      <c r="B157" s="1794"/>
      <c r="C157" s="1794"/>
      <c r="D157" s="1794"/>
      <c r="E157" s="1794"/>
      <c r="F157" s="1794"/>
      <c r="G157" s="1794"/>
      <c r="H157" s="1794"/>
      <c r="I157" s="1794"/>
      <c r="J157" s="1794"/>
      <c r="K157" s="1794"/>
      <c r="L157" s="1794"/>
      <c r="M157" s="1794"/>
      <c r="N157" s="1794"/>
      <c r="O157" s="1794"/>
      <c r="P157" s="1794"/>
      <c r="Q157" s="1794"/>
      <c r="R157" s="1794"/>
      <c r="S157" s="1794"/>
      <c r="T157" s="1794"/>
      <c r="U157" s="1794"/>
      <c r="V157" s="1797"/>
      <c r="W157" s="1798"/>
      <c r="X157" s="1799"/>
      <c r="Y157" s="1799"/>
      <c r="Z157" s="1799"/>
      <c r="AA157" s="432"/>
      <c r="AB157" s="365"/>
      <c r="AC157" s="365"/>
      <c r="AD157" s="365"/>
      <c r="AE157" s="365"/>
      <c r="AF157" s="785" t="str">
        <f>IF(G157="","←本務教員人件費支出に未入力セルがあります。該当値がない場合には「０」と記入してください。",
IF(G158="","←本務教員人件費支出に未入力セルがあります。該当値がない場合には「０」と記入してください。",
IF(G159="","←本務教員人件費支出に未入力セルがあります。該当値がない場合には「０」と記入してください。",
IF(G160="","←本務教員人件費支出に未入力セルがあります。該当値がない場合には「０」と記入してください。",
IF(G161="","←本務教員人件費支出に未入力セルがあります。該当値がない場合には「０」と記入してください。",
"")))))</f>
        <v>←本務教員人件費支出に未入力セルがあります。該当値がない場合には「０」と記入してください。</v>
      </c>
    </row>
    <row r="158" spans="1:63" ht="20.100000000000001" customHeight="1">
      <c r="A158" s="1800" t="s">
        <v>1245</v>
      </c>
      <c r="B158" s="1801"/>
      <c r="C158" s="1801"/>
      <c r="D158" s="1801"/>
      <c r="E158" s="1801"/>
      <c r="F158" s="1801"/>
      <c r="G158" s="1802"/>
      <c r="H158" s="1802"/>
      <c r="I158" s="1802"/>
      <c r="J158" s="1802"/>
      <c r="K158" s="1802"/>
      <c r="L158" s="1803"/>
      <c r="M158" s="1804" t="s">
        <v>1246</v>
      </c>
      <c r="N158" s="1805"/>
      <c r="O158" s="1802"/>
      <c r="P158" s="1802"/>
      <c r="Q158" s="1802"/>
      <c r="R158" s="1802"/>
      <c r="S158" s="1802"/>
      <c r="T158" s="1803"/>
      <c r="U158" s="1804" t="s">
        <v>1246</v>
      </c>
      <c r="V158" s="1806"/>
      <c r="W158" s="365"/>
      <c r="X158" s="365"/>
      <c r="Y158" s="365"/>
      <c r="Z158" s="365"/>
      <c r="AA158" s="365"/>
      <c r="AB158" s="365"/>
      <c r="AC158" s="365"/>
      <c r="AD158" s="365"/>
      <c r="AE158" s="365"/>
      <c r="AF158" s="55" t="str">
        <f>IF(O158="","←本務職員人件費支出に未入力セルがあります。該当値がない場合には「0」を入力してください。",
IF(O159="","←本務職員人件費支出に未入力セルがあります。該当値がない場合には「０」を入力してください。",
IF(O160="","←本務職員人件費支出に未入力セルがあります。該当値がない場合には「０」を入力してください。",
IF(O161="","←本務職員人件費支出に未入力セルがあります。該当値がない場合には「０」を入力してください。",
IF(O162="","←本務職員人件費支出に未入力セルがあります。該当値がない場合には「０」を入力してください。",
"")))))</f>
        <v>←本務職員人件費支出に未入力セルがあります。該当値がない場合には「0」を入力してください。</v>
      </c>
    </row>
    <row r="159" spans="1:63" ht="20.100000000000001" customHeight="1">
      <c r="A159" s="1807" t="s">
        <v>1247</v>
      </c>
      <c r="B159" s="1808"/>
      <c r="C159" s="1808"/>
      <c r="D159" s="1808"/>
      <c r="E159" s="1808"/>
      <c r="F159" s="1808"/>
      <c r="G159" s="1809"/>
      <c r="H159" s="1810"/>
      <c r="I159" s="1810"/>
      <c r="J159" s="1810"/>
      <c r="K159" s="1810"/>
      <c r="L159" s="1810"/>
      <c r="M159" s="1811" t="s">
        <v>1246</v>
      </c>
      <c r="N159" s="1812"/>
      <c r="O159" s="1809"/>
      <c r="P159" s="1810"/>
      <c r="Q159" s="1810"/>
      <c r="R159" s="1810"/>
      <c r="S159" s="1810"/>
      <c r="T159" s="1810"/>
      <c r="U159" s="1811" t="s">
        <v>1246</v>
      </c>
      <c r="V159" s="1813"/>
      <c r="W159" s="365"/>
      <c r="X159" s="365"/>
      <c r="Y159" s="365"/>
      <c r="Z159" s="365"/>
      <c r="AA159" s="365"/>
      <c r="AB159" s="365"/>
      <c r="AC159" s="365"/>
      <c r="AD159" s="365"/>
      <c r="AE159" s="365"/>
      <c r="AF159" s="55"/>
    </row>
    <row r="160" spans="1:63" ht="20.100000000000001" customHeight="1">
      <c r="A160" s="1807" t="s">
        <v>1280</v>
      </c>
      <c r="B160" s="1808"/>
      <c r="C160" s="1808"/>
      <c r="D160" s="1808"/>
      <c r="E160" s="1808"/>
      <c r="F160" s="1808"/>
      <c r="G160" s="1809"/>
      <c r="H160" s="1810"/>
      <c r="I160" s="1810"/>
      <c r="J160" s="1810"/>
      <c r="K160" s="1810"/>
      <c r="L160" s="1810"/>
      <c r="M160" s="1811" t="s">
        <v>1246</v>
      </c>
      <c r="N160" s="1812"/>
      <c r="O160" s="1809"/>
      <c r="P160" s="1810"/>
      <c r="Q160" s="1810"/>
      <c r="R160" s="1810"/>
      <c r="S160" s="1810"/>
      <c r="T160" s="1810"/>
      <c r="U160" s="1811" t="s">
        <v>1246</v>
      </c>
      <c r="V160" s="1813"/>
      <c r="W160" s="365"/>
      <c r="X160" s="365"/>
      <c r="Y160" s="365"/>
      <c r="Z160" s="365"/>
      <c r="AA160" s="365"/>
      <c r="AB160" s="365"/>
      <c r="AC160" s="365"/>
      <c r="AD160" s="365"/>
      <c r="AE160" s="365"/>
      <c r="AF160" s="55"/>
    </row>
    <row r="161" spans="1:40" s="4" customFormat="1" ht="20.100000000000001" customHeight="1">
      <c r="A161" s="1807" t="s">
        <v>1281</v>
      </c>
      <c r="B161" s="1808"/>
      <c r="C161" s="1808"/>
      <c r="D161" s="1808"/>
      <c r="E161" s="1808"/>
      <c r="F161" s="1808"/>
      <c r="G161" s="1809"/>
      <c r="H161" s="1810"/>
      <c r="I161" s="1810"/>
      <c r="J161" s="1810"/>
      <c r="K161" s="1810"/>
      <c r="L161" s="1810"/>
      <c r="M161" s="1811" t="s">
        <v>1246</v>
      </c>
      <c r="N161" s="1812"/>
      <c r="O161" s="1809"/>
      <c r="P161" s="1810"/>
      <c r="Q161" s="1810"/>
      <c r="R161" s="1810"/>
      <c r="S161" s="1810"/>
      <c r="T161" s="1810"/>
      <c r="U161" s="1811" t="s">
        <v>1246</v>
      </c>
      <c r="V161" s="1813"/>
      <c r="W161" s="365"/>
      <c r="X161" s="365"/>
      <c r="Y161" s="365"/>
      <c r="Z161" s="365"/>
      <c r="AA161" s="365"/>
      <c r="AB161" s="365"/>
      <c r="AC161" s="365"/>
      <c r="AD161" s="365"/>
      <c r="AE161" s="365"/>
      <c r="AF161" s="52"/>
      <c r="AG161" s="11"/>
      <c r="AH161" s="424"/>
      <c r="AI161" s="424"/>
      <c r="AJ161" s="424"/>
      <c r="AK161" s="425"/>
      <c r="AL161" s="424"/>
      <c r="AM161" s="424"/>
      <c r="AN161" s="424"/>
    </row>
    <row r="162" spans="1:40" s="4" customFormat="1" ht="30" customHeight="1" thickBot="1">
      <c r="A162" s="1819" t="s">
        <v>1282</v>
      </c>
      <c r="B162" s="1820"/>
      <c r="C162" s="1820"/>
      <c r="D162" s="1820"/>
      <c r="E162" s="1820"/>
      <c r="F162" s="1820"/>
      <c r="G162" s="1821"/>
      <c r="H162" s="1822"/>
      <c r="I162" s="1822"/>
      <c r="J162" s="1822"/>
      <c r="K162" s="1822"/>
      <c r="L162" s="1822"/>
      <c r="M162" s="1823" t="s">
        <v>1246</v>
      </c>
      <c r="N162" s="1824"/>
      <c r="O162" s="1821"/>
      <c r="P162" s="1822"/>
      <c r="Q162" s="1822"/>
      <c r="R162" s="1822"/>
      <c r="S162" s="1822"/>
      <c r="T162" s="1822"/>
      <c r="U162" s="1823" t="s">
        <v>1246</v>
      </c>
      <c r="V162" s="1825"/>
      <c r="W162" s="365"/>
      <c r="X162" s="365"/>
      <c r="Y162" s="365"/>
      <c r="Z162" s="365"/>
      <c r="AA162" s="365"/>
      <c r="AB162" s="365"/>
      <c r="AC162" s="365"/>
      <c r="AD162" s="365"/>
      <c r="AE162" s="365"/>
      <c r="AF162" s="52"/>
      <c r="AG162" s="11"/>
      <c r="AH162" s="424"/>
      <c r="AI162" s="424"/>
      <c r="AJ162" s="424"/>
      <c r="AK162" s="425"/>
      <c r="AL162" s="424"/>
      <c r="AM162" s="424"/>
      <c r="AN162" s="424"/>
    </row>
    <row r="163" spans="1:40" s="4" customFormat="1" ht="20.100000000000001" customHeight="1" thickBot="1">
      <c r="A163" s="1814" t="s">
        <v>1248</v>
      </c>
      <c r="B163" s="1815"/>
      <c r="C163" s="1815"/>
      <c r="D163" s="1815"/>
      <c r="E163" s="1815"/>
      <c r="F163" s="1815"/>
      <c r="G163" s="2438">
        <f>SUM(G158:L162)</f>
        <v>0</v>
      </c>
      <c r="H163" s="2438"/>
      <c r="I163" s="2438"/>
      <c r="J163" s="2438"/>
      <c r="K163" s="2438"/>
      <c r="L163" s="2439"/>
      <c r="M163" s="1816" t="s">
        <v>1246</v>
      </c>
      <c r="N163" s="1817"/>
      <c r="O163" s="2438">
        <f>SUM(O158:T162)</f>
        <v>0</v>
      </c>
      <c r="P163" s="2438"/>
      <c r="Q163" s="2438"/>
      <c r="R163" s="2438"/>
      <c r="S163" s="2438"/>
      <c r="T163" s="2439"/>
      <c r="U163" s="1816" t="s">
        <v>1246</v>
      </c>
      <c r="V163" s="1818"/>
      <c r="W163" s="365"/>
      <c r="X163" s="365"/>
      <c r="Y163" s="365"/>
      <c r="Z163" s="365"/>
      <c r="AA163" s="365"/>
      <c r="AB163" s="365"/>
      <c r="AC163" s="365"/>
      <c r="AD163" s="365"/>
      <c r="AE163" s="365"/>
      <c r="AF163" s="52" t="str">
        <f>IF(G163&lt;&gt;SUM(G158:L162),"←本務教員人件費支出計が、明細の合計と一致しません。",
IF(O163&lt;&gt;SUM(O158:T162),"←本務職員人件費支出計が、明細の合計と一致しません。",""))</f>
        <v/>
      </c>
      <c r="AG163" s="11"/>
      <c r="AH163" s="424"/>
      <c r="AI163" s="424"/>
      <c r="AJ163" s="424"/>
      <c r="AK163" s="425"/>
      <c r="AL163" s="424"/>
      <c r="AM163" s="424"/>
      <c r="AN163" s="424"/>
    </row>
    <row r="164" spans="1:40" s="4" customFormat="1" ht="5.0999999999999996" customHeight="1">
      <c r="A164" s="365"/>
      <c r="B164" s="365"/>
      <c r="C164" s="365"/>
      <c r="D164" s="365"/>
      <c r="E164" s="365"/>
      <c r="F164" s="365"/>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52"/>
      <c r="AG164" s="11"/>
      <c r="AH164" s="424"/>
      <c r="AI164" s="424"/>
      <c r="AJ164" s="424"/>
      <c r="AK164" s="425"/>
      <c r="AL164" s="424"/>
      <c r="AM164" s="424"/>
      <c r="AN164" s="424"/>
    </row>
    <row r="165" spans="1:40" s="4" customFormat="1" ht="5.0999999999999996" customHeight="1">
      <c r="A165" s="365"/>
      <c r="B165" s="365"/>
      <c r="C165" s="365"/>
      <c r="D165" s="365"/>
      <c r="E165" s="365"/>
      <c r="F165" s="365"/>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52"/>
      <c r="AG165" s="11"/>
      <c r="AH165" s="424"/>
      <c r="AI165" s="424"/>
      <c r="AJ165" s="424"/>
      <c r="AK165" s="425"/>
      <c r="AL165" s="424"/>
      <c r="AM165" s="424"/>
      <c r="AN165" s="424"/>
    </row>
    <row r="166" spans="1:40" ht="5.0999999999999996" customHeight="1">
      <c r="A166" s="1594"/>
      <c r="B166" s="1594"/>
      <c r="C166" s="1594"/>
      <c r="D166" s="1594"/>
      <c r="E166" s="1594"/>
      <c r="F166" s="1594"/>
      <c r="G166" s="1594"/>
      <c r="H166" s="1594"/>
      <c r="I166" s="1594"/>
      <c r="J166" s="1594"/>
      <c r="K166" s="1594"/>
      <c r="L166" s="1594"/>
      <c r="M166" s="1594"/>
      <c r="N166" s="1594"/>
      <c r="O166" s="1594"/>
      <c r="P166" s="1594"/>
      <c r="Q166" s="1594"/>
      <c r="R166" s="1594"/>
      <c r="S166" s="1594"/>
      <c r="T166" s="1594"/>
      <c r="U166" s="1594"/>
      <c r="V166" s="1594"/>
      <c r="W166" s="1594"/>
      <c r="X166" s="1594"/>
      <c r="Y166" s="1594"/>
      <c r="Z166" s="1594"/>
      <c r="AA166" s="1594"/>
      <c r="AB166" s="1594"/>
      <c r="AC166" s="1594"/>
      <c r="AD166" s="1594"/>
      <c r="AE166" s="1594"/>
    </row>
    <row r="167" spans="1:40" s="59" customFormat="1" ht="15.75" customHeight="1" thickBot="1">
      <c r="A167" s="503" t="s">
        <v>1488</v>
      </c>
      <c r="B167" s="503"/>
      <c r="C167" s="503"/>
      <c r="D167" s="503"/>
      <c r="E167" s="503"/>
      <c r="F167" s="503"/>
      <c r="G167" s="503"/>
      <c r="H167" s="503"/>
      <c r="I167" s="503"/>
      <c r="J167" s="503"/>
      <c r="K167" s="503"/>
      <c r="L167" s="503"/>
      <c r="M167" s="503"/>
      <c r="N167" s="503"/>
      <c r="O167" s="503"/>
      <c r="P167" s="503"/>
      <c r="Q167" s="503"/>
      <c r="R167" s="503"/>
      <c r="S167" s="348"/>
      <c r="T167" s="348"/>
      <c r="U167" s="348"/>
      <c r="V167" s="348"/>
      <c r="W167" s="514"/>
      <c r="X167" s="433"/>
      <c r="Y167" s="514"/>
      <c r="Z167" s="433"/>
      <c r="AA167" s="435"/>
      <c r="AB167" s="435"/>
      <c r="AC167" s="514" t="s">
        <v>1340</v>
      </c>
      <c r="AD167" s="435"/>
      <c r="AE167" s="348"/>
      <c r="AF167" s="58"/>
      <c r="AG167" s="74"/>
      <c r="AH167" s="504"/>
      <c r="AI167" s="504"/>
      <c r="AJ167" s="504"/>
      <c r="AK167" s="505"/>
      <c r="AL167" s="504"/>
      <c r="AM167" s="504"/>
      <c r="AN167" s="504"/>
    </row>
    <row r="168" spans="1:40" s="59" customFormat="1" ht="16.5" customHeight="1">
      <c r="A168" s="1834" t="s">
        <v>31</v>
      </c>
      <c r="B168" s="1835"/>
      <c r="C168" s="1192" t="s">
        <v>32</v>
      </c>
      <c r="D168" s="1193"/>
      <c r="E168" s="1838" t="s">
        <v>33</v>
      </c>
      <c r="F168" s="1839"/>
      <c r="G168" s="1839"/>
      <c r="H168" s="1839"/>
      <c r="I168" s="1839"/>
      <c r="J168" s="1839"/>
      <c r="K168" s="1839"/>
      <c r="L168" s="1839"/>
      <c r="M168" s="1839"/>
      <c r="N168" s="1839"/>
      <c r="O168" s="1839"/>
      <c r="P168" s="1839"/>
      <c r="Q168" s="1840"/>
      <c r="R168" s="1201"/>
      <c r="S168" s="1202"/>
      <c r="T168" s="1202"/>
      <c r="U168" s="1202"/>
      <c r="V168" s="1202"/>
      <c r="W168" s="1202"/>
      <c r="X168" s="1202"/>
      <c r="Y168" s="1202"/>
      <c r="Z168" s="1202"/>
      <c r="AA168" s="1202"/>
      <c r="AB168" s="515" t="s">
        <v>1286</v>
      </c>
      <c r="AC168" s="516"/>
      <c r="AD168" s="517"/>
      <c r="AE168" s="348"/>
      <c r="AF168" s="55" t="str">
        <f>IF(R168="","←未記入です。（0円の場合は「0」を入力してください。）",
IF(R168&lt;8000000,"←800万円未満のため桁数を確認してください。（正しい場合は構いません。）",""))</f>
        <v>←未記入です。（0円の場合は「0」を入力してください。）</v>
      </c>
      <c r="AG168" s="84"/>
      <c r="AH168" s="504"/>
      <c r="AI168" s="504"/>
      <c r="AJ168" s="504"/>
      <c r="AK168" s="505"/>
      <c r="AL168" s="504"/>
      <c r="AM168" s="504"/>
      <c r="AN168" s="504"/>
    </row>
    <row r="169" spans="1:40" s="59" customFormat="1" ht="16.5" customHeight="1">
      <c r="A169" s="1836"/>
      <c r="B169" s="1837"/>
      <c r="C169" s="1194"/>
      <c r="D169" s="1195"/>
      <c r="E169" s="1826" t="s">
        <v>34</v>
      </c>
      <c r="F169" s="1827"/>
      <c r="G169" s="1827"/>
      <c r="H169" s="1827"/>
      <c r="I169" s="1827"/>
      <c r="J169" s="1827"/>
      <c r="K169" s="1827"/>
      <c r="L169" s="1827"/>
      <c r="M169" s="1827"/>
      <c r="N169" s="1827"/>
      <c r="O169" s="1827"/>
      <c r="P169" s="1827"/>
      <c r="Q169" s="1828"/>
      <c r="R169" s="1159"/>
      <c r="S169" s="1160"/>
      <c r="T169" s="1160"/>
      <c r="U169" s="1160"/>
      <c r="V169" s="1160"/>
      <c r="W169" s="1160"/>
      <c r="X169" s="1160"/>
      <c r="Y169" s="1160"/>
      <c r="Z169" s="1160"/>
      <c r="AA169" s="1160"/>
      <c r="AB169" s="518" t="s">
        <v>1286</v>
      </c>
      <c r="AC169" s="519"/>
      <c r="AD169" s="370"/>
      <c r="AE169" s="348"/>
      <c r="AF169" s="55" t="str">
        <f>IF(R169="","←未記入です。（0円の場合は「0」を入力してください。）","")</f>
        <v>←未記入です。（0円の場合は「0」を入力してください。）</v>
      </c>
      <c r="AG169" s="84"/>
      <c r="AH169" s="504"/>
      <c r="AI169" s="504"/>
      <c r="AJ169" s="504"/>
      <c r="AK169" s="505"/>
      <c r="AL169" s="504"/>
      <c r="AM169" s="504"/>
      <c r="AN169" s="504"/>
    </row>
    <row r="170" spans="1:40" s="59" customFormat="1" ht="16.5" customHeight="1">
      <c r="A170" s="1836"/>
      <c r="B170" s="1837"/>
      <c r="C170" s="1194"/>
      <c r="D170" s="1195"/>
      <c r="E170" s="1826" t="s">
        <v>35</v>
      </c>
      <c r="F170" s="1827"/>
      <c r="G170" s="1827"/>
      <c r="H170" s="1827"/>
      <c r="I170" s="1827"/>
      <c r="J170" s="1827"/>
      <c r="K170" s="1827"/>
      <c r="L170" s="1827"/>
      <c r="M170" s="1827"/>
      <c r="N170" s="1827"/>
      <c r="O170" s="1827"/>
      <c r="P170" s="1827"/>
      <c r="Q170" s="1828"/>
      <c r="R170" s="1159"/>
      <c r="S170" s="1160"/>
      <c r="T170" s="1160"/>
      <c r="U170" s="1160"/>
      <c r="V170" s="1160"/>
      <c r="W170" s="1160"/>
      <c r="X170" s="1160"/>
      <c r="Y170" s="1160"/>
      <c r="Z170" s="1160"/>
      <c r="AA170" s="1160"/>
      <c r="AB170" s="518" t="s">
        <v>1286</v>
      </c>
      <c r="AC170" s="519"/>
      <c r="AD170" s="517"/>
      <c r="AE170" s="348"/>
      <c r="AF170" s="55" t="str">
        <f>IF(R170="","←未記入です。（0円の場合は「0」を入力してください。）","")</f>
        <v>←未記入です。（0円の場合は「0」を入力してください。）</v>
      </c>
      <c r="AG170" s="84"/>
      <c r="AH170" s="504"/>
      <c r="AI170" s="504"/>
      <c r="AJ170" s="504"/>
      <c r="AK170" s="505"/>
      <c r="AL170" s="504"/>
      <c r="AM170" s="504"/>
      <c r="AN170" s="504"/>
    </row>
    <row r="171" spans="1:40" s="59" customFormat="1" ht="16.5" customHeight="1">
      <c r="A171" s="1836"/>
      <c r="B171" s="1837"/>
      <c r="C171" s="1194"/>
      <c r="D171" s="1195"/>
      <c r="E171" s="1826" t="s">
        <v>36</v>
      </c>
      <c r="F171" s="1827"/>
      <c r="G171" s="1827"/>
      <c r="H171" s="1827"/>
      <c r="I171" s="1827"/>
      <c r="J171" s="1827"/>
      <c r="K171" s="1827"/>
      <c r="L171" s="1827"/>
      <c r="M171" s="1827"/>
      <c r="N171" s="1827"/>
      <c r="O171" s="1827"/>
      <c r="P171" s="1827"/>
      <c r="Q171" s="1828"/>
      <c r="R171" s="1159"/>
      <c r="S171" s="1160"/>
      <c r="T171" s="1160"/>
      <c r="U171" s="1160"/>
      <c r="V171" s="1160"/>
      <c r="W171" s="1160"/>
      <c r="X171" s="1160"/>
      <c r="Y171" s="1160"/>
      <c r="Z171" s="1160"/>
      <c r="AA171" s="1160"/>
      <c r="AB171" s="518" t="s">
        <v>1286</v>
      </c>
      <c r="AC171" s="519"/>
      <c r="AD171" s="370"/>
      <c r="AE171" s="348"/>
      <c r="AF171" s="55" t="str">
        <f>IF(R171="","←未記入です。（0円の場合は「0」を入力してください。）","")</f>
        <v>←未記入です。（0円の場合は「0」を入力してください。）</v>
      </c>
      <c r="AG171" s="84"/>
      <c r="AH171" s="504"/>
      <c r="AI171" s="504"/>
      <c r="AJ171" s="504"/>
      <c r="AK171" s="505"/>
      <c r="AL171" s="504"/>
      <c r="AM171" s="504"/>
      <c r="AN171" s="504"/>
    </row>
    <row r="172" spans="1:40" s="59" customFormat="1" ht="16.5" customHeight="1">
      <c r="A172" s="1836"/>
      <c r="B172" s="1837"/>
      <c r="C172" s="1194"/>
      <c r="D172" s="1195"/>
      <c r="E172" s="1826" t="s">
        <v>393</v>
      </c>
      <c r="F172" s="1827"/>
      <c r="G172" s="1827"/>
      <c r="H172" s="1827"/>
      <c r="I172" s="1827"/>
      <c r="J172" s="1827"/>
      <c r="K172" s="1827"/>
      <c r="L172" s="1827"/>
      <c r="M172" s="1827"/>
      <c r="N172" s="1827"/>
      <c r="O172" s="1827"/>
      <c r="P172" s="1827"/>
      <c r="Q172" s="1828"/>
      <c r="R172" s="1159"/>
      <c r="S172" s="1160"/>
      <c r="T172" s="1160"/>
      <c r="U172" s="1160"/>
      <c r="V172" s="1160"/>
      <c r="W172" s="1160"/>
      <c r="X172" s="1160"/>
      <c r="Y172" s="1160"/>
      <c r="Z172" s="1160"/>
      <c r="AA172" s="1160"/>
      <c r="AB172" s="518" t="s">
        <v>1286</v>
      </c>
      <c r="AC172" s="519"/>
      <c r="AD172" s="517"/>
      <c r="AE172" s="348"/>
      <c r="AF172" s="55" t="str">
        <f>IF(R172="","←未記入です。（0円の場合は「0」を入力してください。）","")</f>
        <v>←未記入です。（0円の場合は「0」を入力してください。）</v>
      </c>
      <c r="AG172" s="84"/>
      <c r="AH172" s="504"/>
      <c r="AI172" s="504"/>
      <c r="AJ172" s="504"/>
      <c r="AK172" s="505"/>
      <c r="AL172" s="504"/>
      <c r="AM172" s="504"/>
      <c r="AN172" s="504"/>
    </row>
    <row r="173" spans="1:40" s="59" customFormat="1" ht="16.5" customHeight="1">
      <c r="A173" s="1836"/>
      <c r="B173" s="1837"/>
      <c r="C173" s="1194"/>
      <c r="D173" s="1195"/>
      <c r="E173" s="1829" t="s">
        <v>37</v>
      </c>
      <c r="F173" s="1830"/>
      <c r="G173" s="1830"/>
      <c r="H173" s="1830"/>
      <c r="I173" s="1830"/>
      <c r="J173" s="1830"/>
      <c r="K173" s="1830"/>
      <c r="L173" s="1830"/>
      <c r="M173" s="1830"/>
      <c r="N173" s="1830"/>
      <c r="O173" s="1830"/>
      <c r="P173" s="1830"/>
      <c r="Q173" s="1831"/>
      <c r="R173" s="1832"/>
      <c r="S173" s="1833"/>
      <c r="T173" s="1833"/>
      <c r="U173" s="1833"/>
      <c r="V173" s="1833"/>
      <c r="W173" s="1833"/>
      <c r="X173" s="1833"/>
      <c r="Y173" s="1833"/>
      <c r="Z173" s="1833"/>
      <c r="AA173" s="1833"/>
      <c r="AB173" s="520" t="s">
        <v>1286</v>
      </c>
      <c r="AC173" s="521"/>
      <c r="AD173" s="517"/>
      <c r="AE173" s="348"/>
      <c r="AF173" s="55" t="str">
        <f>IF(R173="","←未記入です。（0円の場合は「0」を入力してください。）","")</f>
        <v>←未記入です。（0円の場合は「0」を入力してください。）</v>
      </c>
      <c r="AG173" s="84"/>
      <c r="AH173" s="504"/>
      <c r="AI173" s="504"/>
      <c r="AJ173" s="504"/>
      <c r="AK173" s="505"/>
      <c r="AL173" s="504"/>
      <c r="AM173" s="504"/>
      <c r="AN173" s="504"/>
    </row>
    <row r="174" spans="1:40" s="59" customFormat="1" ht="16.5" customHeight="1">
      <c r="A174" s="1836"/>
      <c r="B174" s="1837"/>
      <c r="C174" s="1196"/>
      <c r="D174" s="1197"/>
      <c r="E174" s="1205" t="s">
        <v>38</v>
      </c>
      <c r="F174" s="1205"/>
      <c r="G174" s="1205"/>
      <c r="H174" s="1205"/>
      <c r="I174" s="1205"/>
      <c r="J174" s="1205"/>
      <c r="K174" s="1205"/>
      <c r="L174" s="1205"/>
      <c r="M174" s="1205"/>
      <c r="N174" s="1205"/>
      <c r="O174" s="1205"/>
      <c r="P174" s="1205"/>
      <c r="Q174" s="1206"/>
      <c r="R174" s="2440">
        <f>R168+R169+R170+R171+R172+R173</f>
        <v>0</v>
      </c>
      <c r="S174" s="2441"/>
      <c r="T174" s="2441"/>
      <c r="U174" s="2441"/>
      <c r="V174" s="2441"/>
      <c r="W174" s="2441"/>
      <c r="X174" s="2441"/>
      <c r="Y174" s="2441"/>
      <c r="Z174" s="2441"/>
      <c r="AA174" s="2441"/>
      <c r="AB174" s="522" t="s">
        <v>1286</v>
      </c>
      <c r="AC174" s="523"/>
      <c r="AD174" s="370"/>
      <c r="AE174" s="348"/>
      <c r="AF174" s="55"/>
      <c r="AG174" s="84"/>
      <c r="AH174" s="504"/>
      <c r="AI174" s="504"/>
      <c r="AJ174" s="504"/>
      <c r="AK174" s="505"/>
      <c r="AL174" s="504"/>
      <c r="AM174" s="504"/>
      <c r="AN174" s="504"/>
    </row>
    <row r="175" spans="1:40" s="59" customFormat="1" ht="16.5" customHeight="1">
      <c r="A175" s="1836"/>
      <c r="B175" s="1837"/>
      <c r="C175" s="1145" t="s">
        <v>39</v>
      </c>
      <c r="D175" s="1146"/>
      <c r="E175" s="1845" t="s">
        <v>40</v>
      </c>
      <c r="F175" s="1846"/>
      <c r="G175" s="1846"/>
      <c r="H175" s="1846"/>
      <c r="I175" s="1846"/>
      <c r="J175" s="1846"/>
      <c r="K175" s="1846"/>
      <c r="L175" s="1846"/>
      <c r="M175" s="1846"/>
      <c r="N175" s="1846"/>
      <c r="O175" s="1846"/>
      <c r="P175" s="1846"/>
      <c r="Q175" s="1847"/>
      <c r="R175" s="1154"/>
      <c r="S175" s="1155"/>
      <c r="T175" s="1155"/>
      <c r="U175" s="1155"/>
      <c r="V175" s="1155"/>
      <c r="W175" s="1155"/>
      <c r="X175" s="1155"/>
      <c r="Y175" s="1155"/>
      <c r="Z175" s="1155"/>
      <c r="AA175" s="1155"/>
      <c r="AB175" s="524" t="s">
        <v>1286</v>
      </c>
      <c r="AC175" s="525"/>
      <c r="AD175" s="517"/>
      <c r="AE175" s="348"/>
      <c r="AF175" s="55" t="str">
        <f>IF(R175="","←未記入です。（0円の場合は「0」を入力してください。）","")</f>
        <v>←未記入です。（0円の場合は「0」を入力してください。）</v>
      </c>
      <c r="AG175" s="84"/>
      <c r="AH175" s="504"/>
      <c r="AI175" s="504"/>
      <c r="AJ175" s="504"/>
      <c r="AK175" s="505"/>
      <c r="AL175" s="504"/>
      <c r="AM175" s="504"/>
      <c r="AN175" s="504"/>
    </row>
    <row r="176" spans="1:40" s="59" customFormat="1" ht="16.5" customHeight="1">
      <c r="A176" s="1836"/>
      <c r="B176" s="1837"/>
      <c r="C176" s="1147"/>
      <c r="D176" s="1148"/>
      <c r="E176" s="1841" t="s">
        <v>1489</v>
      </c>
      <c r="F176" s="1842"/>
      <c r="G176" s="1842"/>
      <c r="H176" s="1842"/>
      <c r="I176" s="1842"/>
      <c r="J176" s="1842"/>
      <c r="K176" s="1842"/>
      <c r="L176" s="1842"/>
      <c r="M176" s="1842"/>
      <c r="N176" s="1842"/>
      <c r="O176" s="1842"/>
      <c r="P176" s="1842"/>
      <c r="Q176" s="1843"/>
      <c r="R176" s="526" t="s">
        <v>1112</v>
      </c>
      <c r="S176" s="1178"/>
      <c r="T176" s="1178"/>
      <c r="U176" s="1178"/>
      <c r="V176" s="1178"/>
      <c r="W176" s="1178"/>
      <c r="X176" s="1178"/>
      <c r="Y176" s="1178"/>
      <c r="Z176" s="1178"/>
      <c r="AA176" s="1178"/>
      <c r="AB176" s="527" t="s">
        <v>1284</v>
      </c>
      <c r="AC176" s="519"/>
      <c r="AD176" s="517"/>
      <c r="AE176" s="348"/>
      <c r="AF176" s="55" t="str">
        <f>IF(S176="","←未記入です。（0円の場合は「0」を入力してください。",
IF(S176&gt;R175,"←「うち退職給与引当金繰入額」が「人件費」を上回っています。",""))</f>
        <v>←未記入です。（0円の場合は「0」を入力してください。</v>
      </c>
      <c r="AG176" s="84"/>
      <c r="AH176" s="504"/>
      <c r="AI176" s="504"/>
      <c r="AJ176" s="504"/>
      <c r="AK176" s="505"/>
      <c r="AL176" s="504"/>
      <c r="AM176" s="504"/>
      <c r="AN176" s="504"/>
    </row>
    <row r="177" spans="1:54" s="59" customFormat="1" ht="16.5" customHeight="1">
      <c r="A177" s="1836"/>
      <c r="B177" s="1837"/>
      <c r="C177" s="1147"/>
      <c r="D177" s="1148"/>
      <c r="E177" s="1826" t="s">
        <v>41</v>
      </c>
      <c r="F177" s="1848"/>
      <c r="G177" s="1848"/>
      <c r="H177" s="1848"/>
      <c r="I177" s="1848"/>
      <c r="J177" s="1848"/>
      <c r="K177" s="1848"/>
      <c r="L177" s="1848"/>
      <c r="M177" s="1848"/>
      <c r="N177" s="1848"/>
      <c r="O177" s="1848"/>
      <c r="P177" s="1848"/>
      <c r="Q177" s="1849"/>
      <c r="R177" s="1159"/>
      <c r="S177" s="1160"/>
      <c r="T177" s="1160"/>
      <c r="U177" s="1160"/>
      <c r="V177" s="1160"/>
      <c r="W177" s="1160"/>
      <c r="X177" s="1160"/>
      <c r="Y177" s="1160"/>
      <c r="Z177" s="1160"/>
      <c r="AA177" s="1160"/>
      <c r="AB177" s="518" t="s">
        <v>1286</v>
      </c>
      <c r="AC177" s="519"/>
      <c r="AD177" s="517"/>
      <c r="AE177" s="348"/>
      <c r="AF177" s="55" t="str">
        <f>IF(R177="","←未記入です。（0円の場合は「0」を入力してください。）","")</f>
        <v>←未記入です。（0円の場合は「0」を入力してください。）</v>
      </c>
      <c r="AG177" s="84"/>
      <c r="AH177" s="504"/>
      <c r="AI177" s="504"/>
      <c r="AJ177" s="504"/>
      <c r="AK177" s="505"/>
      <c r="AL177" s="504"/>
      <c r="AM177" s="504"/>
      <c r="AN177" s="504"/>
    </row>
    <row r="178" spans="1:54" s="59" customFormat="1" ht="16.5" customHeight="1">
      <c r="A178" s="1836"/>
      <c r="B178" s="1837"/>
      <c r="C178" s="1147"/>
      <c r="D178" s="1148"/>
      <c r="E178" s="1841" t="s">
        <v>1490</v>
      </c>
      <c r="F178" s="1842"/>
      <c r="G178" s="1842"/>
      <c r="H178" s="1842"/>
      <c r="I178" s="1842"/>
      <c r="J178" s="1842"/>
      <c r="K178" s="1842"/>
      <c r="L178" s="1842"/>
      <c r="M178" s="1842"/>
      <c r="N178" s="1842"/>
      <c r="O178" s="1842"/>
      <c r="P178" s="1842"/>
      <c r="Q178" s="1843"/>
      <c r="R178" s="1159"/>
      <c r="S178" s="1160"/>
      <c r="T178" s="1160"/>
      <c r="U178" s="1160"/>
      <c r="V178" s="1160"/>
      <c r="W178" s="1160"/>
      <c r="X178" s="1160"/>
      <c r="Y178" s="1160"/>
      <c r="Z178" s="1160"/>
      <c r="AA178" s="1160"/>
      <c r="AB178" s="527" t="s">
        <v>1284</v>
      </c>
      <c r="AC178" s="519"/>
      <c r="AD178" s="517"/>
      <c r="AE178" s="348"/>
      <c r="AF178" s="55" t="str">
        <f>IF(R178="","←未記入です。（0円の場合は「0」を入力してください。",
IF(R178&gt;R177,"←「うち減価償却費」が「教育研究経費」を上回っています。",""))</f>
        <v>←未記入です。（0円の場合は「0」を入力してください。</v>
      </c>
      <c r="AG178" s="84"/>
      <c r="AH178" s="504"/>
      <c r="AI178" s="504"/>
      <c r="AJ178" s="504"/>
      <c r="AK178" s="505"/>
      <c r="AL178" s="504"/>
      <c r="AM178" s="504"/>
      <c r="AN178" s="504"/>
    </row>
    <row r="179" spans="1:54" s="70" customFormat="1" ht="16.5" customHeight="1">
      <c r="A179" s="1836"/>
      <c r="B179" s="1837"/>
      <c r="C179" s="1147"/>
      <c r="D179" s="1148"/>
      <c r="E179" s="1826" t="s">
        <v>42</v>
      </c>
      <c r="F179" s="1848"/>
      <c r="G179" s="1848"/>
      <c r="H179" s="1848"/>
      <c r="I179" s="1848"/>
      <c r="J179" s="1848"/>
      <c r="K179" s="1848"/>
      <c r="L179" s="1848"/>
      <c r="M179" s="1848"/>
      <c r="N179" s="1848"/>
      <c r="O179" s="1848"/>
      <c r="P179" s="1848"/>
      <c r="Q179" s="1849"/>
      <c r="R179" s="1159"/>
      <c r="S179" s="1160"/>
      <c r="T179" s="1160"/>
      <c r="U179" s="1160"/>
      <c r="V179" s="1160"/>
      <c r="W179" s="1160"/>
      <c r="X179" s="1160"/>
      <c r="Y179" s="1160"/>
      <c r="Z179" s="1160"/>
      <c r="AA179" s="1160"/>
      <c r="AB179" s="518" t="s">
        <v>1286</v>
      </c>
      <c r="AC179" s="519"/>
      <c r="AD179" s="348"/>
      <c r="AE179" s="348"/>
      <c r="AF179" s="55" t="str">
        <f>IF(R179="","←未記入です。（0円の場合は「0」を入力してください。）","")</f>
        <v>←未記入です。（0円の場合は「0」を入力してください。）</v>
      </c>
      <c r="AG179" s="84"/>
      <c r="AH179" s="504"/>
      <c r="AI179" s="504"/>
      <c r="AJ179" s="504"/>
      <c r="AK179" s="505"/>
      <c r="AL179" s="504"/>
      <c r="AM179" s="504"/>
      <c r="AN179" s="504"/>
      <c r="AO179" s="59"/>
      <c r="AP179" s="59"/>
      <c r="AQ179" s="59"/>
      <c r="AR179" s="59"/>
      <c r="AS179" s="59"/>
      <c r="AT179" s="59"/>
      <c r="AU179" s="59"/>
      <c r="AV179" s="59"/>
      <c r="AW179" s="59"/>
      <c r="AX179" s="59"/>
      <c r="AY179" s="59"/>
      <c r="AZ179" s="59"/>
      <c r="BA179" s="59"/>
      <c r="BB179" s="59"/>
    </row>
    <row r="180" spans="1:54" s="70" customFormat="1" ht="16.5" customHeight="1">
      <c r="A180" s="1836"/>
      <c r="B180" s="1837"/>
      <c r="C180" s="1147"/>
      <c r="D180" s="1148"/>
      <c r="E180" s="1841" t="s">
        <v>1490</v>
      </c>
      <c r="F180" s="1842"/>
      <c r="G180" s="1842"/>
      <c r="H180" s="1842"/>
      <c r="I180" s="1842"/>
      <c r="J180" s="1842"/>
      <c r="K180" s="1842"/>
      <c r="L180" s="1842"/>
      <c r="M180" s="1842"/>
      <c r="N180" s="1842"/>
      <c r="O180" s="1842"/>
      <c r="P180" s="1842"/>
      <c r="Q180" s="1843"/>
      <c r="R180" s="526" t="s">
        <v>1112</v>
      </c>
      <c r="S180" s="1844"/>
      <c r="T180" s="1844"/>
      <c r="U180" s="1844"/>
      <c r="V180" s="1844"/>
      <c r="W180" s="1844"/>
      <c r="X180" s="1844"/>
      <c r="Y180" s="1844"/>
      <c r="Z180" s="1844"/>
      <c r="AA180" s="1844"/>
      <c r="AB180" s="527" t="s">
        <v>1284</v>
      </c>
      <c r="AC180" s="519"/>
      <c r="AD180" s="348"/>
      <c r="AE180" s="348"/>
      <c r="AF180" s="55" t="str">
        <f>IF(S180="","←未記入です。（0円の場合は「0」を入力してください。",
IF(S180&gt;R179,"←「うち減価償却費」が「管理経費」を上回っています。",""))</f>
        <v>←未記入です。（0円の場合は「0」を入力してください。</v>
      </c>
      <c r="AG180" s="84"/>
      <c r="AH180" s="504"/>
      <c r="AI180" s="504"/>
      <c r="AJ180" s="504"/>
      <c r="AK180" s="505"/>
      <c r="AL180" s="504"/>
      <c r="AM180" s="504"/>
      <c r="AN180" s="504"/>
      <c r="AO180" s="59"/>
      <c r="AP180" s="59"/>
      <c r="AQ180" s="59"/>
      <c r="AR180" s="59"/>
      <c r="AS180" s="59"/>
      <c r="AT180" s="59"/>
      <c r="AU180" s="59"/>
      <c r="AV180" s="59"/>
      <c r="AW180" s="59"/>
      <c r="AX180" s="59"/>
      <c r="AY180" s="59"/>
      <c r="AZ180" s="59"/>
      <c r="BA180" s="59"/>
      <c r="BB180" s="59"/>
    </row>
    <row r="181" spans="1:54" s="70" customFormat="1" ht="16.5" customHeight="1">
      <c r="A181" s="1836"/>
      <c r="B181" s="1837"/>
      <c r="C181" s="1147"/>
      <c r="D181" s="1148"/>
      <c r="E181" s="1829" t="s">
        <v>43</v>
      </c>
      <c r="F181" s="1830"/>
      <c r="G181" s="1830"/>
      <c r="H181" s="1830"/>
      <c r="I181" s="1830"/>
      <c r="J181" s="1830"/>
      <c r="K181" s="1830"/>
      <c r="L181" s="1830"/>
      <c r="M181" s="1830"/>
      <c r="N181" s="1830"/>
      <c r="O181" s="1830"/>
      <c r="P181" s="1830"/>
      <c r="Q181" s="1831"/>
      <c r="R181" s="1832"/>
      <c r="S181" s="1833"/>
      <c r="T181" s="1833"/>
      <c r="U181" s="1833"/>
      <c r="V181" s="1833"/>
      <c r="W181" s="1833"/>
      <c r="X181" s="1833"/>
      <c r="Y181" s="1833"/>
      <c r="Z181" s="1833"/>
      <c r="AA181" s="1833"/>
      <c r="AB181" s="518" t="s">
        <v>1286</v>
      </c>
      <c r="AC181" s="519"/>
      <c r="AD181" s="517"/>
      <c r="AE181" s="348"/>
      <c r="AF181" s="55" t="str">
        <f>IF(R181="","←未記入です。（0円の場合は「0」を入力してください。）","")</f>
        <v>←未記入です。（0円の場合は「0」を入力してください。）</v>
      </c>
      <c r="AG181" s="84"/>
      <c r="AH181" s="504"/>
      <c r="AI181" s="504"/>
      <c r="AJ181" s="504"/>
      <c r="AK181" s="505"/>
      <c r="AL181" s="504"/>
      <c r="AM181" s="504"/>
      <c r="AN181" s="504"/>
      <c r="AO181" s="59"/>
      <c r="AP181" s="59"/>
      <c r="AQ181" s="59"/>
      <c r="AR181" s="59"/>
      <c r="AS181" s="59"/>
      <c r="AT181" s="59"/>
      <c r="AU181" s="59"/>
      <c r="AV181" s="59"/>
      <c r="AW181" s="59"/>
      <c r="AX181" s="59"/>
      <c r="AY181" s="59"/>
      <c r="AZ181" s="59"/>
      <c r="BA181" s="59"/>
      <c r="BB181" s="59"/>
    </row>
    <row r="182" spans="1:54" s="70" customFormat="1" ht="16.5" customHeight="1">
      <c r="A182" s="1836"/>
      <c r="B182" s="1837"/>
      <c r="C182" s="1149"/>
      <c r="D182" s="1150"/>
      <c r="E182" s="1184" t="s">
        <v>44</v>
      </c>
      <c r="F182" s="1184"/>
      <c r="G182" s="1184"/>
      <c r="H182" s="1184"/>
      <c r="I182" s="1184"/>
      <c r="J182" s="1184"/>
      <c r="K182" s="1184"/>
      <c r="L182" s="1184"/>
      <c r="M182" s="1184"/>
      <c r="N182" s="1184"/>
      <c r="O182" s="1184"/>
      <c r="P182" s="1184"/>
      <c r="Q182" s="1185"/>
      <c r="R182" s="2442">
        <f>R175+R177+R179+R181</f>
        <v>0</v>
      </c>
      <c r="S182" s="2443"/>
      <c r="T182" s="2443"/>
      <c r="U182" s="2443"/>
      <c r="V182" s="2443"/>
      <c r="W182" s="2443"/>
      <c r="X182" s="2443"/>
      <c r="Y182" s="2443"/>
      <c r="Z182" s="2443"/>
      <c r="AA182" s="2443"/>
      <c r="AB182" s="522" t="s">
        <v>1286</v>
      </c>
      <c r="AC182" s="523"/>
      <c r="AD182" s="517"/>
      <c r="AE182" s="348"/>
      <c r="AF182" s="55"/>
      <c r="AG182" s="84"/>
      <c r="AH182" s="504"/>
      <c r="AI182" s="504"/>
      <c r="AJ182" s="504"/>
      <c r="AK182" s="505"/>
      <c r="AL182" s="504"/>
      <c r="AM182" s="504"/>
      <c r="AN182" s="504"/>
      <c r="AO182" s="59"/>
      <c r="AP182" s="59"/>
      <c r="AQ182" s="59"/>
      <c r="AR182" s="59"/>
      <c r="AS182" s="59"/>
      <c r="AT182" s="59"/>
      <c r="AU182" s="59"/>
      <c r="AV182" s="59"/>
      <c r="AW182" s="59"/>
      <c r="AX182" s="59"/>
      <c r="AY182" s="59"/>
      <c r="AZ182" s="59"/>
      <c r="BA182" s="59"/>
      <c r="BB182" s="59"/>
    </row>
    <row r="183" spans="1:54" s="70" customFormat="1" ht="16.5" customHeight="1">
      <c r="A183" s="528"/>
      <c r="B183" s="529"/>
      <c r="C183" s="1850" t="s">
        <v>45</v>
      </c>
      <c r="D183" s="1851"/>
      <c r="E183" s="1851"/>
      <c r="F183" s="1851"/>
      <c r="G183" s="1851"/>
      <c r="H183" s="1851"/>
      <c r="I183" s="1851"/>
      <c r="J183" s="1851"/>
      <c r="K183" s="1851"/>
      <c r="L183" s="1851"/>
      <c r="M183" s="1851"/>
      <c r="N183" s="1851"/>
      <c r="O183" s="1851"/>
      <c r="P183" s="1851"/>
      <c r="Q183" s="1852"/>
      <c r="R183" s="2444">
        <f>R174-R182</f>
        <v>0</v>
      </c>
      <c r="S183" s="2445"/>
      <c r="T183" s="2445"/>
      <c r="U183" s="2445"/>
      <c r="V183" s="2445"/>
      <c r="W183" s="2445"/>
      <c r="X183" s="2445"/>
      <c r="Y183" s="2445"/>
      <c r="Z183" s="2445"/>
      <c r="AA183" s="2445"/>
      <c r="AB183" s="522" t="s">
        <v>1286</v>
      </c>
      <c r="AC183" s="523"/>
      <c r="AD183" s="385"/>
      <c r="AE183" s="348"/>
      <c r="AF183" s="55"/>
      <c r="AG183" s="84"/>
      <c r="AH183" s="504"/>
      <c r="AI183" s="504"/>
      <c r="AJ183" s="504"/>
      <c r="AK183" s="505"/>
      <c r="AL183" s="504"/>
      <c r="AM183" s="504"/>
      <c r="AN183" s="504"/>
      <c r="AO183" s="59"/>
      <c r="AP183" s="59"/>
      <c r="AQ183" s="59"/>
      <c r="AR183" s="59"/>
      <c r="AS183" s="59"/>
      <c r="AT183" s="59"/>
      <c r="AU183" s="59"/>
      <c r="AV183" s="59"/>
      <c r="AW183" s="59"/>
      <c r="AX183" s="59"/>
      <c r="AY183" s="59"/>
      <c r="AZ183" s="59"/>
      <c r="BA183" s="59"/>
      <c r="BB183" s="59"/>
    </row>
    <row r="184" spans="1:54" s="70" customFormat="1" ht="16.5" customHeight="1">
      <c r="A184" s="1853" t="s">
        <v>394</v>
      </c>
      <c r="B184" s="1854"/>
      <c r="C184" s="91"/>
      <c r="D184" s="92"/>
      <c r="E184" s="1205" t="s">
        <v>395</v>
      </c>
      <c r="F184" s="1205"/>
      <c r="G184" s="1205"/>
      <c r="H184" s="1205"/>
      <c r="I184" s="1205"/>
      <c r="J184" s="1205"/>
      <c r="K184" s="1205"/>
      <c r="L184" s="1205"/>
      <c r="M184" s="1205"/>
      <c r="N184" s="1205"/>
      <c r="O184" s="1205"/>
      <c r="P184" s="1205"/>
      <c r="Q184" s="1206"/>
      <c r="R184" s="1218"/>
      <c r="S184" s="1219"/>
      <c r="T184" s="1219"/>
      <c r="U184" s="1219"/>
      <c r="V184" s="1219"/>
      <c r="W184" s="1219"/>
      <c r="X184" s="1219"/>
      <c r="Y184" s="1219"/>
      <c r="Z184" s="1219"/>
      <c r="AA184" s="1219"/>
      <c r="AB184" s="530" t="s">
        <v>1286</v>
      </c>
      <c r="AC184" s="531"/>
      <c r="AD184" s="385"/>
      <c r="AE184" s="348"/>
      <c r="AF184" s="55" t="str">
        <f>IF(R184="","←未記入です。（0円の場合は「0」を入力してください。）","")</f>
        <v>←未記入です。（0円の場合は「0」を入力してください。）</v>
      </c>
      <c r="AG184" s="84"/>
      <c r="AH184" s="504"/>
      <c r="AI184" s="504"/>
      <c r="AJ184" s="504"/>
      <c r="AK184" s="505"/>
      <c r="AL184" s="504"/>
      <c r="AM184" s="504"/>
      <c r="AN184" s="504"/>
      <c r="AO184" s="59"/>
      <c r="AP184" s="59"/>
      <c r="AQ184" s="59"/>
      <c r="AR184" s="59"/>
      <c r="AS184" s="59"/>
      <c r="AT184" s="59"/>
      <c r="AU184" s="59"/>
      <c r="AV184" s="59"/>
      <c r="AW184" s="59"/>
      <c r="AX184" s="59"/>
      <c r="AY184" s="59"/>
      <c r="AZ184" s="59"/>
      <c r="BA184" s="59"/>
      <c r="BB184" s="59"/>
    </row>
    <row r="185" spans="1:54" s="70" customFormat="1" ht="16.5" customHeight="1">
      <c r="A185" s="1855"/>
      <c r="B185" s="1854"/>
      <c r="C185" s="89"/>
      <c r="D185" s="90"/>
      <c r="E185" s="1184" t="s">
        <v>396</v>
      </c>
      <c r="F185" s="1184"/>
      <c r="G185" s="1184"/>
      <c r="H185" s="1184"/>
      <c r="I185" s="1184"/>
      <c r="J185" s="1184"/>
      <c r="K185" s="1184"/>
      <c r="L185" s="1184"/>
      <c r="M185" s="1184"/>
      <c r="N185" s="1184"/>
      <c r="O185" s="1184"/>
      <c r="P185" s="1184"/>
      <c r="Q185" s="1185"/>
      <c r="R185" s="1218"/>
      <c r="S185" s="1219"/>
      <c r="T185" s="1219"/>
      <c r="U185" s="1219"/>
      <c r="V185" s="1219"/>
      <c r="W185" s="1219"/>
      <c r="X185" s="1219"/>
      <c r="Y185" s="1219"/>
      <c r="Z185" s="1219"/>
      <c r="AA185" s="1219"/>
      <c r="AB185" s="532" t="s">
        <v>1286</v>
      </c>
      <c r="AC185" s="533"/>
      <c r="AD185" s="385"/>
      <c r="AE185" s="348"/>
      <c r="AF185" s="55" t="str">
        <f>IF(R185="","←未記入です。（0円の場合は「0」を入力してください。）","")</f>
        <v>←未記入です。（0円の場合は「0」を入力してください。）</v>
      </c>
      <c r="AG185" s="84"/>
      <c r="AH185" s="504"/>
      <c r="AI185" s="504"/>
      <c r="AJ185" s="504"/>
      <c r="AK185" s="505"/>
      <c r="AL185" s="504"/>
      <c r="AM185" s="504"/>
      <c r="AN185" s="504"/>
      <c r="AO185" s="59"/>
      <c r="AP185" s="59"/>
      <c r="AQ185" s="59"/>
      <c r="AR185" s="59"/>
      <c r="AS185" s="59"/>
      <c r="AT185" s="59"/>
      <c r="AU185" s="59"/>
      <c r="AV185" s="59"/>
      <c r="AW185" s="59"/>
      <c r="AX185" s="59"/>
      <c r="AY185" s="59"/>
      <c r="AZ185" s="59"/>
      <c r="BA185" s="59"/>
      <c r="BB185" s="59"/>
    </row>
    <row r="186" spans="1:54" s="70" customFormat="1" ht="16.5" customHeight="1">
      <c r="A186" s="1856"/>
      <c r="B186" s="1857"/>
      <c r="C186" s="1850" t="s">
        <v>46</v>
      </c>
      <c r="D186" s="1851"/>
      <c r="E186" s="1851"/>
      <c r="F186" s="1851"/>
      <c r="G186" s="1851"/>
      <c r="H186" s="1851"/>
      <c r="I186" s="1851"/>
      <c r="J186" s="1851"/>
      <c r="K186" s="1851"/>
      <c r="L186" s="1851"/>
      <c r="M186" s="1851"/>
      <c r="N186" s="1851">
        <f>N184-N185</f>
        <v>0</v>
      </c>
      <c r="O186" s="1851"/>
      <c r="P186" s="1851"/>
      <c r="Q186" s="1852"/>
      <c r="R186" s="2446">
        <f>R184-R185</f>
        <v>0</v>
      </c>
      <c r="S186" s="2447"/>
      <c r="T186" s="2447"/>
      <c r="U186" s="2447"/>
      <c r="V186" s="2447"/>
      <c r="W186" s="2447"/>
      <c r="X186" s="2447"/>
      <c r="Y186" s="2447"/>
      <c r="Z186" s="2447"/>
      <c r="AA186" s="2447"/>
      <c r="AB186" s="534" t="s">
        <v>1286</v>
      </c>
      <c r="AC186" s="535"/>
      <c r="AD186" s="385"/>
      <c r="AE186" s="348"/>
      <c r="AF186" s="55"/>
      <c r="AG186" s="84"/>
      <c r="AH186" s="504"/>
      <c r="AI186" s="504"/>
      <c r="AJ186" s="504"/>
      <c r="AK186" s="505"/>
      <c r="AL186" s="504"/>
      <c r="AM186" s="504"/>
      <c r="AN186" s="504"/>
      <c r="AO186" s="59"/>
      <c r="AP186" s="59"/>
      <c r="AQ186" s="59"/>
      <c r="AR186" s="59"/>
      <c r="AS186" s="59"/>
      <c r="AT186" s="59"/>
      <c r="AU186" s="59"/>
      <c r="AV186" s="59"/>
      <c r="AW186" s="59"/>
      <c r="AX186" s="59"/>
      <c r="AY186" s="59"/>
      <c r="AZ186" s="59"/>
      <c r="BA186" s="59"/>
      <c r="BB186" s="59"/>
    </row>
    <row r="187" spans="1:54" s="59" customFormat="1" ht="16.5" customHeight="1">
      <c r="A187" s="1861" t="s">
        <v>47</v>
      </c>
      <c r="B187" s="1862"/>
      <c r="C187" s="779"/>
      <c r="D187" s="780"/>
      <c r="E187" s="1226" t="s">
        <v>397</v>
      </c>
      <c r="F187" s="1226"/>
      <c r="G187" s="1226"/>
      <c r="H187" s="1226"/>
      <c r="I187" s="1226"/>
      <c r="J187" s="1226"/>
      <c r="K187" s="1226"/>
      <c r="L187" s="1226"/>
      <c r="M187" s="1226"/>
      <c r="N187" s="1226"/>
      <c r="O187" s="1226"/>
      <c r="P187" s="1226"/>
      <c r="Q187" s="1227"/>
      <c r="R187" s="1218"/>
      <c r="S187" s="1219"/>
      <c r="T187" s="1219"/>
      <c r="U187" s="1219"/>
      <c r="V187" s="1219"/>
      <c r="W187" s="1219"/>
      <c r="X187" s="1219"/>
      <c r="Y187" s="1219"/>
      <c r="Z187" s="1219"/>
      <c r="AA187" s="1219"/>
      <c r="AB187" s="530" t="s">
        <v>1286</v>
      </c>
      <c r="AC187" s="531"/>
      <c r="AD187" s="385"/>
      <c r="AE187" s="348"/>
      <c r="AF187" s="55" t="str">
        <f>IF(R187="","←未記入です。（0円の場合は「0」を入力してください。","")</f>
        <v>←未記入です。（0円の場合は「0」を入力してください。</v>
      </c>
      <c r="AG187" s="84"/>
      <c r="AH187" s="504"/>
      <c r="AI187" s="504"/>
      <c r="AJ187" s="504"/>
      <c r="AK187" s="505"/>
      <c r="AL187" s="504"/>
      <c r="AM187" s="504"/>
      <c r="AN187" s="504"/>
    </row>
    <row r="188" spans="1:54" s="59" customFormat="1" ht="16.5" customHeight="1">
      <c r="A188" s="1863"/>
      <c r="B188" s="1864"/>
      <c r="C188" s="782"/>
      <c r="D188" s="781"/>
      <c r="E188" s="1867" t="s">
        <v>398</v>
      </c>
      <c r="F188" s="1868"/>
      <c r="G188" s="1868"/>
      <c r="H188" s="1868"/>
      <c r="I188" s="1868"/>
      <c r="J188" s="1868"/>
      <c r="K188" s="1868"/>
      <c r="L188" s="1868"/>
      <c r="M188" s="1868"/>
      <c r="N188" s="1868"/>
      <c r="O188" s="1868"/>
      <c r="P188" s="1868"/>
      <c r="Q188" s="1869"/>
      <c r="R188" s="536" t="s">
        <v>1491</v>
      </c>
      <c r="S188" s="1219"/>
      <c r="T188" s="1219"/>
      <c r="U188" s="1219"/>
      <c r="V188" s="1219"/>
      <c r="W188" s="1219"/>
      <c r="X188" s="1219"/>
      <c r="Y188" s="1219"/>
      <c r="Z188" s="1219"/>
      <c r="AA188" s="1219"/>
      <c r="AB188" s="532" t="s">
        <v>1284</v>
      </c>
      <c r="AC188" s="533"/>
      <c r="AD188" s="1874" t="s">
        <v>399</v>
      </c>
      <c r="AE188" s="1875"/>
      <c r="AF188" s="55" t="str">
        <f>IF(S188="","←未記入です。（0円の場合は「0」を入力してください。）",
IF(R187&lt;S188,"←「うち施設設備補助金」が「特別収入計」を上回っています。",""))</f>
        <v>←未記入です。（0円の場合は「0」を入力してください。）</v>
      </c>
      <c r="AG188" s="1"/>
      <c r="AH188" s="504"/>
      <c r="AI188" s="504"/>
      <c r="AJ188" s="504"/>
      <c r="AK188" s="505"/>
      <c r="AL188" s="504"/>
      <c r="AM188" s="504"/>
      <c r="AN188" s="504"/>
    </row>
    <row r="189" spans="1:54" s="59" customFormat="1" ht="16.5" customHeight="1">
      <c r="A189" s="1863"/>
      <c r="B189" s="1864"/>
      <c r="C189" s="783"/>
      <c r="D189" s="784"/>
      <c r="E189" s="1210" t="s">
        <v>1366</v>
      </c>
      <c r="F189" s="1210"/>
      <c r="G189" s="1210"/>
      <c r="H189" s="1210"/>
      <c r="I189" s="1210"/>
      <c r="J189" s="1210"/>
      <c r="K189" s="1210"/>
      <c r="L189" s="1210"/>
      <c r="M189" s="1210"/>
      <c r="N189" s="1210"/>
      <c r="O189" s="1210"/>
      <c r="P189" s="1210"/>
      <c r="Q189" s="1211"/>
      <c r="R189" s="1218"/>
      <c r="S189" s="1219"/>
      <c r="T189" s="1219"/>
      <c r="U189" s="1219"/>
      <c r="V189" s="1219"/>
      <c r="W189" s="1219"/>
      <c r="X189" s="1219"/>
      <c r="Y189" s="1219"/>
      <c r="Z189" s="1219"/>
      <c r="AA189" s="1219"/>
      <c r="AB189" s="532" t="s">
        <v>1286</v>
      </c>
      <c r="AC189" s="533"/>
      <c r="AD189" s="1876"/>
      <c r="AE189" s="1875"/>
      <c r="AF189" s="55" t="str">
        <f>IF(R189="","←未記入です。（0円の場合は「0」を入力してください。）","")</f>
        <v>←未記入です。（0円の場合は「0」を入力してください。）</v>
      </c>
      <c r="AG189" s="84"/>
      <c r="AH189" s="504"/>
      <c r="AI189" s="504"/>
      <c r="AJ189" s="504"/>
      <c r="AK189" s="505"/>
      <c r="AL189" s="504"/>
      <c r="AM189" s="504"/>
      <c r="AN189" s="504"/>
    </row>
    <row r="190" spans="1:54" s="59" customFormat="1" ht="16.5" customHeight="1">
      <c r="A190" s="1865"/>
      <c r="B190" s="1866"/>
      <c r="C190" s="1850" t="s">
        <v>48</v>
      </c>
      <c r="D190" s="1851"/>
      <c r="E190" s="1851"/>
      <c r="F190" s="1851"/>
      <c r="G190" s="1851"/>
      <c r="H190" s="1851"/>
      <c r="I190" s="1851"/>
      <c r="J190" s="1851"/>
      <c r="K190" s="1851"/>
      <c r="L190" s="1851"/>
      <c r="M190" s="1851"/>
      <c r="N190" s="1851"/>
      <c r="O190" s="1851"/>
      <c r="P190" s="1851"/>
      <c r="Q190" s="1852"/>
      <c r="R190" s="2448">
        <f>R187-R189</f>
        <v>0</v>
      </c>
      <c r="S190" s="2449"/>
      <c r="T190" s="2449"/>
      <c r="U190" s="2449"/>
      <c r="V190" s="2449"/>
      <c r="W190" s="2449"/>
      <c r="X190" s="2449"/>
      <c r="Y190" s="2449"/>
      <c r="Z190" s="2449"/>
      <c r="AA190" s="2449"/>
      <c r="AB190" s="522" t="s">
        <v>1286</v>
      </c>
      <c r="AC190" s="523"/>
      <c r="AD190" s="1876"/>
      <c r="AE190" s="1875"/>
      <c r="AF190" s="55"/>
      <c r="AG190" s="84"/>
      <c r="AH190" s="504"/>
      <c r="AI190" s="504"/>
      <c r="AJ190" s="504"/>
      <c r="AK190" s="505"/>
      <c r="AL190" s="504"/>
      <c r="AM190" s="504"/>
      <c r="AN190" s="504"/>
    </row>
    <row r="191" spans="1:54" s="59" customFormat="1" ht="16.5" customHeight="1">
      <c r="A191" s="1877" t="s">
        <v>49</v>
      </c>
      <c r="B191" s="1878"/>
      <c r="C191" s="1878"/>
      <c r="D191" s="1878"/>
      <c r="E191" s="1878"/>
      <c r="F191" s="1878"/>
      <c r="G191" s="1878"/>
      <c r="H191" s="1878"/>
      <c r="I191" s="1878"/>
      <c r="J191" s="1878"/>
      <c r="K191" s="1878"/>
      <c r="L191" s="1878"/>
      <c r="M191" s="1878"/>
      <c r="N191" s="1878"/>
      <c r="O191" s="1878"/>
      <c r="P191" s="1878"/>
      <c r="Q191" s="1879"/>
      <c r="R191" s="2442">
        <f>R195-R196</f>
        <v>0</v>
      </c>
      <c r="S191" s="2443"/>
      <c r="T191" s="2443"/>
      <c r="U191" s="2443"/>
      <c r="V191" s="2443"/>
      <c r="W191" s="2443"/>
      <c r="X191" s="2443"/>
      <c r="Y191" s="2443"/>
      <c r="Z191" s="2443"/>
      <c r="AA191" s="2443"/>
      <c r="AB191" s="522" t="s">
        <v>1286</v>
      </c>
      <c r="AC191" s="523"/>
      <c r="AD191" s="1876"/>
      <c r="AE191" s="1875"/>
      <c r="AF191" s="55"/>
      <c r="AG191" s="84"/>
      <c r="AH191" s="504"/>
      <c r="AI191" s="504"/>
      <c r="AJ191" s="504"/>
      <c r="AK191" s="505"/>
      <c r="AL191" s="504"/>
      <c r="AM191" s="504"/>
      <c r="AN191" s="504"/>
    </row>
    <row r="192" spans="1:54" s="59" customFormat="1" ht="16.5" customHeight="1">
      <c r="A192" s="1877" t="s">
        <v>50</v>
      </c>
      <c r="B192" s="1878"/>
      <c r="C192" s="1878"/>
      <c r="D192" s="1878"/>
      <c r="E192" s="1878"/>
      <c r="F192" s="1878"/>
      <c r="G192" s="1878"/>
      <c r="H192" s="1878"/>
      <c r="I192" s="1878"/>
      <c r="J192" s="1878"/>
      <c r="K192" s="1878"/>
      <c r="L192" s="1878"/>
      <c r="M192" s="1878"/>
      <c r="N192" s="1878"/>
      <c r="O192" s="1878"/>
      <c r="P192" s="1878"/>
      <c r="Q192" s="1879"/>
      <c r="R192" s="1218"/>
      <c r="S192" s="1219"/>
      <c r="T192" s="1219"/>
      <c r="U192" s="1219"/>
      <c r="V192" s="1219"/>
      <c r="W192" s="1219"/>
      <c r="X192" s="1219"/>
      <c r="Y192" s="1219"/>
      <c r="Z192" s="1219"/>
      <c r="AA192" s="1219"/>
      <c r="AB192" s="530" t="s">
        <v>1286</v>
      </c>
      <c r="AC192" s="531"/>
      <c r="AD192" s="1876"/>
      <c r="AE192" s="1875"/>
      <c r="AF192" s="55" t="str">
        <f>IF(R192="","←基本金繰入額合計が未記入です。（0円の場合は「0」を入力してください。）",
IF(R192&gt;0,"←基本金組入額合計がプラスになっています。（プラスで良い場合は無視してください。）",""))</f>
        <v>←基本金繰入額合計が未記入です。（0円の場合は「0」を入力してください。）</v>
      </c>
      <c r="AG192" s="84"/>
      <c r="AH192" s="504"/>
      <c r="AI192" s="504"/>
      <c r="AJ192" s="504"/>
      <c r="AK192" s="505"/>
      <c r="AL192" s="504"/>
      <c r="AM192" s="504"/>
      <c r="AN192" s="504"/>
    </row>
    <row r="193" spans="1:40" s="59" customFormat="1" ht="16.5" customHeight="1" thickBot="1">
      <c r="A193" s="1858" t="s">
        <v>51</v>
      </c>
      <c r="B193" s="1859"/>
      <c r="C193" s="1859"/>
      <c r="D193" s="1859"/>
      <c r="E193" s="1859"/>
      <c r="F193" s="1859"/>
      <c r="G193" s="1859"/>
      <c r="H193" s="1859"/>
      <c r="I193" s="1859"/>
      <c r="J193" s="1859"/>
      <c r="K193" s="1859"/>
      <c r="L193" s="1859"/>
      <c r="M193" s="1859"/>
      <c r="N193" s="1859"/>
      <c r="O193" s="1859"/>
      <c r="P193" s="1859"/>
      <c r="Q193" s="1860"/>
      <c r="R193" s="2450">
        <f>R191+R192</f>
        <v>0</v>
      </c>
      <c r="S193" s="2451"/>
      <c r="T193" s="2451"/>
      <c r="U193" s="2451"/>
      <c r="V193" s="2451"/>
      <c r="W193" s="2451"/>
      <c r="X193" s="2451"/>
      <c r="Y193" s="2451"/>
      <c r="Z193" s="2451"/>
      <c r="AA193" s="2451"/>
      <c r="AB193" s="537" t="s">
        <v>1286</v>
      </c>
      <c r="AC193" s="538"/>
      <c r="AD193" s="453"/>
      <c r="AE193" s="453"/>
      <c r="AF193" s="55"/>
      <c r="AG193" s="84"/>
      <c r="AH193" s="504"/>
      <c r="AI193" s="504"/>
      <c r="AJ193" s="504"/>
      <c r="AK193" s="505"/>
      <c r="AL193" s="504"/>
      <c r="AM193" s="504"/>
      <c r="AN193" s="504"/>
    </row>
    <row r="194" spans="1:40" s="93" customFormat="1" ht="15" customHeight="1" thickBot="1">
      <c r="A194" s="539" t="s">
        <v>52</v>
      </c>
      <c r="B194" s="540"/>
      <c r="C194" s="539"/>
      <c r="D194" s="541"/>
      <c r="E194" s="541"/>
      <c r="F194" s="541"/>
      <c r="G194" s="541"/>
      <c r="H194" s="541"/>
      <c r="I194" s="541"/>
      <c r="J194" s="541"/>
      <c r="K194" s="541"/>
      <c r="L194" s="541"/>
      <c r="M194" s="542"/>
      <c r="N194" s="543"/>
      <c r="O194" s="543"/>
      <c r="P194" s="543"/>
      <c r="Q194" s="543"/>
      <c r="R194" s="543"/>
      <c r="S194" s="543"/>
      <c r="T194" s="543"/>
      <c r="U194" s="543"/>
      <c r="V194" s="544"/>
      <c r="W194" s="544"/>
      <c r="X194" s="545"/>
      <c r="Y194" s="545"/>
      <c r="Z194" s="546"/>
      <c r="AA194" s="546"/>
      <c r="AB194" s="546"/>
      <c r="AC194" s="546"/>
      <c r="AD194" s="453"/>
      <c r="AE194" s="453"/>
      <c r="AF194" s="55"/>
      <c r="AG194" s="84"/>
      <c r="AH194" s="547"/>
      <c r="AI194" s="547"/>
      <c r="AJ194" s="547"/>
      <c r="AK194" s="548"/>
      <c r="AL194" s="547"/>
      <c r="AM194" s="547"/>
      <c r="AN194" s="547"/>
    </row>
    <row r="195" spans="1:40" s="93" customFormat="1" ht="15" customHeight="1">
      <c r="A195" s="1239" t="s">
        <v>53</v>
      </c>
      <c r="B195" s="1240"/>
      <c r="C195" s="1240"/>
      <c r="D195" s="1240"/>
      <c r="E195" s="1240"/>
      <c r="F195" s="1240"/>
      <c r="G195" s="1240"/>
      <c r="H195" s="1240"/>
      <c r="I195" s="1240"/>
      <c r="J195" s="1240"/>
      <c r="K195" s="1240"/>
      <c r="L195" s="1240"/>
      <c r="M195" s="1240"/>
      <c r="N195" s="1240"/>
      <c r="O195" s="1240"/>
      <c r="P195" s="1240"/>
      <c r="Q195" s="1241"/>
      <c r="R195" s="2452">
        <f>R174+R184+R187</f>
        <v>0</v>
      </c>
      <c r="S195" s="2452"/>
      <c r="T195" s="2452"/>
      <c r="U195" s="2452"/>
      <c r="V195" s="2452"/>
      <c r="W195" s="2452"/>
      <c r="X195" s="2452"/>
      <c r="Y195" s="2452"/>
      <c r="Z195" s="2452"/>
      <c r="AA195" s="2452"/>
      <c r="AB195" s="1882" t="s">
        <v>1286</v>
      </c>
      <c r="AC195" s="1883"/>
      <c r="AD195" s="549"/>
      <c r="AE195" s="550"/>
      <c r="AF195" s="551"/>
      <c r="AG195" s="309"/>
      <c r="AH195" s="552"/>
      <c r="AI195" s="547"/>
      <c r="AJ195" s="547"/>
      <c r="AK195" s="548"/>
      <c r="AL195" s="547"/>
      <c r="AM195" s="547"/>
      <c r="AN195" s="547"/>
    </row>
    <row r="196" spans="1:40" s="93" customFormat="1" ht="15" customHeight="1" thickBot="1">
      <c r="A196" s="1244" t="s">
        <v>54</v>
      </c>
      <c r="B196" s="1245"/>
      <c r="C196" s="1245"/>
      <c r="D196" s="1245"/>
      <c r="E196" s="1245"/>
      <c r="F196" s="1245"/>
      <c r="G196" s="1245"/>
      <c r="H196" s="1245"/>
      <c r="I196" s="1245"/>
      <c r="J196" s="1245"/>
      <c r="K196" s="1245"/>
      <c r="L196" s="1245"/>
      <c r="M196" s="1245"/>
      <c r="N196" s="1245"/>
      <c r="O196" s="1245"/>
      <c r="P196" s="1245"/>
      <c r="Q196" s="1246"/>
      <c r="R196" s="2451">
        <f>R182+R185+R189</f>
        <v>0</v>
      </c>
      <c r="S196" s="2451"/>
      <c r="T196" s="2451"/>
      <c r="U196" s="2451"/>
      <c r="V196" s="2451"/>
      <c r="W196" s="2451"/>
      <c r="X196" s="2451"/>
      <c r="Y196" s="2451"/>
      <c r="Z196" s="2451"/>
      <c r="AA196" s="2451"/>
      <c r="AB196" s="1884" t="s">
        <v>1286</v>
      </c>
      <c r="AC196" s="1885"/>
      <c r="AD196" s="549"/>
      <c r="AE196" s="549"/>
      <c r="AF196" s="310"/>
      <c r="AG196" s="310"/>
      <c r="AH196" s="552"/>
      <c r="AI196" s="547"/>
      <c r="AJ196" s="547"/>
      <c r="AK196" s="548"/>
      <c r="AL196" s="547"/>
      <c r="AM196" s="547"/>
      <c r="AN196" s="547"/>
    </row>
    <row r="197" spans="1:40" s="59" customFormat="1" ht="5.0999999999999996" customHeight="1">
      <c r="A197" s="1676"/>
      <c r="B197" s="1870"/>
      <c r="C197" s="1871"/>
      <c r="D197" s="1872"/>
      <c r="E197" s="1872"/>
      <c r="F197" s="1872"/>
      <c r="G197" s="1872"/>
      <c r="H197" s="1872"/>
      <c r="I197" s="1872"/>
      <c r="J197" s="1872"/>
      <c r="K197" s="1872"/>
      <c r="L197" s="1872"/>
      <c r="M197" s="1872"/>
      <c r="N197" s="1872"/>
      <c r="O197" s="1872"/>
      <c r="P197" s="1872"/>
      <c r="Q197" s="1872"/>
      <c r="R197" s="1872"/>
      <c r="S197" s="1872"/>
      <c r="T197" s="1872"/>
      <c r="U197" s="1872"/>
      <c r="V197" s="1872"/>
      <c r="W197" s="1872"/>
      <c r="X197" s="1873"/>
      <c r="Y197" s="1873"/>
      <c r="Z197" s="1873"/>
      <c r="AA197" s="1873"/>
      <c r="AB197" s="1873"/>
      <c r="AC197" s="1873"/>
      <c r="AD197" s="1873"/>
      <c r="AE197" s="1873"/>
      <c r="AF197" s="55"/>
      <c r="AG197" s="84"/>
      <c r="AH197" s="504"/>
      <c r="AI197" s="504"/>
      <c r="AJ197" s="504"/>
      <c r="AK197" s="505"/>
      <c r="AL197" s="504"/>
      <c r="AM197" s="504"/>
      <c r="AN197" s="504"/>
    </row>
    <row r="198" spans="1:40" s="59" customFormat="1" ht="5.0999999999999996" customHeight="1">
      <c r="A198" s="509"/>
      <c r="B198" s="442"/>
      <c r="C198" s="1880"/>
      <c r="D198" s="1873"/>
      <c r="E198" s="1873"/>
      <c r="F198" s="1873"/>
      <c r="G198" s="1873"/>
      <c r="H198" s="1873"/>
      <c r="I198" s="1873"/>
      <c r="J198" s="1873"/>
      <c r="K198" s="1873"/>
      <c r="L198" s="1873"/>
      <c r="M198" s="1873"/>
      <c r="N198" s="1873"/>
      <c r="O198" s="1873"/>
      <c r="P198" s="1873"/>
      <c r="Q198" s="1873"/>
      <c r="R198" s="1873"/>
      <c r="S198" s="1873"/>
      <c r="T198" s="1873"/>
      <c r="U198" s="1873"/>
      <c r="V198" s="1873"/>
      <c r="W198" s="1873"/>
      <c r="X198" s="1873"/>
      <c r="Y198" s="1873"/>
      <c r="Z198" s="1873"/>
      <c r="AA198" s="1873"/>
      <c r="AB198" s="1873"/>
      <c r="AC198" s="1873"/>
      <c r="AD198" s="1873"/>
      <c r="AE198" s="1873"/>
      <c r="AF198" s="55"/>
      <c r="AG198" s="84"/>
      <c r="AH198" s="504"/>
      <c r="AI198" s="504"/>
      <c r="AJ198" s="504"/>
      <c r="AK198" s="505"/>
      <c r="AL198" s="504"/>
      <c r="AM198" s="504"/>
      <c r="AN198" s="504"/>
    </row>
    <row r="199" spans="1:40" ht="5.0999999999999996" customHeight="1">
      <c r="A199" s="348"/>
      <c r="B199" s="553"/>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row>
    <row r="200" spans="1:40" ht="5.2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40" ht="27" customHeight="1">
      <c r="A201" s="10"/>
      <c r="B201" s="10"/>
      <c r="C201" s="10"/>
      <c r="D201" s="10"/>
      <c r="E201" s="10"/>
      <c r="F201" s="10"/>
      <c r="G201" s="10"/>
      <c r="H201" s="1249" t="s">
        <v>1492</v>
      </c>
      <c r="I201" s="1249"/>
      <c r="J201" s="1249"/>
      <c r="K201" s="1249"/>
      <c r="L201" s="1249"/>
      <c r="M201" s="1249"/>
      <c r="N201" s="1249"/>
      <c r="O201" s="1249"/>
      <c r="P201" s="1249"/>
      <c r="Q201" s="1249"/>
      <c r="R201" s="1249"/>
      <c r="S201" s="1249"/>
      <c r="T201" s="1249"/>
      <c r="U201" s="1249"/>
      <c r="V201" s="1249"/>
      <c r="W201" s="1249"/>
      <c r="X201" s="1249"/>
      <c r="Y201" s="10"/>
      <c r="Z201" s="10"/>
      <c r="AA201" s="1250"/>
      <c r="AB201" s="1250"/>
      <c r="AC201" s="1250"/>
      <c r="AD201" s="1250"/>
      <c r="AE201" s="1250"/>
    </row>
    <row r="202" spans="1:40" ht="1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881"/>
      <c r="AB202" s="1881"/>
      <c r="AC202" s="1881"/>
      <c r="AD202" s="1881"/>
      <c r="AE202" s="1881"/>
    </row>
    <row r="203" spans="1:40" ht="15" customHeight="1">
      <c r="A203" s="1251" t="s">
        <v>1493</v>
      </c>
      <c r="B203" s="1251"/>
      <c r="C203" s="1251"/>
      <c r="D203" s="1251"/>
      <c r="E203" s="1251"/>
      <c r="F203" s="1251"/>
      <c r="G203" s="1251"/>
      <c r="H203" s="1886"/>
      <c r="I203" s="1886"/>
      <c r="J203" s="1886"/>
      <c r="K203" s="1886"/>
      <c r="L203" s="1886"/>
      <c r="M203" s="1886"/>
      <c r="N203" s="1886"/>
      <c r="O203" s="1886"/>
      <c r="P203" s="1886"/>
      <c r="Q203" s="1886"/>
      <c r="R203" s="1886"/>
      <c r="S203" s="1886"/>
      <c r="T203" s="1886"/>
      <c r="U203" s="1886"/>
      <c r="V203" s="1886"/>
      <c r="W203" s="1886"/>
      <c r="X203" s="1886"/>
      <c r="Y203" s="1886"/>
      <c r="Z203" s="1886"/>
      <c r="AA203" s="1886"/>
      <c r="AB203" s="1886"/>
      <c r="AC203" s="1886"/>
      <c r="AD203" s="1886"/>
      <c r="AE203" s="1886"/>
      <c r="AF203" s="58"/>
    </row>
    <row r="204" spans="1:40" ht="14.25" customHeight="1">
      <c r="A204" s="1887" t="s">
        <v>1494</v>
      </c>
      <c r="B204" s="1888"/>
      <c r="C204" s="1888"/>
      <c r="D204" s="1888"/>
      <c r="E204" s="1888"/>
      <c r="F204" s="1888"/>
      <c r="G204" s="1888"/>
      <c r="H204" s="554"/>
      <c r="I204" s="554"/>
      <c r="J204" s="554"/>
      <c r="K204" s="554"/>
      <c r="L204" s="554"/>
      <c r="M204" s="554"/>
      <c r="N204" s="554"/>
      <c r="O204" s="554"/>
      <c r="P204" s="554"/>
      <c r="Q204" s="554"/>
      <c r="R204" s="554"/>
      <c r="S204" s="554"/>
      <c r="T204" s="554"/>
      <c r="U204" s="554"/>
      <c r="V204" s="554"/>
      <c r="W204" s="554"/>
      <c r="X204" s="554"/>
      <c r="Y204" s="554"/>
      <c r="Z204" s="554"/>
      <c r="AA204" s="554"/>
      <c r="AB204" s="555"/>
      <c r="AC204" s="1889" t="s">
        <v>1495</v>
      </c>
      <c r="AD204" s="1890"/>
      <c r="AE204" s="1891"/>
      <c r="AF204" s="67"/>
    </row>
    <row r="205" spans="1:40" ht="15" customHeight="1">
      <c r="A205" s="1895" t="s">
        <v>1496</v>
      </c>
      <c r="B205" s="1896"/>
      <c r="C205" s="1896"/>
      <c r="D205" s="1896"/>
      <c r="E205" s="1897" t="s">
        <v>1497</v>
      </c>
      <c r="F205" s="1896"/>
      <c r="G205" s="1898"/>
      <c r="H205" s="1899" t="s">
        <v>1498</v>
      </c>
      <c r="I205" s="1900"/>
      <c r="J205" s="1900"/>
      <c r="K205" s="1900"/>
      <c r="L205" s="1900"/>
      <c r="M205" s="1900"/>
      <c r="N205" s="1900"/>
      <c r="O205" s="1900"/>
      <c r="P205" s="1900"/>
      <c r="Q205" s="1900"/>
      <c r="R205" s="1900"/>
      <c r="S205" s="1900"/>
      <c r="T205" s="1900"/>
      <c r="U205" s="1900"/>
      <c r="V205" s="1900"/>
      <c r="W205" s="1900"/>
      <c r="X205" s="1900"/>
      <c r="Y205" s="1900"/>
      <c r="Z205" s="1901"/>
      <c r="AA205" s="1901"/>
      <c r="AB205" s="1902"/>
      <c r="AC205" s="1892"/>
      <c r="AD205" s="1893"/>
      <c r="AE205" s="1894"/>
      <c r="AF205" s="58"/>
    </row>
    <row r="206" spans="1:40" ht="35.1" customHeight="1" thickBot="1">
      <c r="A206" s="1895"/>
      <c r="B206" s="1896"/>
      <c r="C206" s="1896"/>
      <c r="D206" s="1896"/>
      <c r="E206" s="1897"/>
      <c r="F206" s="1896"/>
      <c r="G206" s="1898"/>
      <c r="H206" s="1903" t="s">
        <v>1499</v>
      </c>
      <c r="I206" s="1904"/>
      <c r="J206" s="1905"/>
      <c r="K206" s="1903" t="s">
        <v>57</v>
      </c>
      <c r="L206" s="1904"/>
      <c r="M206" s="1905"/>
      <c r="N206" s="1903" t="s">
        <v>1500</v>
      </c>
      <c r="O206" s="1904"/>
      <c r="P206" s="1905"/>
      <c r="Q206" s="1903" t="s">
        <v>58</v>
      </c>
      <c r="R206" s="1904"/>
      <c r="S206" s="1905"/>
      <c r="T206" s="1903" t="s">
        <v>1501</v>
      </c>
      <c r="U206" s="1904"/>
      <c r="V206" s="1905"/>
      <c r="W206" s="1906" t="s">
        <v>1502</v>
      </c>
      <c r="X206" s="1907"/>
      <c r="Y206" s="1908"/>
      <c r="Z206" s="1909" t="s">
        <v>1503</v>
      </c>
      <c r="AA206" s="1909"/>
      <c r="AB206" s="1910"/>
      <c r="AC206" s="1892"/>
      <c r="AD206" s="1893"/>
      <c r="AE206" s="1894"/>
      <c r="AF206" s="58"/>
    </row>
    <row r="207" spans="1:40" ht="29.25" customHeight="1" thickBot="1">
      <c r="A207" s="832"/>
      <c r="B207" s="1920"/>
      <c r="C207" s="1911"/>
      <c r="D207" s="556" t="s">
        <v>26</v>
      </c>
      <c r="E207" s="1921"/>
      <c r="F207" s="1922"/>
      <c r="G207" s="556" t="s">
        <v>26</v>
      </c>
      <c r="H207" s="1923"/>
      <c r="I207" s="1924"/>
      <c r="J207" s="557" t="s">
        <v>26</v>
      </c>
      <c r="K207" s="1923"/>
      <c r="L207" s="1924"/>
      <c r="M207" s="557" t="s">
        <v>26</v>
      </c>
      <c r="N207" s="1923"/>
      <c r="O207" s="1924"/>
      <c r="P207" s="557" t="s">
        <v>26</v>
      </c>
      <c r="Q207" s="1923"/>
      <c r="R207" s="1924"/>
      <c r="S207" s="557" t="s">
        <v>26</v>
      </c>
      <c r="T207" s="1923"/>
      <c r="U207" s="1924"/>
      <c r="V207" s="557" t="s">
        <v>26</v>
      </c>
      <c r="W207" s="1923"/>
      <c r="X207" s="1924"/>
      <c r="Y207" s="558"/>
      <c r="Z207" s="2453">
        <f>H207+K207+N207+Q207+T207+W207</f>
        <v>0</v>
      </c>
      <c r="AA207" s="2454"/>
      <c r="AB207" s="559" t="s">
        <v>26</v>
      </c>
      <c r="AC207" s="832"/>
      <c r="AD207" s="1911"/>
      <c r="AE207" s="560" t="s">
        <v>389</v>
      </c>
      <c r="AF207" s="67" t="str">
        <f>IF(A207="","←4月1日時点での在籍生徒数が未記入です。",
IF(E207="","←年度途中の入学者が未記入です",
IF(OR(H207="",K207="",N207="",Q207="",T207="",W207=""),"←中途退学者等（A）の内訳に未記入の欄があります。該当者がいない場合は「0」と記入してください。",
IF(Z207&gt;SUM(A207,E207),"←(A)が「４月１日現在在籍生徒数」と「年度途中入学者数」の合計を上回っています。",
IF(AC207="","←全日制高校への転編入者数が未記入です。該当者がいない場合は「0」と記入してください。",
IF(AC207&gt;Z207,"←「全日制高校への転編入者数」が(A)を上回っています。",
""))))))</f>
        <v>←4月1日時点での在籍生徒数が未記入です。</v>
      </c>
    </row>
    <row r="208" spans="1:40" ht="15" customHeight="1">
      <c r="A208" s="1912" t="s">
        <v>134</v>
      </c>
      <c r="B208" s="1912"/>
      <c r="C208" s="1912"/>
      <c r="D208" s="1912"/>
      <c r="E208" s="1912"/>
      <c r="F208" s="1912"/>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58"/>
    </row>
    <row r="209" spans="1:54" ht="5.0999999999999996"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row>
    <row r="210" spans="1:54" ht="5.0999999999999996"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row>
    <row r="211" spans="1:54" ht="5.0999999999999996"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row>
    <row r="212" spans="1:54" s="70" customFormat="1" ht="15" customHeight="1">
      <c r="A212" s="96" t="s">
        <v>400</v>
      </c>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G212" s="74"/>
      <c r="AH212" s="504"/>
      <c r="AI212" s="504"/>
      <c r="AJ212" s="504"/>
      <c r="AK212" s="505"/>
      <c r="AL212" s="504"/>
      <c r="AM212" s="504"/>
      <c r="AN212" s="504"/>
      <c r="AO212" s="59"/>
      <c r="AP212" s="59"/>
      <c r="AQ212" s="59"/>
      <c r="AR212" s="59"/>
      <c r="AS212" s="59"/>
      <c r="AT212" s="59"/>
      <c r="AU212" s="59"/>
      <c r="AV212" s="59"/>
      <c r="AW212" s="59"/>
      <c r="AX212" s="59"/>
      <c r="AY212" s="59"/>
      <c r="AZ212" s="59"/>
      <c r="BA212" s="59"/>
      <c r="BB212" s="59"/>
    </row>
    <row r="213" spans="1:54" s="70" customFormat="1" ht="13.5" customHeight="1">
      <c r="A213" s="838" t="s">
        <v>1338</v>
      </c>
      <c r="B213" s="839"/>
      <c r="C213" s="839"/>
      <c r="D213" s="839"/>
      <c r="E213" s="839"/>
      <c r="F213" s="98"/>
      <c r="G213" s="99"/>
      <c r="H213" s="99"/>
      <c r="I213" s="99"/>
      <c r="J213" s="99"/>
      <c r="K213" s="98"/>
      <c r="L213" s="98"/>
      <c r="M213" s="100"/>
      <c r="N213" s="100"/>
      <c r="O213" s="98"/>
      <c r="P213" s="98"/>
      <c r="Q213" s="101"/>
      <c r="R213" s="842" t="s">
        <v>401</v>
      </c>
      <c r="S213" s="843"/>
      <c r="T213" s="844" t="s">
        <v>387</v>
      </c>
      <c r="U213" s="844"/>
      <c r="V213" s="844"/>
      <c r="W213" s="844"/>
      <c r="X213" s="844"/>
      <c r="Y213" s="844"/>
      <c r="Z213" s="844"/>
      <c r="AA213" s="844"/>
      <c r="AB213" s="844"/>
      <c r="AC213" s="844"/>
      <c r="AD213" s="844"/>
      <c r="AE213" s="844"/>
      <c r="AF213" s="58"/>
      <c r="AG213" s="74"/>
      <c r="AH213" s="504"/>
      <c r="AI213" s="504"/>
      <c r="AJ213" s="504"/>
      <c r="AK213" s="505"/>
      <c r="AL213" s="504"/>
      <c r="AM213" s="504"/>
      <c r="AN213" s="504"/>
      <c r="AO213" s="59"/>
      <c r="AP213" s="59"/>
      <c r="AQ213" s="59"/>
      <c r="AR213" s="59"/>
      <c r="AS213" s="59"/>
      <c r="AT213" s="59"/>
      <c r="AU213" s="59"/>
      <c r="AV213" s="59"/>
      <c r="AW213" s="59"/>
      <c r="AX213" s="59"/>
      <c r="AY213" s="59"/>
      <c r="AZ213" s="59"/>
      <c r="BA213" s="59"/>
      <c r="BB213" s="59"/>
    </row>
    <row r="214" spans="1:54" s="70" customFormat="1" ht="6.75" customHeight="1">
      <c r="A214" s="840"/>
      <c r="B214" s="841"/>
      <c r="C214" s="841"/>
      <c r="D214" s="841"/>
      <c r="E214" s="841"/>
      <c r="F214" s="1913" t="s">
        <v>131</v>
      </c>
      <c r="G214" s="1914"/>
      <c r="H214" s="1914"/>
      <c r="I214" s="1914"/>
      <c r="J214" s="1914"/>
      <c r="K214" s="1914"/>
      <c r="L214" s="1914"/>
      <c r="M214" s="104"/>
      <c r="N214" s="104"/>
      <c r="O214" s="105"/>
      <c r="P214" s="105"/>
      <c r="Q214" s="106"/>
      <c r="R214" s="107"/>
      <c r="S214" s="107"/>
      <c r="T214" s="844"/>
      <c r="U214" s="844"/>
      <c r="V214" s="844"/>
      <c r="W214" s="844"/>
      <c r="X214" s="844"/>
      <c r="Y214" s="844"/>
      <c r="Z214" s="844"/>
      <c r="AA214" s="844"/>
      <c r="AB214" s="844"/>
      <c r="AC214" s="844"/>
      <c r="AD214" s="844"/>
      <c r="AE214" s="844"/>
      <c r="AF214" s="58"/>
      <c r="AG214" s="74"/>
      <c r="AH214" s="504"/>
      <c r="AI214" s="504"/>
      <c r="AJ214" s="504"/>
      <c r="AK214" s="505"/>
      <c r="AL214" s="504"/>
      <c r="AM214" s="504"/>
      <c r="AN214" s="504"/>
      <c r="AO214" s="59"/>
      <c r="AP214" s="59"/>
      <c r="AQ214" s="59"/>
      <c r="AR214" s="59"/>
      <c r="AS214" s="59"/>
      <c r="AT214" s="59"/>
      <c r="AU214" s="59"/>
      <c r="AV214" s="59"/>
      <c r="AW214" s="59"/>
      <c r="AX214" s="59"/>
      <c r="AY214" s="59"/>
      <c r="AZ214" s="59"/>
      <c r="BA214" s="59"/>
      <c r="BB214" s="59"/>
    </row>
    <row r="215" spans="1:54" s="70" customFormat="1" ht="39" customHeight="1" thickBot="1">
      <c r="A215" s="840"/>
      <c r="B215" s="841"/>
      <c r="C215" s="841"/>
      <c r="D215" s="841"/>
      <c r="E215" s="841"/>
      <c r="F215" s="1915"/>
      <c r="G215" s="845"/>
      <c r="H215" s="845"/>
      <c r="I215" s="845"/>
      <c r="J215" s="845"/>
      <c r="K215" s="845"/>
      <c r="L215" s="845"/>
      <c r="M215" s="1916" t="s">
        <v>402</v>
      </c>
      <c r="N215" s="847"/>
      <c r="O215" s="847"/>
      <c r="P215" s="847"/>
      <c r="Q215" s="848"/>
      <c r="R215" s="107"/>
      <c r="S215" s="107"/>
      <c r="T215" s="844"/>
      <c r="U215" s="844"/>
      <c r="V215" s="844"/>
      <c r="W215" s="844"/>
      <c r="X215" s="844"/>
      <c r="Y215" s="844"/>
      <c r="Z215" s="844"/>
      <c r="AA215" s="844"/>
      <c r="AB215" s="844"/>
      <c r="AC215" s="844"/>
      <c r="AD215" s="844"/>
      <c r="AE215" s="844"/>
      <c r="AF215" s="1273" t="str">
        <f>IF(A216="","←「卒業者数」が未記入です。（卒業者がいない場合は「０」と記入してください。）",IF(AND(A216&gt;0,H216=""),"←「大学への進学者数」が未記入です。（進学者がいない場合は「０」と記入してください。）",IF(SUM(H216:K217)&gt;A216,"←「大学・短大への進学者数」合計が「卒業者数」を上回っています。",IF(AND(H216&gt;0,M216=""),"←「併設・系列の大学への進学者数」が未記入です。（進学者がいない場合は「０」と記入してください。）",IF(M216&gt;H216,"←「併設・系列の大学への進学者数」が「大学への進学者数」を上回っています。","")))))</f>
        <v>←「卒業者数」が未記入です。（卒業者がいない場合は「０」と記入してください。）</v>
      </c>
      <c r="AG215" s="74"/>
      <c r="AH215" s="504"/>
      <c r="AI215" s="504"/>
      <c r="AJ215" s="504"/>
      <c r="AK215" s="505"/>
      <c r="AL215" s="504"/>
      <c r="AM215" s="504"/>
      <c r="AN215" s="504"/>
      <c r="AO215" s="59"/>
      <c r="AP215" s="59"/>
      <c r="AQ215" s="59"/>
      <c r="AR215" s="59"/>
      <c r="AS215" s="59"/>
      <c r="AT215" s="59"/>
      <c r="AU215" s="59"/>
      <c r="AV215" s="59"/>
      <c r="AW215" s="59"/>
      <c r="AX215" s="59"/>
      <c r="AY215" s="59"/>
      <c r="AZ215" s="59"/>
      <c r="BA215" s="59"/>
      <c r="BB215" s="59"/>
    </row>
    <row r="216" spans="1:54" s="70" customFormat="1" ht="18.75" customHeight="1">
      <c r="A216" s="1939"/>
      <c r="B216" s="1940"/>
      <c r="C216" s="1940"/>
      <c r="D216" s="1941"/>
      <c r="E216" s="108"/>
      <c r="F216" s="855" t="s">
        <v>403</v>
      </c>
      <c r="G216" s="855"/>
      <c r="H216" s="1945"/>
      <c r="I216" s="1946"/>
      <c r="J216" s="1946"/>
      <c r="K216" s="1947"/>
      <c r="L216" s="109" t="s">
        <v>389</v>
      </c>
      <c r="M216" s="1945"/>
      <c r="N216" s="1946"/>
      <c r="O216" s="1946"/>
      <c r="P216" s="1947"/>
      <c r="Q216" s="110" t="s">
        <v>389</v>
      </c>
      <c r="R216" s="107"/>
      <c r="S216" s="107"/>
      <c r="T216" s="844"/>
      <c r="U216" s="844"/>
      <c r="V216" s="844"/>
      <c r="W216" s="844"/>
      <c r="X216" s="844"/>
      <c r="Y216" s="844"/>
      <c r="Z216" s="844"/>
      <c r="AA216" s="844"/>
      <c r="AB216" s="844"/>
      <c r="AC216" s="844"/>
      <c r="AD216" s="844"/>
      <c r="AE216" s="844"/>
      <c r="AF216" s="1273"/>
      <c r="AG216" s="111"/>
      <c r="AH216" s="504"/>
      <c r="AI216" s="504"/>
      <c r="AJ216" s="504"/>
      <c r="AK216" s="505"/>
      <c r="AL216" s="504"/>
      <c r="AM216" s="504"/>
      <c r="AN216" s="504"/>
      <c r="AO216" s="59"/>
      <c r="AP216" s="59"/>
      <c r="AQ216" s="59"/>
      <c r="AR216" s="59"/>
      <c r="AS216" s="59"/>
      <c r="AT216" s="59"/>
      <c r="AU216" s="59"/>
      <c r="AV216" s="59"/>
      <c r="AW216" s="59"/>
      <c r="AX216" s="59"/>
      <c r="AY216" s="59"/>
      <c r="AZ216" s="59"/>
      <c r="BA216" s="59"/>
      <c r="BB216" s="59"/>
    </row>
    <row r="217" spans="1:54" s="59" customFormat="1" ht="18.75" customHeight="1" thickBot="1">
      <c r="A217" s="1942"/>
      <c r="B217" s="1943"/>
      <c r="C217" s="1943"/>
      <c r="D217" s="1944"/>
      <c r="E217" s="112" t="s">
        <v>392</v>
      </c>
      <c r="F217" s="1274" t="s">
        <v>404</v>
      </c>
      <c r="G217" s="1274"/>
      <c r="H217" s="1948"/>
      <c r="I217" s="1949"/>
      <c r="J217" s="1949"/>
      <c r="K217" s="1950"/>
      <c r="L217" s="113" t="s">
        <v>389</v>
      </c>
      <c r="M217" s="1948"/>
      <c r="N217" s="1949"/>
      <c r="O217" s="1949"/>
      <c r="P217" s="1950"/>
      <c r="Q217" s="114" t="s">
        <v>389</v>
      </c>
      <c r="R217" s="86"/>
      <c r="S217" s="86"/>
      <c r="T217" s="844"/>
      <c r="U217" s="844"/>
      <c r="V217" s="844"/>
      <c r="W217" s="844"/>
      <c r="X217" s="844"/>
      <c r="Y217" s="844"/>
      <c r="Z217" s="844"/>
      <c r="AA217" s="844"/>
      <c r="AB217" s="844"/>
      <c r="AC217" s="844"/>
      <c r="AD217" s="844"/>
      <c r="AE217" s="844"/>
      <c r="AF217" s="1951" t="str">
        <f>IF(AND(A216&gt;0,H217=""),"←「短大への進学者数」が未記入です。（進学者がいない場合は「０」と記入してください。）",IF(SUM(H216:K217)&gt;A216,"←「大学・短大への進学者数」合計が「卒業者数」を上回っています。",IF(AND(H217&gt;0,M217=""),"←「併設・系列の短大への進学者数」が未記入です。（進学者がいない場合は「０」と記入してください。）",IF(M217&gt;H217,"←「併設・系列の短大への進学者数」が「短大への進学者数」を上回っています。",""))))</f>
        <v/>
      </c>
      <c r="AG217" s="111"/>
      <c r="AH217" s="504"/>
      <c r="AI217" s="504"/>
      <c r="AJ217" s="504"/>
      <c r="AK217" s="505"/>
      <c r="AL217" s="504"/>
      <c r="AM217" s="504"/>
      <c r="AN217" s="504"/>
    </row>
    <row r="218" spans="1:54" s="59" customFormat="1" ht="13.5" customHeight="1">
      <c r="A218" s="561"/>
      <c r="B218" s="340"/>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1951"/>
      <c r="AG218" s="74"/>
      <c r="AH218" s="504"/>
      <c r="AI218" s="504"/>
      <c r="AJ218" s="504"/>
      <c r="AK218" s="505"/>
      <c r="AL218" s="504"/>
      <c r="AM218" s="504"/>
      <c r="AN218" s="504"/>
    </row>
    <row r="219" spans="1:54" s="70" customFormat="1" ht="13.5" customHeight="1">
      <c r="A219" s="1917" t="s">
        <v>1504</v>
      </c>
      <c r="B219" s="1917"/>
      <c r="C219" s="1917"/>
      <c r="D219" s="1917"/>
      <c r="E219" s="1917"/>
      <c r="F219" s="1917"/>
      <c r="G219" s="1917"/>
      <c r="H219" s="1917"/>
      <c r="I219" s="1917"/>
      <c r="J219" s="1917"/>
      <c r="K219" s="1917"/>
      <c r="L219" s="1917"/>
      <c r="M219" s="1917"/>
      <c r="N219" s="1917"/>
      <c r="O219" s="1917"/>
      <c r="P219" s="1917"/>
      <c r="Q219" s="1917"/>
      <c r="R219" s="1917"/>
      <c r="S219" s="1917"/>
      <c r="T219" s="1917"/>
      <c r="U219" s="1917"/>
      <c r="V219" s="1917"/>
      <c r="W219" s="1917"/>
      <c r="X219" s="1917"/>
      <c r="Y219" s="1917"/>
      <c r="Z219" s="1917"/>
      <c r="AA219" s="1917"/>
      <c r="AB219" s="1917"/>
      <c r="AC219" s="1917"/>
      <c r="AD219" s="1917"/>
      <c r="AE219" s="1917"/>
      <c r="AF219" s="58"/>
      <c r="AG219" s="74"/>
      <c r="AH219" s="504"/>
      <c r="AI219" s="504"/>
      <c r="AJ219" s="504"/>
      <c r="AK219" s="505"/>
      <c r="AL219" s="504"/>
      <c r="AM219" s="504"/>
      <c r="AN219" s="504"/>
      <c r="AO219" s="59"/>
      <c r="AP219" s="59"/>
      <c r="AQ219" s="59"/>
      <c r="AR219" s="59"/>
      <c r="AS219" s="59"/>
      <c r="AT219" s="59"/>
      <c r="AU219" s="59"/>
      <c r="AV219" s="59"/>
      <c r="AW219" s="59"/>
      <c r="AX219" s="59"/>
      <c r="AY219" s="59"/>
      <c r="AZ219" s="59"/>
      <c r="BA219" s="59"/>
      <c r="BB219" s="59"/>
    </row>
    <row r="220" spans="1:54" s="70" customFormat="1" ht="52.5" customHeight="1">
      <c r="A220" s="1918" t="s">
        <v>1505</v>
      </c>
      <c r="B220" s="1919"/>
      <c r="C220" s="1919"/>
      <c r="D220" s="1919"/>
      <c r="E220" s="1919"/>
      <c r="F220" s="1919"/>
      <c r="G220" s="1919"/>
      <c r="H220" s="1919"/>
      <c r="I220" s="1919"/>
      <c r="J220" s="1919"/>
      <c r="K220" s="1919"/>
      <c r="L220" s="1919"/>
      <c r="M220" s="1919"/>
      <c r="N220" s="1919"/>
      <c r="O220" s="1919"/>
      <c r="P220" s="1919"/>
      <c r="Q220" s="1919"/>
      <c r="R220" s="1919"/>
      <c r="S220" s="1919"/>
      <c r="T220" s="1919"/>
      <c r="U220" s="1919"/>
      <c r="V220" s="1919"/>
      <c r="W220" s="1919"/>
      <c r="X220" s="1919"/>
      <c r="Y220" s="1919"/>
      <c r="Z220" s="1919"/>
      <c r="AA220" s="1919"/>
      <c r="AB220" s="1919"/>
      <c r="AC220" s="1919"/>
      <c r="AD220" s="1919"/>
      <c r="AE220" s="1919"/>
      <c r="AF220" s="58"/>
      <c r="AG220" s="74"/>
      <c r="AH220" s="504"/>
      <c r="AI220" s="504"/>
      <c r="AJ220" s="504"/>
      <c r="AK220" s="505"/>
      <c r="AL220" s="504"/>
      <c r="AM220" s="504"/>
      <c r="AN220" s="504"/>
      <c r="AO220" s="59"/>
      <c r="AP220" s="59"/>
      <c r="AQ220" s="59"/>
      <c r="AR220" s="59"/>
      <c r="AS220" s="59"/>
      <c r="AT220" s="59"/>
      <c r="AU220" s="59"/>
      <c r="AV220" s="59"/>
      <c r="AW220" s="59"/>
      <c r="AX220" s="59"/>
      <c r="AY220" s="59"/>
      <c r="AZ220" s="59"/>
      <c r="BA220" s="59"/>
      <c r="BB220" s="59"/>
    </row>
    <row r="221" spans="1:54" s="70" customFormat="1" ht="2.25" customHeight="1">
      <c r="A221" s="562"/>
      <c r="B221" s="563"/>
      <c r="C221" s="563"/>
      <c r="D221" s="56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8"/>
      <c r="AG221" s="74"/>
      <c r="AH221" s="504"/>
      <c r="AI221" s="504"/>
      <c r="AJ221" s="504"/>
      <c r="AK221" s="505"/>
      <c r="AL221" s="504"/>
      <c r="AM221" s="504"/>
      <c r="AN221" s="504"/>
      <c r="AO221" s="59"/>
      <c r="AP221" s="59"/>
      <c r="AQ221" s="59"/>
      <c r="AR221" s="59"/>
      <c r="AS221" s="59"/>
      <c r="AT221" s="59"/>
      <c r="AU221" s="59"/>
      <c r="AV221" s="59"/>
      <c r="AW221" s="59"/>
      <c r="AX221" s="59"/>
      <c r="AY221" s="59"/>
      <c r="AZ221" s="59"/>
      <c r="BA221" s="59"/>
      <c r="BB221" s="59"/>
    </row>
    <row r="222" spans="1:54" s="70" customFormat="1" ht="14.25" thickBot="1">
      <c r="A222" s="564" t="s">
        <v>1506</v>
      </c>
      <c r="B222" s="563"/>
      <c r="C222" s="563"/>
      <c r="D222" s="563"/>
      <c r="E222" s="563"/>
      <c r="F222" s="563"/>
      <c r="G222" s="563"/>
      <c r="H222" s="563"/>
      <c r="I222" s="563"/>
      <c r="J222" s="563"/>
      <c r="K222" s="563"/>
      <c r="L222" s="563"/>
      <c r="M222" s="563"/>
      <c r="N222" s="563"/>
      <c r="O222" s="563"/>
      <c r="P222" s="563"/>
      <c r="Q222" s="58"/>
      <c r="R222" s="58"/>
      <c r="S222" s="74"/>
      <c r="T222" s="74"/>
      <c r="U222" s="74"/>
      <c r="V222" s="58"/>
      <c r="W222" s="58"/>
      <c r="X222" s="58"/>
      <c r="Y222" s="58"/>
      <c r="Z222" s="58"/>
      <c r="AA222" s="58"/>
      <c r="AD222" s="59"/>
      <c r="AE222" s="59"/>
      <c r="AF222" s="59"/>
      <c r="AG222" s="59"/>
      <c r="AH222" s="504"/>
      <c r="AI222" s="504"/>
      <c r="AJ222" s="504"/>
      <c r="AK222" s="505"/>
      <c r="AL222" s="504"/>
      <c r="AM222" s="504"/>
      <c r="AN222" s="504"/>
    </row>
    <row r="223" spans="1:54" s="70" customFormat="1" ht="19.5" customHeight="1">
      <c r="A223" s="1925"/>
      <c r="B223" s="1926"/>
      <c r="C223" s="1931" t="s">
        <v>1507</v>
      </c>
      <c r="D223" s="1931"/>
      <c r="E223" s="1931"/>
      <c r="F223" s="1931"/>
      <c r="G223" s="1931"/>
      <c r="H223" s="1931"/>
      <c r="I223" s="1931"/>
      <c r="J223" s="1931"/>
      <c r="K223" s="1931"/>
      <c r="L223" s="1932"/>
      <c r="M223" s="565" t="s">
        <v>405</v>
      </c>
      <c r="N223" s="1933" t="s">
        <v>1974</v>
      </c>
      <c r="O223" s="1933"/>
      <c r="P223" s="1933"/>
      <c r="Q223" s="1933"/>
      <c r="R223" s="1933"/>
      <c r="S223" s="1933"/>
      <c r="T223" s="1933"/>
      <c r="U223" s="1933"/>
      <c r="V223" s="1933"/>
      <c r="W223" s="1933"/>
      <c r="X223" s="1933"/>
      <c r="Y223" s="1933"/>
      <c r="Z223" s="1933"/>
      <c r="AA223" s="1933"/>
      <c r="AB223" s="1933"/>
      <c r="AC223" s="1933"/>
      <c r="AD223" s="1933"/>
      <c r="AE223" s="1933"/>
      <c r="AF223" s="1934" t="str">
        <f>IF(A223="","←(1)現時点の耐震化状況についてお答えください。",IF(AND(OR(A223=2,A223=3),A228=""),"←(2)耐震化未実施の建物に対する耐震化予定についてお答えください。",IF(AND(A223&lt;&gt;1,A228&lt;&gt;1,N228&lt;&gt;"○",N229&lt;&gt;"○",N230&lt;&gt;"○",N231&lt;&gt;"○"),"←(3)耐震化未定の理由についてお答えください。","")))</f>
        <v>←(1)現時点の耐震化状況についてお答えください。</v>
      </c>
      <c r="AG223" s="59"/>
      <c r="AH223" s="504"/>
      <c r="AI223" s="504"/>
      <c r="AJ223" s="504"/>
      <c r="AK223" s="505"/>
      <c r="AL223" s="504"/>
      <c r="AM223" s="504"/>
      <c r="AN223" s="504"/>
    </row>
    <row r="224" spans="1:54" s="70" customFormat="1" ht="19.5" customHeight="1">
      <c r="A224" s="1927"/>
      <c r="B224" s="1928"/>
      <c r="C224" s="1935" t="s">
        <v>1508</v>
      </c>
      <c r="D224" s="1935"/>
      <c r="E224" s="1935"/>
      <c r="F224" s="1935"/>
      <c r="G224" s="1935"/>
      <c r="H224" s="1935"/>
      <c r="I224" s="1935"/>
      <c r="J224" s="1935"/>
      <c r="K224" s="1935"/>
      <c r="L224" s="1936"/>
      <c r="M224" s="563"/>
      <c r="N224" s="1933"/>
      <c r="O224" s="1933"/>
      <c r="P224" s="1933"/>
      <c r="Q224" s="1933"/>
      <c r="R224" s="1933"/>
      <c r="S224" s="1933"/>
      <c r="T224" s="1933"/>
      <c r="U224" s="1933"/>
      <c r="V224" s="1933"/>
      <c r="W224" s="1933"/>
      <c r="X224" s="1933"/>
      <c r="Y224" s="1933"/>
      <c r="Z224" s="1933"/>
      <c r="AA224" s="1933"/>
      <c r="AB224" s="1933"/>
      <c r="AC224" s="1933"/>
      <c r="AD224" s="1933"/>
      <c r="AE224" s="1933"/>
      <c r="AF224" s="1934"/>
      <c r="AG224" s="59"/>
      <c r="AH224" s="504"/>
      <c r="AI224" s="504"/>
      <c r="AJ224" s="504"/>
      <c r="AK224" s="505"/>
      <c r="AL224" s="504"/>
      <c r="AM224" s="504"/>
      <c r="AN224" s="504"/>
    </row>
    <row r="225" spans="1:54" s="70" customFormat="1" ht="19.5" customHeight="1" thickBot="1">
      <c r="A225" s="1929"/>
      <c r="B225" s="1930"/>
      <c r="C225" s="1937" t="s">
        <v>1509</v>
      </c>
      <c r="D225" s="1937"/>
      <c r="E225" s="1937"/>
      <c r="F225" s="1937"/>
      <c r="G225" s="1937"/>
      <c r="H225" s="1937"/>
      <c r="I225" s="1937"/>
      <c r="J225" s="1937"/>
      <c r="K225" s="1937"/>
      <c r="L225" s="1938"/>
      <c r="M225" s="563"/>
      <c r="N225" s="1933"/>
      <c r="O225" s="1933"/>
      <c r="P225" s="1933"/>
      <c r="Q225" s="1933"/>
      <c r="R225" s="1933"/>
      <c r="S225" s="1933"/>
      <c r="T225" s="1933"/>
      <c r="U225" s="1933"/>
      <c r="V225" s="1933"/>
      <c r="W225" s="1933"/>
      <c r="X225" s="1933"/>
      <c r="Y225" s="1933"/>
      <c r="Z225" s="1933"/>
      <c r="AA225" s="1933"/>
      <c r="AB225" s="1933"/>
      <c r="AC225" s="1933"/>
      <c r="AD225" s="1933"/>
      <c r="AE225" s="1933"/>
      <c r="AF225" s="59"/>
      <c r="AG225" s="59"/>
      <c r="AH225" s="504"/>
      <c r="AI225" s="504"/>
      <c r="AJ225" s="504"/>
      <c r="AK225" s="505"/>
      <c r="AL225" s="504"/>
      <c r="AM225" s="504"/>
      <c r="AN225" s="504"/>
    </row>
    <row r="226" spans="1:54" s="70" customFormat="1" ht="12.75" customHeight="1">
      <c r="A226" s="562"/>
      <c r="B226" s="563"/>
      <c r="C226" s="563"/>
      <c r="D226" s="563"/>
      <c r="E226" s="563"/>
      <c r="F226" s="563"/>
      <c r="G226" s="563"/>
      <c r="H226" s="563"/>
      <c r="I226" s="563"/>
      <c r="J226" s="563"/>
      <c r="K226" s="563"/>
      <c r="L226" s="563"/>
      <c r="M226" s="563"/>
      <c r="O226" s="58"/>
      <c r="P226" s="58"/>
      <c r="Q226" s="74"/>
      <c r="R226" s="74"/>
      <c r="S226" s="74"/>
      <c r="T226" s="58"/>
      <c r="U226" s="58"/>
      <c r="V226" s="58"/>
      <c r="W226" s="58"/>
      <c r="X226" s="58"/>
      <c r="Y226" s="58"/>
      <c r="AB226" s="59"/>
      <c r="AC226" s="59"/>
      <c r="AD226" s="59"/>
      <c r="AE226" s="566" t="s">
        <v>1510</v>
      </c>
      <c r="AF226" s="59"/>
      <c r="AG226" s="59"/>
      <c r="AH226" s="504"/>
      <c r="AI226" s="504"/>
      <c r="AJ226" s="504"/>
      <c r="AK226" s="505"/>
      <c r="AL226" s="504"/>
      <c r="AM226" s="504"/>
      <c r="AN226" s="504"/>
    </row>
    <row r="227" spans="1:54" s="570" customFormat="1" ht="14.25" thickBot="1">
      <c r="A227" s="567" t="s">
        <v>1511</v>
      </c>
      <c r="B227" s="568"/>
      <c r="C227" s="568"/>
      <c r="D227" s="568"/>
      <c r="E227" s="568"/>
      <c r="F227" s="568"/>
      <c r="G227" s="568"/>
      <c r="H227" s="568"/>
      <c r="I227" s="568"/>
      <c r="J227" s="568"/>
      <c r="K227" s="568"/>
      <c r="L227" s="568"/>
      <c r="M227" s="568"/>
      <c r="N227" s="567" t="s">
        <v>1512</v>
      </c>
      <c r="O227" s="567"/>
      <c r="P227" s="569"/>
      <c r="Q227" s="569"/>
      <c r="R227" s="569"/>
      <c r="S227" s="569"/>
      <c r="T227" s="569"/>
      <c r="U227" s="569"/>
      <c r="V227" s="569"/>
      <c r="W227" s="569"/>
      <c r="X227" s="569"/>
      <c r="Y227" s="569"/>
      <c r="Z227" s="569"/>
      <c r="AA227" s="569"/>
      <c r="AB227" s="569"/>
      <c r="AC227" s="569"/>
      <c r="AD227" s="569"/>
      <c r="AF227" s="569"/>
      <c r="AG227" s="571"/>
      <c r="AH227" s="572"/>
      <c r="AI227" s="572"/>
      <c r="AJ227" s="572"/>
      <c r="AK227" s="573"/>
      <c r="AL227" s="572"/>
      <c r="AM227" s="572"/>
      <c r="AN227" s="572"/>
      <c r="AO227" s="574"/>
      <c r="AP227" s="574"/>
      <c r="AQ227" s="574"/>
      <c r="AR227" s="574"/>
      <c r="AS227" s="574"/>
      <c r="AT227" s="574"/>
      <c r="AU227" s="574"/>
      <c r="AV227" s="574"/>
      <c r="AW227" s="574"/>
      <c r="AX227" s="574"/>
      <c r="AY227" s="574"/>
      <c r="AZ227" s="574"/>
      <c r="BA227" s="574"/>
      <c r="BB227" s="574"/>
    </row>
    <row r="228" spans="1:54" s="70" customFormat="1" ht="15" customHeight="1">
      <c r="A228" s="1925"/>
      <c r="B228" s="1926"/>
      <c r="C228" s="1931" t="s">
        <v>1513</v>
      </c>
      <c r="D228" s="1931"/>
      <c r="E228" s="1931"/>
      <c r="F228" s="1931"/>
      <c r="G228" s="1931"/>
      <c r="H228" s="1931"/>
      <c r="I228" s="1931"/>
      <c r="J228" s="1931"/>
      <c r="K228" s="1931"/>
      <c r="L228" s="1932"/>
      <c r="M228" s="563"/>
      <c r="N228" s="1962"/>
      <c r="O228" s="1963"/>
      <c r="P228" s="1964" t="s">
        <v>1514</v>
      </c>
      <c r="Q228" s="1965"/>
      <c r="R228" s="1965"/>
      <c r="S228" s="1965"/>
      <c r="T228" s="1965"/>
      <c r="U228" s="1965"/>
      <c r="V228" s="1965"/>
      <c r="W228" s="1965"/>
      <c r="X228" s="1965"/>
      <c r="Y228" s="1965"/>
      <c r="Z228" s="1965"/>
      <c r="AA228" s="1965"/>
      <c r="AB228" s="1965"/>
      <c r="AC228" s="1965"/>
      <c r="AD228" s="1965"/>
      <c r="AE228" s="1966"/>
      <c r="AF228" s="74"/>
      <c r="AG228" s="74"/>
      <c r="AH228" s="504"/>
      <c r="AI228" s="504"/>
      <c r="AJ228" s="504"/>
      <c r="AK228" s="505"/>
      <c r="AL228" s="504"/>
      <c r="AM228" s="504"/>
      <c r="AN228" s="504"/>
      <c r="AO228" s="59"/>
      <c r="AP228" s="59"/>
      <c r="AQ228" s="59"/>
      <c r="AR228" s="59"/>
      <c r="AS228" s="59"/>
      <c r="AT228" s="59"/>
      <c r="AU228" s="59"/>
      <c r="AV228" s="59"/>
      <c r="AW228" s="59"/>
      <c r="AX228" s="59"/>
      <c r="AY228" s="59"/>
      <c r="AZ228" s="59"/>
    </row>
    <row r="229" spans="1:54" s="70" customFormat="1" ht="15" customHeight="1">
      <c r="A229" s="1927"/>
      <c r="B229" s="1928"/>
      <c r="C229" s="1935" t="s">
        <v>1515</v>
      </c>
      <c r="D229" s="1935"/>
      <c r="E229" s="1935"/>
      <c r="F229" s="1935"/>
      <c r="G229" s="1935"/>
      <c r="H229" s="1935"/>
      <c r="I229" s="1935"/>
      <c r="J229" s="1935"/>
      <c r="K229" s="1935"/>
      <c r="L229" s="1936"/>
      <c r="M229" s="563"/>
      <c r="N229" s="1967"/>
      <c r="O229" s="1968"/>
      <c r="P229" s="1964" t="s">
        <v>1516</v>
      </c>
      <c r="Q229" s="1965"/>
      <c r="R229" s="1965"/>
      <c r="S229" s="1965"/>
      <c r="T229" s="1965"/>
      <c r="U229" s="1965"/>
      <c r="V229" s="1965"/>
      <c r="W229" s="1965"/>
      <c r="X229" s="1965"/>
      <c r="Y229" s="1965"/>
      <c r="Z229" s="1965"/>
      <c r="AA229" s="1965"/>
      <c r="AB229" s="1965"/>
      <c r="AC229" s="1965"/>
      <c r="AD229" s="1965"/>
      <c r="AE229" s="1966"/>
      <c r="AF229" s="74"/>
      <c r="AG229" s="74"/>
      <c r="AH229" s="504"/>
      <c r="AI229" s="504"/>
      <c r="AJ229" s="504"/>
      <c r="AK229" s="505"/>
      <c r="AL229" s="504"/>
      <c r="AM229" s="504"/>
      <c r="AN229" s="504"/>
      <c r="AO229" s="59"/>
      <c r="AP229" s="59"/>
      <c r="AQ229" s="59"/>
      <c r="AR229" s="59"/>
      <c r="AS229" s="59"/>
      <c r="AT229" s="59"/>
      <c r="AU229" s="59"/>
      <c r="AV229" s="59"/>
      <c r="AW229" s="59"/>
      <c r="AX229" s="59"/>
      <c r="AY229" s="59"/>
      <c r="AZ229" s="59"/>
    </row>
    <row r="230" spans="1:54" s="70" customFormat="1" ht="15" customHeight="1">
      <c r="A230" s="1927"/>
      <c r="B230" s="1928"/>
      <c r="C230" s="1935" t="s">
        <v>1517</v>
      </c>
      <c r="D230" s="1935"/>
      <c r="E230" s="1935"/>
      <c r="F230" s="1935"/>
      <c r="G230" s="1935"/>
      <c r="H230" s="1935"/>
      <c r="I230" s="1935"/>
      <c r="J230" s="1935"/>
      <c r="K230" s="1935"/>
      <c r="L230" s="1936"/>
      <c r="M230" s="563"/>
      <c r="N230" s="1967"/>
      <c r="O230" s="1968"/>
      <c r="P230" s="1964" t="s">
        <v>1518</v>
      </c>
      <c r="Q230" s="1965"/>
      <c r="R230" s="1965"/>
      <c r="S230" s="1965"/>
      <c r="T230" s="1965"/>
      <c r="U230" s="1965"/>
      <c r="V230" s="1965"/>
      <c r="W230" s="1965"/>
      <c r="X230" s="1965"/>
      <c r="Y230" s="1965"/>
      <c r="Z230" s="1965"/>
      <c r="AA230" s="1965"/>
      <c r="AB230" s="1965"/>
      <c r="AC230" s="1965"/>
      <c r="AD230" s="1965"/>
      <c r="AE230" s="1966"/>
      <c r="AF230" s="74"/>
      <c r="AG230" s="74"/>
      <c r="AH230" s="504"/>
      <c r="AI230" s="504"/>
      <c r="AJ230" s="504"/>
      <c r="AK230" s="505"/>
      <c r="AL230" s="504"/>
      <c r="AM230" s="504"/>
      <c r="AN230" s="504"/>
      <c r="AO230" s="59"/>
      <c r="AP230" s="59"/>
      <c r="AQ230" s="59"/>
      <c r="AR230" s="59"/>
      <c r="AS230" s="59"/>
      <c r="AT230" s="59"/>
      <c r="AU230" s="59"/>
      <c r="AV230" s="59"/>
      <c r="AW230" s="59"/>
      <c r="AX230" s="59"/>
      <c r="AY230" s="59"/>
      <c r="AZ230" s="59"/>
    </row>
    <row r="231" spans="1:54" s="70" customFormat="1" ht="15" customHeight="1" thickBot="1">
      <c r="A231" s="1929"/>
      <c r="B231" s="1930"/>
      <c r="C231" s="1937" t="s">
        <v>1519</v>
      </c>
      <c r="D231" s="1937"/>
      <c r="E231" s="1937"/>
      <c r="F231" s="1937"/>
      <c r="G231" s="1937"/>
      <c r="H231" s="1937"/>
      <c r="I231" s="1937"/>
      <c r="J231" s="1937"/>
      <c r="K231" s="1937"/>
      <c r="L231" s="1938"/>
      <c r="M231" s="563"/>
      <c r="N231" s="1952"/>
      <c r="O231" s="1953"/>
      <c r="P231" s="1956" t="s">
        <v>1520</v>
      </c>
      <c r="Q231" s="1957"/>
      <c r="R231" s="1957"/>
      <c r="S231" s="1957"/>
      <c r="T231" s="1957"/>
      <c r="U231" s="1957"/>
      <c r="V231" s="1957"/>
      <c r="W231" s="1957"/>
      <c r="X231" s="1957"/>
      <c r="Y231" s="1957"/>
      <c r="Z231" s="1957"/>
      <c r="AA231" s="1957"/>
      <c r="AB231" s="1957"/>
      <c r="AC231" s="1957"/>
      <c r="AD231" s="1957"/>
      <c r="AE231" s="1958"/>
      <c r="AF231" s="74"/>
      <c r="AG231" s="74"/>
      <c r="AH231" s="504"/>
      <c r="AI231" s="504"/>
      <c r="AJ231" s="504"/>
      <c r="AK231" s="505"/>
      <c r="AL231" s="504"/>
      <c r="AM231" s="504"/>
      <c r="AN231" s="504"/>
      <c r="AO231" s="59"/>
      <c r="AP231" s="59"/>
      <c r="AQ231" s="59"/>
      <c r="AR231" s="59"/>
      <c r="AS231" s="59"/>
      <c r="AT231" s="59"/>
      <c r="AU231" s="59"/>
      <c r="AV231" s="59"/>
      <c r="AW231" s="59"/>
      <c r="AX231" s="59"/>
      <c r="AY231" s="59"/>
      <c r="AZ231" s="59"/>
    </row>
    <row r="232" spans="1:54" s="70" customFormat="1" ht="15.75" customHeight="1" thickBot="1">
      <c r="A232" s="575" t="s">
        <v>1521</v>
      </c>
      <c r="B232" s="563"/>
      <c r="C232" s="563"/>
      <c r="D232" s="563"/>
      <c r="E232" s="563"/>
      <c r="F232" s="563"/>
      <c r="G232" s="563"/>
      <c r="H232" s="563"/>
      <c r="I232" s="563"/>
      <c r="J232" s="563"/>
      <c r="K232" s="563"/>
      <c r="L232" s="563"/>
      <c r="M232" s="563"/>
      <c r="N232" s="1954"/>
      <c r="O232" s="1955"/>
      <c r="P232" s="1959"/>
      <c r="Q232" s="1960"/>
      <c r="R232" s="1960"/>
      <c r="S232" s="1960"/>
      <c r="T232" s="1960"/>
      <c r="U232" s="1960"/>
      <c r="V232" s="1960"/>
      <c r="W232" s="1960"/>
      <c r="X232" s="1960"/>
      <c r="Y232" s="1960"/>
      <c r="Z232" s="1960"/>
      <c r="AA232" s="1960"/>
      <c r="AB232" s="1960"/>
      <c r="AC232" s="1960"/>
      <c r="AD232" s="1960"/>
      <c r="AE232" s="1961"/>
      <c r="AF232" s="74"/>
      <c r="AG232" s="74"/>
      <c r="AH232" s="504"/>
      <c r="AI232" s="504"/>
      <c r="AJ232" s="504"/>
      <c r="AK232" s="505"/>
      <c r="AL232" s="504"/>
      <c r="AM232" s="504"/>
      <c r="AN232" s="504"/>
      <c r="AO232" s="59"/>
      <c r="AP232" s="59"/>
      <c r="AQ232" s="59"/>
      <c r="AR232" s="59"/>
      <c r="AS232" s="59"/>
      <c r="AT232" s="59"/>
      <c r="AU232" s="59"/>
      <c r="AV232" s="59"/>
      <c r="AW232" s="59"/>
      <c r="AX232" s="59"/>
      <c r="AY232" s="59"/>
      <c r="AZ232" s="59"/>
    </row>
    <row r="234" spans="1:54" s="59" customFormat="1" ht="17.25" customHeight="1">
      <c r="A234" s="860" t="str">
        <f>IFERROR(IF(AK1="学校法人項目回答不要","以下の項目は回答不要です。","以下の項目もご回答ください。"),"")</f>
        <v>以下の項目もご回答ください。</v>
      </c>
      <c r="B234" s="860"/>
      <c r="C234" s="860"/>
      <c r="D234" s="860"/>
      <c r="E234" s="860"/>
      <c r="F234" s="860"/>
      <c r="G234" s="860"/>
      <c r="H234" s="860"/>
      <c r="I234" s="860"/>
      <c r="J234" s="860"/>
      <c r="K234" s="860"/>
      <c r="L234" s="860"/>
      <c r="M234" s="860"/>
      <c r="N234" s="860"/>
      <c r="O234" s="860"/>
      <c r="P234" s="860"/>
      <c r="Q234" s="860"/>
      <c r="R234" s="860"/>
      <c r="S234" s="860"/>
      <c r="T234" s="860"/>
      <c r="U234" s="860"/>
      <c r="V234" s="860"/>
      <c r="W234" s="860"/>
      <c r="X234" s="860"/>
      <c r="Y234" s="860"/>
      <c r="Z234" s="860"/>
      <c r="AA234" s="860"/>
      <c r="AB234" s="860"/>
      <c r="AC234" s="860"/>
      <c r="AD234" s="860"/>
      <c r="AE234" s="860"/>
      <c r="AF234" s="58"/>
      <c r="AG234" s="58"/>
      <c r="AH234" s="341"/>
      <c r="AI234" s="341"/>
      <c r="AJ234" s="576"/>
      <c r="AK234" s="577"/>
      <c r="AL234" s="576"/>
      <c r="AM234" s="578"/>
      <c r="AN234" s="504"/>
    </row>
    <row r="235" spans="1:54" s="71" customFormat="1" ht="13.5">
      <c r="A235" s="7" t="s">
        <v>1522</v>
      </c>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58"/>
      <c r="AG235" s="58"/>
      <c r="AH235" s="341"/>
      <c r="AI235" s="341"/>
      <c r="AJ235" s="576"/>
      <c r="AK235" s="577"/>
      <c r="AL235" s="576"/>
      <c r="AM235" s="578"/>
      <c r="AN235" s="579"/>
    </row>
    <row r="236" spans="1:54" s="71" customFormat="1" ht="5.0999999999999996" customHeight="1">
      <c r="A236" s="7"/>
      <c r="B236" s="7"/>
      <c r="C236" s="7"/>
      <c r="D236" s="7"/>
      <c r="E236" s="7"/>
      <c r="F236" s="7"/>
      <c r="G236" s="7"/>
      <c r="H236" s="7"/>
      <c r="I236" s="7"/>
      <c r="J236" s="7"/>
      <c r="K236" s="7"/>
      <c r="L236" s="7"/>
      <c r="M236" s="7"/>
      <c r="N236" s="7"/>
      <c r="O236" s="7"/>
      <c r="P236" s="7"/>
      <c r="Q236" s="7"/>
      <c r="R236" s="7"/>
      <c r="S236" s="258"/>
      <c r="T236" s="7"/>
      <c r="U236" s="7"/>
      <c r="V236" s="7"/>
      <c r="W236" s="7"/>
      <c r="X236" s="7"/>
      <c r="Y236" s="7"/>
      <c r="Z236" s="7"/>
      <c r="AA236" s="7"/>
      <c r="AB236" s="7"/>
      <c r="AC236" s="7"/>
      <c r="AD236" s="7"/>
      <c r="AE236" s="7"/>
      <c r="AF236" s="58"/>
      <c r="AG236" s="58"/>
      <c r="AH236" s="341"/>
      <c r="AI236" s="341"/>
      <c r="AJ236" s="576"/>
      <c r="AK236" s="577"/>
      <c r="AL236" s="576"/>
      <c r="AM236" s="578"/>
      <c r="AN236" s="579"/>
    </row>
    <row r="237" spans="1:54" s="72" customFormat="1" ht="5.0999999999999996" customHeight="1">
      <c r="A237" s="7"/>
      <c r="B237" s="7"/>
      <c r="C237" s="7"/>
      <c r="D237" s="7"/>
      <c r="E237" s="7"/>
      <c r="F237" s="7"/>
      <c r="G237" s="7"/>
      <c r="H237" s="7"/>
      <c r="I237" s="7"/>
      <c r="J237" s="7"/>
      <c r="K237" s="7"/>
      <c r="L237" s="7"/>
      <c r="M237" s="7"/>
      <c r="N237" s="7"/>
      <c r="O237" s="7"/>
      <c r="P237" s="7"/>
      <c r="Q237" s="7"/>
      <c r="R237" s="7"/>
      <c r="S237" s="258"/>
      <c r="T237" s="7"/>
      <c r="U237" s="7"/>
      <c r="V237" s="7"/>
      <c r="W237" s="7"/>
      <c r="X237" s="7"/>
      <c r="Y237" s="7"/>
      <c r="Z237" s="7"/>
      <c r="AA237" s="7"/>
      <c r="AB237" s="7"/>
      <c r="AC237" s="7"/>
      <c r="AD237" s="7"/>
      <c r="AE237" s="7"/>
      <c r="AF237" s="69"/>
      <c r="AG237" s="69"/>
      <c r="AH237" s="341"/>
      <c r="AI237" s="341"/>
      <c r="AJ237" s="580"/>
      <c r="AK237" s="581"/>
      <c r="AL237" s="580"/>
      <c r="AM237" s="582"/>
      <c r="AN237" s="583"/>
    </row>
    <row r="238" spans="1:54" s="59" customFormat="1" ht="24.95" customHeight="1">
      <c r="A238" s="836" t="s">
        <v>1299</v>
      </c>
      <c r="B238" s="836"/>
      <c r="C238" s="819" t="s">
        <v>1300</v>
      </c>
      <c r="D238" s="819"/>
      <c r="E238" s="819"/>
      <c r="F238" s="819"/>
      <c r="G238" s="819"/>
      <c r="H238" s="819"/>
      <c r="I238" s="819"/>
      <c r="J238" s="819"/>
      <c r="K238" s="819"/>
      <c r="L238" s="819"/>
      <c r="M238" s="819"/>
      <c r="N238" s="819"/>
      <c r="O238" s="819"/>
      <c r="P238" s="819"/>
      <c r="Q238" s="819"/>
      <c r="R238" s="819"/>
      <c r="S238" s="819"/>
      <c r="T238" s="819"/>
      <c r="U238" s="819"/>
      <c r="V238" s="819"/>
      <c r="W238" s="819"/>
      <c r="X238" s="819"/>
      <c r="Y238" s="819"/>
      <c r="Z238" s="819"/>
      <c r="AA238" s="819"/>
      <c r="AB238" s="819"/>
      <c r="AC238" s="819"/>
      <c r="AD238" s="819"/>
      <c r="AE238" s="819"/>
      <c r="AF238" s="58"/>
      <c r="AG238" s="58"/>
      <c r="AH238" s="341"/>
      <c r="AI238" s="341"/>
      <c r="AJ238" s="576"/>
      <c r="AK238" s="577"/>
      <c r="AL238" s="576"/>
      <c r="AM238" s="578"/>
      <c r="AN238" s="504"/>
    </row>
    <row r="239" spans="1:54" s="59" customFormat="1" ht="24.95" customHeight="1">
      <c r="A239" s="836">
        <v>2</v>
      </c>
      <c r="B239" s="836"/>
      <c r="C239" s="819" t="s">
        <v>1301</v>
      </c>
      <c r="D239" s="819"/>
      <c r="E239" s="819"/>
      <c r="F239" s="819"/>
      <c r="G239" s="819"/>
      <c r="H239" s="819"/>
      <c r="I239" s="819"/>
      <c r="J239" s="819"/>
      <c r="K239" s="819"/>
      <c r="L239" s="819"/>
      <c r="M239" s="819"/>
      <c r="N239" s="819"/>
      <c r="O239" s="819"/>
      <c r="P239" s="819"/>
      <c r="Q239" s="819"/>
      <c r="R239" s="819"/>
      <c r="S239" s="819"/>
      <c r="T239" s="819"/>
      <c r="U239" s="819"/>
      <c r="V239" s="819"/>
      <c r="W239" s="819"/>
      <c r="X239" s="819"/>
      <c r="Y239" s="819"/>
      <c r="Z239" s="819"/>
      <c r="AA239" s="819"/>
      <c r="AB239" s="819"/>
      <c r="AC239" s="819"/>
      <c r="AD239" s="819"/>
      <c r="AE239" s="819"/>
      <c r="AF239" s="58"/>
      <c r="AG239" s="58"/>
      <c r="AH239" s="341"/>
      <c r="AI239" s="341"/>
      <c r="AJ239" s="576"/>
      <c r="AK239" s="577"/>
      <c r="AL239" s="576"/>
      <c r="AM239" s="578"/>
      <c r="AN239" s="504"/>
    </row>
    <row r="240" spans="1:54" s="59" customFormat="1" ht="5.0999999999999996" customHeight="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58"/>
      <c r="AG240" s="58"/>
      <c r="AH240" s="341"/>
      <c r="AI240" s="341"/>
      <c r="AJ240" s="576"/>
      <c r="AK240" s="577"/>
      <c r="AL240" s="576"/>
      <c r="AM240" s="578"/>
      <c r="AN240" s="504"/>
    </row>
    <row r="241" spans="1:40" s="59" customFormat="1" ht="5.0999999999999996" customHeight="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58"/>
      <c r="AG241" s="58"/>
      <c r="AH241" s="341"/>
      <c r="AI241" s="341"/>
      <c r="AJ241" s="576"/>
      <c r="AK241" s="577"/>
      <c r="AL241" s="576"/>
      <c r="AM241" s="578"/>
      <c r="AN241" s="504"/>
    </row>
    <row r="242" spans="1:40" s="59" customFormat="1" ht="15" customHeight="1">
      <c r="A242" s="7" t="s">
        <v>1302</v>
      </c>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584"/>
      <c r="AG242" s="58"/>
      <c r="AH242" s="341"/>
      <c r="AI242" s="341"/>
      <c r="AJ242" s="576"/>
      <c r="AK242" s="577"/>
      <c r="AL242" s="576"/>
      <c r="AM242" s="578"/>
      <c r="AN242" s="504"/>
    </row>
    <row r="243" spans="1:40" s="59" customFormat="1" ht="5.0999999999999996" customHeight="1" thickBot="1">
      <c r="A243" s="57"/>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58"/>
      <c r="AG243" s="58"/>
      <c r="AH243" s="341"/>
      <c r="AI243" s="341"/>
      <c r="AJ243" s="576"/>
      <c r="AK243" s="577"/>
      <c r="AL243" s="576"/>
      <c r="AM243" s="578"/>
      <c r="AN243" s="504"/>
    </row>
    <row r="244" spans="1:40" s="59" customFormat="1" ht="21.75" customHeight="1" thickBot="1">
      <c r="A244" s="1282"/>
      <c r="B244" s="1283"/>
      <c r="C244" s="1286" t="s">
        <v>1523</v>
      </c>
      <c r="D244" s="1287"/>
      <c r="E244" s="1287"/>
      <c r="F244" s="1287"/>
      <c r="G244" s="261"/>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58" t="str">
        <f>IF($AK$1="学校法人項目回答不要","",IF(COUNTA(A244)=0,"←定時評議員会の実施の有無を回答してください。",
IF(A244=1,"←(２)～(４)に回答してください","")))</f>
        <v>←定時評議員会の実施の有無を回答してください。</v>
      </c>
      <c r="AG244" s="58"/>
      <c r="AH244" s="341"/>
      <c r="AI244" s="341"/>
      <c r="AJ244" s="576"/>
      <c r="AK244" s="577"/>
      <c r="AL244" s="576"/>
      <c r="AM244" s="578"/>
      <c r="AN244" s="504"/>
    </row>
    <row r="245" spans="1:40" s="59" customFormat="1" ht="21.75" customHeight="1" thickBot="1">
      <c r="A245" s="1284"/>
      <c r="B245" s="1285"/>
      <c r="C245" s="1286" t="s">
        <v>1524</v>
      </c>
      <c r="D245" s="1287"/>
      <c r="E245" s="1287"/>
      <c r="F245" s="1287"/>
      <c r="G245" s="1288" t="s">
        <v>1305</v>
      </c>
      <c r="H245" s="830"/>
      <c r="I245" s="830"/>
      <c r="J245" s="830"/>
      <c r="K245" s="830"/>
      <c r="L245" s="830"/>
      <c r="M245" s="830"/>
      <c r="N245" s="830"/>
      <c r="O245" s="830"/>
      <c r="P245" s="830"/>
      <c r="Q245" s="1289"/>
      <c r="R245" s="1290"/>
      <c r="S245" s="1290"/>
      <c r="T245" s="1290"/>
      <c r="U245" s="1290"/>
      <c r="V245" s="1290"/>
      <c r="W245" s="1291"/>
      <c r="X245" s="71"/>
      <c r="Y245" s="260"/>
      <c r="Z245" s="260"/>
      <c r="AA245" s="260"/>
      <c r="AB245" s="260"/>
      <c r="AC245" s="260"/>
      <c r="AD245" s="260"/>
      <c r="AE245" s="260"/>
      <c r="AF245" s="58" t="str">
        <f>IF(AND(A244=2,Q245=""),"←実施予定日を回答してください","")</f>
        <v/>
      </c>
      <c r="AG245" s="58"/>
      <c r="AH245" s="341"/>
      <c r="AI245" s="341"/>
      <c r="AJ245" s="576"/>
      <c r="AK245" s="577"/>
      <c r="AL245" s="576"/>
      <c r="AM245" s="578"/>
      <c r="AN245" s="504"/>
    </row>
    <row r="246" spans="1:40" s="59" customFormat="1" ht="12" customHeight="1">
      <c r="A246" s="819" t="s">
        <v>1306</v>
      </c>
      <c r="B246" s="819"/>
      <c r="C246" s="819"/>
      <c r="D246" s="819"/>
      <c r="E246" s="819"/>
      <c r="F246" s="819"/>
      <c r="G246" s="819"/>
      <c r="H246" s="819"/>
      <c r="I246" s="819"/>
      <c r="J246" s="819"/>
      <c r="K246" s="819"/>
      <c r="L246" s="819"/>
      <c r="M246" s="819"/>
      <c r="N246" s="819"/>
      <c r="O246" s="819"/>
      <c r="P246" s="819"/>
      <c r="Q246" s="819"/>
      <c r="R246" s="819"/>
      <c r="S246" s="819"/>
      <c r="T246" s="819"/>
      <c r="U246" s="819"/>
      <c r="V246" s="819"/>
      <c r="W246" s="819"/>
      <c r="X246" s="819"/>
      <c r="Y246" s="819"/>
      <c r="Z246" s="819"/>
      <c r="AA246" s="819"/>
      <c r="AB246" s="819"/>
      <c r="AC246" s="819"/>
      <c r="AD246" s="819"/>
      <c r="AE246" s="819"/>
      <c r="AF246" s="2"/>
      <c r="AG246" s="58"/>
      <c r="AH246" s="341"/>
      <c r="AI246" s="341"/>
      <c r="AJ246" s="576"/>
      <c r="AK246" s="577"/>
      <c r="AL246" s="576"/>
      <c r="AM246" s="578"/>
      <c r="AN246" s="504"/>
    </row>
    <row r="247" spans="1:40" s="59" customFormat="1" ht="5.0999999999999996" customHeight="1">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
      <c r="AG247" s="58"/>
      <c r="AH247" s="341"/>
      <c r="AI247" s="341"/>
      <c r="AJ247" s="576"/>
      <c r="AK247" s="577"/>
      <c r="AL247" s="576"/>
      <c r="AM247" s="578"/>
      <c r="AN247" s="504"/>
    </row>
    <row r="248" spans="1:40" s="59" customFormat="1" ht="5.0999999999999996"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
      <c r="AG248" s="58"/>
      <c r="AH248" s="585"/>
      <c r="AI248" s="341"/>
      <c r="AJ248" s="576"/>
      <c r="AK248" s="577"/>
      <c r="AL248" s="576"/>
      <c r="AM248" s="578"/>
      <c r="AN248" s="504"/>
    </row>
    <row r="249" spans="1:40" s="59" customFormat="1" ht="0.75" customHeight="1">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58"/>
      <c r="AG249" s="58"/>
      <c r="AH249" s="341"/>
      <c r="AI249" s="341"/>
      <c r="AJ249" s="576"/>
      <c r="AK249" s="577"/>
      <c r="AL249" s="576"/>
      <c r="AM249" s="578"/>
      <c r="AN249" s="504"/>
    </row>
    <row r="250" spans="1:40" s="73" customFormat="1" ht="15" customHeight="1">
      <c r="A250" s="7" t="s">
        <v>1307</v>
      </c>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58"/>
      <c r="AG250" s="82"/>
      <c r="AH250" s="341"/>
      <c r="AI250" s="341"/>
      <c r="AJ250" s="576"/>
      <c r="AK250" s="577"/>
      <c r="AL250" s="576"/>
      <c r="AM250" s="578"/>
      <c r="AN250" s="504"/>
    </row>
    <row r="251" spans="1:40" s="59" customFormat="1" ht="5.0999999999999996" customHeight="1">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58"/>
      <c r="AG251" s="58"/>
      <c r="AH251" s="341"/>
      <c r="AI251" s="341"/>
      <c r="AJ251" s="576"/>
      <c r="AK251" s="577"/>
      <c r="AL251" s="576"/>
      <c r="AM251" s="578"/>
      <c r="AN251" s="504"/>
    </row>
    <row r="252" spans="1:40" s="59" customFormat="1" ht="15" customHeight="1">
      <c r="A252" s="75"/>
      <c r="B252" s="76"/>
      <c r="C252" s="76"/>
      <c r="D252" s="76"/>
      <c r="E252" s="76"/>
      <c r="F252" s="76"/>
      <c r="G252" s="76"/>
      <c r="H252" s="76"/>
      <c r="I252" s="76"/>
      <c r="J252" s="76"/>
      <c r="K252" s="76"/>
      <c r="L252" s="76"/>
      <c r="M252" s="76"/>
      <c r="N252" s="76"/>
      <c r="O252" s="76"/>
      <c r="P252" s="76"/>
      <c r="Q252" s="76"/>
      <c r="R252" s="76"/>
      <c r="S252" s="76"/>
      <c r="T252" s="76"/>
      <c r="U252" s="76"/>
      <c r="V252" s="77"/>
      <c r="W252" s="77"/>
      <c r="X252" s="77"/>
      <c r="Y252" s="1292" t="s">
        <v>357</v>
      </c>
      <c r="Z252" s="1292"/>
      <c r="AA252" s="1292"/>
      <c r="AB252" s="1292"/>
      <c r="AC252" s="1292"/>
      <c r="AD252" s="1293"/>
      <c r="AE252" s="58"/>
      <c r="AG252" s="58"/>
      <c r="AH252" s="341"/>
      <c r="AI252" s="341"/>
      <c r="AJ252" s="576"/>
      <c r="AK252" s="577"/>
      <c r="AL252" s="576"/>
      <c r="AM252" s="578"/>
      <c r="AN252" s="504"/>
    </row>
    <row r="253" spans="1:40" s="59" customFormat="1" ht="15" customHeight="1" thickBot="1">
      <c r="A253" s="1296" t="s">
        <v>1308</v>
      </c>
      <c r="B253" s="1296"/>
      <c r="C253" s="1296"/>
      <c r="D253" s="1296"/>
      <c r="E253" s="1296"/>
      <c r="F253" s="1296"/>
      <c r="G253" s="1296" t="s">
        <v>1309</v>
      </c>
      <c r="H253" s="1296"/>
      <c r="I253" s="1296"/>
      <c r="J253" s="1296"/>
      <c r="K253" s="1296"/>
      <c r="L253" s="1296"/>
      <c r="M253" s="1296" t="s">
        <v>1310</v>
      </c>
      <c r="N253" s="1296"/>
      <c r="O253" s="1296"/>
      <c r="P253" s="1296"/>
      <c r="Q253" s="1296"/>
      <c r="R253" s="1296"/>
      <c r="S253" s="1296" t="s">
        <v>1311</v>
      </c>
      <c r="T253" s="1296"/>
      <c r="U253" s="1296"/>
      <c r="V253" s="1296"/>
      <c r="W253" s="1296"/>
      <c r="X253" s="1296"/>
      <c r="Y253" s="1294"/>
      <c r="Z253" s="1294"/>
      <c r="AA253" s="1294"/>
      <c r="AB253" s="1294"/>
      <c r="AC253" s="1294"/>
      <c r="AD253" s="1295"/>
      <c r="AE253" s="58"/>
      <c r="AG253" s="58"/>
      <c r="AH253" s="586"/>
      <c r="AI253" s="341"/>
      <c r="AJ253" s="576"/>
      <c r="AK253" s="577"/>
      <c r="AL253" s="576"/>
      <c r="AM253" s="578"/>
      <c r="AN253" s="504"/>
    </row>
    <row r="254" spans="1:40" s="59" customFormat="1" ht="30" customHeight="1" thickBot="1">
      <c r="A254" s="1278"/>
      <c r="B254" s="1279"/>
      <c r="C254" s="1279"/>
      <c r="D254" s="1279"/>
      <c r="E254" s="1279"/>
      <c r="F254" s="1280"/>
      <c r="G254" s="1278"/>
      <c r="H254" s="1279"/>
      <c r="I254" s="1279"/>
      <c r="J254" s="1279"/>
      <c r="K254" s="1279"/>
      <c r="L254" s="1280"/>
      <c r="M254" s="1278"/>
      <c r="N254" s="1279"/>
      <c r="O254" s="1279"/>
      <c r="P254" s="1279"/>
      <c r="Q254" s="1279"/>
      <c r="R254" s="1280"/>
      <c r="S254" s="1278"/>
      <c r="T254" s="1279"/>
      <c r="U254" s="1279"/>
      <c r="V254" s="1279"/>
      <c r="W254" s="1279"/>
      <c r="X254" s="1280"/>
      <c r="Y254" s="2455">
        <f>SUM(A254:X254)</f>
        <v>0</v>
      </c>
      <c r="Z254" s="2455"/>
      <c r="AA254" s="2455"/>
      <c r="AB254" s="2455"/>
      <c r="AC254" s="2455"/>
      <c r="AD254" s="2456"/>
      <c r="AE254" s="244"/>
      <c r="AF254" s="58" t="str">
        <f>IF(OR(A244=2,$AK$1="学校法人項目回答不要"),"",IF(COUNTA(A254:X254)=0,"←理事の人数構成を回答してください。該当者がいない項目は「0」と記入してください。",""))</f>
        <v>←理事の人数構成を回答してください。該当者がいない項目は「0」と記入してください。</v>
      </c>
      <c r="AG254" s="58"/>
      <c r="AH254" s="586"/>
      <c r="AI254" s="341"/>
      <c r="AJ254" s="576"/>
      <c r="AK254" s="577"/>
      <c r="AL254" s="576"/>
      <c r="AM254" s="578"/>
      <c r="AN254" s="504"/>
    </row>
    <row r="255" spans="1:40" s="59" customFormat="1" ht="12" customHeight="1">
      <c r="A255" s="831" t="s">
        <v>1299</v>
      </c>
      <c r="B255" s="831"/>
      <c r="C255" s="819" t="s">
        <v>1312</v>
      </c>
      <c r="D255" s="819"/>
      <c r="E255" s="819"/>
      <c r="F255" s="819"/>
      <c r="G255" s="819"/>
      <c r="H255" s="819"/>
      <c r="I255" s="819"/>
      <c r="J255" s="819"/>
      <c r="K255" s="819"/>
      <c r="L255" s="819"/>
      <c r="M255" s="819"/>
      <c r="N255" s="819"/>
      <c r="O255" s="819"/>
      <c r="P255" s="819"/>
      <c r="Q255" s="819"/>
      <c r="R255" s="819"/>
      <c r="S255" s="819"/>
      <c r="T255" s="819"/>
      <c r="U255" s="819"/>
      <c r="V255" s="819"/>
      <c r="W255" s="819"/>
      <c r="X255" s="819"/>
      <c r="Y255" s="819"/>
      <c r="Z255" s="819"/>
      <c r="AA255" s="819"/>
      <c r="AB255" s="819"/>
      <c r="AC255" s="819"/>
      <c r="AD255" s="819"/>
      <c r="AE255" s="819"/>
      <c r="AF255" s="58"/>
      <c r="AG255" s="58"/>
      <c r="AH255" s="341"/>
      <c r="AI255" s="341"/>
      <c r="AJ255" s="576"/>
      <c r="AK255" s="577"/>
      <c r="AL255" s="576"/>
      <c r="AM255" s="578"/>
      <c r="AN255" s="504"/>
    </row>
    <row r="256" spans="1:40" s="59" customFormat="1" ht="12" customHeight="1">
      <c r="A256" s="809" t="s">
        <v>1313</v>
      </c>
      <c r="B256" s="809"/>
      <c r="C256" s="819" t="s">
        <v>1314</v>
      </c>
      <c r="D256" s="819"/>
      <c r="E256" s="819"/>
      <c r="F256" s="819"/>
      <c r="G256" s="819"/>
      <c r="H256" s="819"/>
      <c r="I256" s="819"/>
      <c r="J256" s="819"/>
      <c r="K256" s="819"/>
      <c r="L256" s="819"/>
      <c r="M256" s="819"/>
      <c r="N256" s="819"/>
      <c r="O256" s="819"/>
      <c r="P256" s="819"/>
      <c r="Q256" s="819"/>
      <c r="R256" s="819"/>
      <c r="S256" s="819"/>
      <c r="T256" s="819"/>
      <c r="U256" s="819"/>
      <c r="V256" s="819"/>
      <c r="W256" s="819"/>
      <c r="X256" s="819"/>
      <c r="Y256" s="819"/>
      <c r="Z256" s="819"/>
      <c r="AA256" s="819"/>
      <c r="AB256" s="819"/>
      <c r="AC256" s="819"/>
      <c r="AD256" s="819"/>
      <c r="AE256" s="819"/>
      <c r="AF256" s="58"/>
      <c r="AG256" s="58"/>
      <c r="AH256" s="341"/>
      <c r="AI256" s="341"/>
      <c r="AJ256" s="576"/>
      <c r="AK256" s="577"/>
      <c r="AL256" s="576"/>
      <c r="AM256" s="578"/>
      <c r="AN256" s="504"/>
    </row>
    <row r="257" spans="1:46" s="59" customFormat="1" ht="12" customHeight="1">
      <c r="A257" s="809" t="s">
        <v>1315</v>
      </c>
      <c r="B257" s="809"/>
      <c r="C257" s="819" t="s">
        <v>1316</v>
      </c>
      <c r="D257" s="819"/>
      <c r="E257" s="819"/>
      <c r="F257" s="819"/>
      <c r="G257" s="819"/>
      <c r="H257" s="819"/>
      <c r="I257" s="819"/>
      <c r="J257" s="819"/>
      <c r="K257" s="819"/>
      <c r="L257" s="819"/>
      <c r="M257" s="819"/>
      <c r="N257" s="819"/>
      <c r="O257" s="819"/>
      <c r="P257" s="819"/>
      <c r="Q257" s="819"/>
      <c r="R257" s="819"/>
      <c r="S257" s="819"/>
      <c r="T257" s="819"/>
      <c r="U257" s="819"/>
      <c r="V257" s="819"/>
      <c r="W257" s="819"/>
      <c r="X257" s="819"/>
      <c r="Y257" s="819"/>
      <c r="Z257" s="819"/>
      <c r="AA257" s="819"/>
      <c r="AB257" s="819"/>
      <c r="AC257" s="819"/>
      <c r="AD257" s="819"/>
      <c r="AE257" s="819"/>
      <c r="AF257" s="58"/>
      <c r="AG257" s="58"/>
      <c r="AH257" s="587"/>
      <c r="AI257" s="341"/>
      <c r="AJ257" s="576"/>
      <c r="AK257" s="577"/>
      <c r="AL257" s="576"/>
      <c r="AM257" s="578"/>
      <c r="AN257" s="504"/>
    </row>
    <row r="258" spans="1:46" s="59" customFormat="1" ht="2.25" customHeight="1">
      <c r="A258" s="259"/>
      <c r="B258" s="259"/>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58"/>
      <c r="AG258" s="58"/>
      <c r="AH258" s="588"/>
      <c r="AI258" s="341"/>
      <c r="AJ258" s="576"/>
      <c r="AK258" s="577"/>
      <c r="AL258" s="576"/>
      <c r="AM258" s="578"/>
      <c r="AN258" s="504"/>
    </row>
    <row r="259" spans="1:46" s="59" customFormat="1" ht="2.25" customHeight="1">
      <c r="A259" s="259"/>
      <c r="B259" s="259"/>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58"/>
      <c r="AG259" s="58"/>
      <c r="AH259" s="588"/>
      <c r="AI259" s="341"/>
      <c r="AJ259" s="576"/>
      <c r="AK259" s="577"/>
      <c r="AL259" s="576"/>
      <c r="AM259" s="578"/>
      <c r="AN259" s="504"/>
    </row>
    <row r="260" spans="1:46" ht="2.25" customHeight="1">
      <c r="A260" s="78"/>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82"/>
      <c r="AH260" s="588"/>
      <c r="AJ260" s="504"/>
      <c r="AK260" s="505"/>
      <c r="AL260" s="504"/>
      <c r="AM260" s="504"/>
      <c r="AN260" s="504"/>
      <c r="AO260" s="59"/>
      <c r="AP260" s="59"/>
      <c r="AQ260" s="59"/>
      <c r="AR260" s="59"/>
      <c r="AS260" s="70"/>
      <c r="AT260" s="70"/>
    </row>
    <row r="261" spans="1:46" ht="15" customHeight="1">
      <c r="A261" s="7" t="s">
        <v>1317</v>
      </c>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58"/>
      <c r="AH261" s="588"/>
      <c r="AJ261" s="504"/>
      <c r="AK261" s="505"/>
      <c r="AL261" s="504"/>
      <c r="AM261" s="504"/>
      <c r="AN261" s="504"/>
      <c r="AO261" s="59"/>
      <c r="AP261" s="59"/>
      <c r="AQ261" s="59"/>
      <c r="AR261" s="59"/>
      <c r="AS261" s="70"/>
      <c r="AT261" s="70"/>
    </row>
    <row r="262" spans="1:46" ht="8.25" customHeight="1">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58"/>
      <c r="AH262" s="589" t="s">
        <v>356</v>
      </c>
      <c r="AI262" s="590" t="s">
        <v>1525</v>
      </c>
      <c r="AJ262" s="590" t="s">
        <v>1526</v>
      </c>
      <c r="AK262" s="2457" t="s">
        <v>1527</v>
      </c>
      <c r="AL262" s="590" t="s">
        <v>1528</v>
      </c>
      <c r="AM262" s="590" t="s">
        <v>1529</v>
      </c>
      <c r="AN262" s="590" t="s">
        <v>1530</v>
      </c>
      <c r="AO262" s="591"/>
      <c r="AQ262" s="59"/>
      <c r="AR262" s="59"/>
      <c r="AS262" s="70"/>
      <c r="AT262" s="70"/>
    </row>
    <row r="263" spans="1:46" ht="16.5" customHeight="1">
      <c r="A263" s="80"/>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20" t="s">
        <v>358</v>
      </c>
      <c r="Z263" s="820"/>
      <c r="AA263" s="820"/>
      <c r="AB263" s="820"/>
      <c r="AC263" s="820"/>
      <c r="AD263" s="821"/>
      <c r="AE263" s="244"/>
      <c r="AH263" s="2458" t="s">
        <v>122</v>
      </c>
      <c r="AI263" s="2459" t="s">
        <v>1531</v>
      </c>
      <c r="AJ263" s="592" t="s">
        <v>1532</v>
      </c>
      <c r="AK263" s="593">
        <v>9100005</v>
      </c>
      <c r="AL263" s="594" t="s">
        <v>388</v>
      </c>
      <c r="AM263" s="594">
        <v>1</v>
      </c>
      <c r="AN263" s="594" t="s">
        <v>1533</v>
      </c>
      <c r="AO263" s="595"/>
      <c r="AQ263" s="59"/>
      <c r="AR263" s="59"/>
      <c r="AS263" s="70"/>
      <c r="AT263" s="70"/>
    </row>
    <row r="264" spans="1:46" ht="16.5" customHeight="1" thickBot="1">
      <c r="A264" s="824" t="s">
        <v>1318</v>
      </c>
      <c r="B264" s="825"/>
      <c r="C264" s="825"/>
      <c r="D264" s="825"/>
      <c r="E264" s="825"/>
      <c r="F264" s="825"/>
      <c r="G264" s="824" t="s">
        <v>359</v>
      </c>
      <c r="H264" s="825"/>
      <c r="I264" s="825"/>
      <c r="J264" s="825"/>
      <c r="K264" s="825"/>
      <c r="L264" s="826"/>
      <c r="M264" s="827" t="s">
        <v>1319</v>
      </c>
      <c r="N264" s="828"/>
      <c r="O264" s="828"/>
      <c r="P264" s="828"/>
      <c r="Q264" s="828"/>
      <c r="R264" s="829"/>
      <c r="S264" s="827" t="s">
        <v>1320</v>
      </c>
      <c r="T264" s="828"/>
      <c r="U264" s="828"/>
      <c r="V264" s="828"/>
      <c r="W264" s="828"/>
      <c r="X264" s="829"/>
      <c r="Y264" s="822"/>
      <c r="Z264" s="822"/>
      <c r="AA264" s="822"/>
      <c r="AB264" s="822"/>
      <c r="AC264" s="822"/>
      <c r="AD264" s="823"/>
      <c r="AE264" s="244"/>
      <c r="AF264" s="58"/>
      <c r="AH264" s="2458" t="s">
        <v>122</v>
      </c>
      <c r="AI264" s="2460" t="s">
        <v>1534</v>
      </c>
      <c r="AJ264" s="596" t="s">
        <v>1535</v>
      </c>
      <c r="AK264" s="593">
        <v>9100016</v>
      </c>
      <c r="AL264" s="597" t="s">
        <v>388</v>
      </c>
      <c r="AM264" s="597">
        <v>1</v>
      </c>
      <c r="AN264" s="597" t="s">
        <v>1533</v>
      </c>
      <c r="AO264" s="595"/>
    </row>
    <row r="265" spans="1:46" ht="30" customHeight="1" thickBot="1">
      <c r="A265" s="798"/>
      <c r="B265" s="799"/>
      <c r="C265" s="799"/>
      <c r="D265" s="799"/>
      <c r="E265" s="799"/>
      <c r="F265" s="800"/>
      <c r="G265" s="798"/>
      <c r="H265" s="799"/>
      <c r="I265" s="799"/>
      <c r="J265" s="799"/>
      <c r="K265" s="799"/>
      <c r="L265" s="800"/>
      <c r="M265" s="798"/>
      <c r="N265" s="799"/>
      <c r="O265" s="799"/>
      <c r="P265" s="799"/>
      <c r="Q265" s="799"/>
      <c r="R265" s="800"/>
      <c r="S265" s="798"/>
      <c r="T265" s="799"/>
      <c r="U265" s="799"/>
      <c r="V265" s="799"/>
      <c r="W265" s="799"/>
      <c r="X265" s="800"/>
      <c r="Y265" s="2461">
        <f>SUM(A265:X265)</f>
        <v>0</v>
      </c>
      <c r="Z265" s="2455"/>
      <c r="AA265" s="2455"/>
      <c r="AB265" s="2455"/>
      <c r="AC265" s="2455"/>
      <c r="AD265" s="2456"/>
      <c r="AE265" s="244"/>
      <c r="AF265" s="58" t="str">
        <f>IF(OR(A244=2,$AK$1="学校法人項目回答不要"),"",IF(COUNTA(A265:X265)=0,"←評議員の人数構成を回答してください。該当者がいない項目は「0」と記入してください",""))</f>
        <v>←評議員の人数構成を回答してください。該当者がいない項目は「0」と記入してください</v>
      </c>
      <c r="AH265" s="2458" t="s">
        <v>122</v>
      </c>
      <c r="AI265" s="2460" t="s">
        <v>1536</v>
      </c>
      <c r="AJ265" s="596" t="s">
        <v>1537</v>
      </c>
      <c r="AK265" s="593">
        <v>9100030</v>
      </c>
      <c r="AL265" s="597" t="s">
        <v>388</v>
      </c>
      <c r="AM265" s="597">
        <v>1</v>
      </c>
      <c r="AN265" s="597" t="s">
        <v>1533</v>
      </c>
      <c r="AO265" s="595"/>
    </row>
    <row r="266" spans="1:46" ht="13.5">
      <c r="A266" s="831" t="s">
        <v>1299</v>
      </c>
      <c r="B266" s="831"/>
      <c r="C266" s="810" t="s">
        <v>1321</v>
      </c>
      <c r="D266" s="810"/>
      <c r="E266" s="810"/>
      <c r="F266" s="810"/>
      <c r="G266" s="810"/>
      <c r="H266" s="810"/>
      <c r="I266" s="810"/>
      <c r="J266" s="810"/>
      <c r="K266" s="810"/>
      <c r="L266" s="810"/>
      <c r="M266" s="810"/>
      <c r="N266" s="810"/>
      <c r="O266" s="810"/>
      <c r="P266" s="810"/>
      <c r="Q266" s="810"/>
      <c r="R266" s="810"/>
      <c r="S266" s="810"/>
      <c r="T266" s="810"/>
      <c r="U266" s="810"/>
      <c r="V266" s="810"/>
      <c r="W266" s="810"/>
      <c r="X266" s="810"/>
      <c r="Y266" s="810"/>
      <c r="Z266" s="810"/>
      <c r="AA266" s="810"/>
      <c r="AB266" s="810"/>
      <c r="AC266" s="810"/>
      <c r="AD266" s="810"/>
      <c r="AE266" s="810"/>
      <c r="AF266" s="58"/>
      <c r="AH266" s="2458" t="s">
        <v>122</v>
      </c>
      <c r="AI266" s="2460" t="s">
        <v>1538</v>
      </c>
      <c r="AJ266" s="596" t="s">
        <v>1539</v>
      </c>
      <c r="AK266" s="593">
        <v>9100035</v>
      </c>
      <c r="AL266" s="597">
        <v>1</v>
      </c>
      <c r="AM266" s="597" t="s">
        <v>388</v>
      </c>
      <c r="AN266" s="597" t="s">
        <v>1533</v>
      </c>
      <c r="AO266" s="595"/>
    </row>
    <row r="267" spans="1:46" ht="13.5">
      <c r="A267" s="809" t="s">
        <v>1313</v>
      </c>
      <c r="B267" s="809"/>
      <c r="C267" s="810" t="s">
        <v>1322</v>
      </c>
      <c r="D267" s="810"/>
      <c r="E267" s="810"/>
      <c r="F267" s="810"/>
      <c r="G267" s="810"/>
      <c r="H267" s="810"/>
      <c r="I267" s="810"/>
      <c r="J267" s="810"/>
      <c r="K267" s="810"/>
      <c r="L267" s="810"/>
      <c r="M267" s="810"/>
      <c r="N267" s="810"/>
      <c r="O267" s="810"/>
      <c r="P267" s="810"/>
      <c r="Q267" s="810"/>
      <c r="R267" s="810"/>
      <c r="S267" s="810"/>
      <c r="T267" s="810"/>
      <c r="U267" s="810"/>
      <c r="V267" s="810"/>
      <c r="W267" s="810"/>
      <c r="X267" s="810"/>
      <c r="Y267" s="810"/>
      <c r="Z267" s="810"/>
      <c r="AA267" s="810"/>
      <c r="AB267" s="810"/>
      <c r="AC267" s="810"/>
      <c r="AD267" s="810"/>
      <c r="AE267" s="810"/>
      <c r="AF267" s="58"/>
      <c r="AH267" s="2458" t="s">
        <v>122</v>
      </c>
      <c r="AI267" s="2460" t="s">
        <v>141</v>
      </c>
      <c r="AJ267" s="596" t="s">
        <v>1540</v>
      </c>
      <c r="AK267" s="593">
        <v>9100056</v>
      </c>
      <c r="AL267" s="597">
        <v>1</v>
      </c>
      <c r="AM267" s="597" t="s">
        <v>388</v>
      </c>
      <c r="AN267" s="597" t="s">
        <v>1533</v>
      </c>
      <c r="AO267" s="595"/>
    </row>
    <row r="268" spans="1:46" ht="13.5">
      <c r="A268" s="809" t="s">
        <v>1315</v>
      </c>
      <c r="B268" s="809"/>
      <c r="C268" s="810" t="s">
        <v>1541</v>
      </c>
      <c r="D268" s="810"/>
      <c r="E268" s="810"/>
      <c r="F268" s="810"/>
      <c r="G268" s="810"/>
      <c r="H268" s="810"/>
      <c r="I268" s="810"/>
      <c r="J268" s="810"/>
      <c r="K268" s="810"/>
      <c r="L268" s="810"/>
      <c r="M268" s="810"/>
      <c r="N268" s="810"/>
      <c r="O268" s="810"/>
      <c r="P268" s="810"/>
      <c r="Q268" s="810"/>
      <c r="R268" s="810"/>
      <c r="S268" s="810"/>
      <c r="T268" s="810"/>
      <c r="U268" s="810"/>
      <c r="V268" s="810"/>
      <c r="W268" s="810"/>
      <c r="X268" s="810"/>
      <c r="Y268" s="810"/>
      <c r="Z268" s="810"/>
      <c r="AA268" s="810"/>
      <c r="AB268" s="810"/>
      <c r="AC268" s="810"/>
      <c r="AD268" s="810"/>
      <c r="AE268" s="810"/>
      <c r="AF268" s="58"/>
      <c r="AH268" s="2458" t="s">
        <v>122</v>
      </c>
      <c r="AI268" s="2460" t="s">
        <v>142</v>
      </c>
      <c r="AJ268" s="596" t="s">
        <v>1542</v>
      </c>
      <c r="AK268" s="593">
        <v>9100057</v>
      </c>
      <c r="AL268" s="597" t="s">
        <v>388</v>
      </c>
      <c r="AM268" s="597">
        <v>1</v>
      </c>
      <c r="AN268" s="597" t="s">
        <v>1543</v>
      </c>
      <c r="AO268" s="595"/>
    </row>
    <row r="269" spans="1:46" ht="13.5">
      <c r="A269" s="809" t="s">
        <v>1324</v>
      </c>
      <c r="B269" s="809"/>
      <c r="C269" s="810" t="s">
        <v>1325</v>
      </c>
      <c r="D269" s="810"/>
      <c r="E269" s="810"/>
      <c r="F269" s="810"/>
      <c r="G269" s="810"/>
      <c r="H269" s="810"/>
      <c r="I269" s="810"/>
      <c r="J269" s="810"/>
      <c r="K269" s="810"/>
      <c r="L269" s="810"/>
      <c r="M269" s="810"/>
      <c r="N269" s="810"/>
      <c r="O269" s="810"/>
      <c r="P269" s="810"/>
      <c r="Q269" s="810"/>
      <c r="R269" s="810"/>
      <c r="S269" s="810"/>
      <c r="T269" s="810"/>
      <c r="U269" s="810"/>
      <c r="V269" s="810"/>
      <c r="W269" s="810"/>
      <c r="X269" s="810"/>
      <c r="Y269" s="810"/>
      <c r="Z269" s="810"/>
      <c r="AA269" s="810"/>
      <c r="AB269" s="810"/>
      <c r="AC269" s="810"/>
      <c r="AD269" s="810"/>
      <c r="AE269" s="810"/>
      <c r="AF269" s="58"/>
      <c r="AH269" s="2458" t="s">
        <v>122</v>
      </c>
      <c r="AI269" s="2460" t="s">
        <v>1544</v>
      </c>
      <c r="AJ269" s="596" t="s">
        <v>1545</v>
      </c>
      <c r="AK269" s="593">
        <v>9100058</v>
      </c>
      <c r="AL269" s="597">
        <v>1</v>
      </c>
      <c r="AM269" s="597" t="s">
        <v>388</v>
      </c>
      <c r="AN269" s="597" t="s">
        <v>1533</v>
      </c>
      <c r="AO269" s="595"/>
    </row>
    <row r="270" spans="1:46" ht="2.2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H270" s="2458" t="s">
        <v>122</v>
      </c>
      <c r="AI270" s="2460" t="s">
        <v>1546</v>
      </c>
      <c r="AJ270" s="596" t="s">
        <v>1547</v>
      </c>
      <c r="AK270" s="593">
        <v>9100059</v>
      </c>
      <c r="AL270" s="597" t="s">
        <v>388</v>
      </c>
      <c r="AM270" s="597">
        <v>1</v>
      </c>
      <c r="AN270" s="597" t="s">
        <v>1543</v>
      </c>
      <c r="AO270" s="595"/>
    </row>
    <row r="271" spans="1:46" ht="2.2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H271" s="2458" t="s">
        <v>122</v>
      </c>
      <c r="AI271" s="2460" t="s">
        <v>1548</v>
      </c>
      <c r="AJ271" s="596" t="s">
        <v>1549</v>
      </c>
      <c r="AK271" s="593">
        <v>9100995</v>
      </c>
      <c r="AL271" s="597" t="s">
        <v>388</v>
      </c>
      <c r="AM271" s="597">
        <v>1</v>
      </c>
      <c r="AN271" s="597" t="s">
        <v>1543</v>
      </c>
      <c r="AO271" s="595" t="s">
        <v>1550</v>
      </c>
    </row>
    <row r="272" spans="1:46" ht="2.25" customHeight="1">
      <c r="A272" s="811"/>
      <c r="B272" s="811"/>
      <c r="C272" s="811"/>
      <c r="D272" s="811"/>
      <c r="E272" s="811"/>
      <c r="F272" s="811"/>
      <c r="G272" s="811"/>
      <c r="H272" s="811"/>
      <c r="I272" s="811"/>
      <c r="J272" s="811"/>
      <c r="K272" s="811"/>
      <c r="L272" s="811"/>
      <c r="M272" s="811"/>
      <c r="N272" s="811"/>
      <c r="O272" s="811"/>
      <c r="P272" s="811"/>
      <c r="Q272" s="6"/>
      <c r="R272" s="6"/>
      <c r="S272" s="6"/>
      <c r="T272" s="6"/>
      <c r="U272" s="6"/>
      <c r="V272" s="6"/>
      <c r="W272" s="6"/>
      <c r="X272" s="6"/>
      <c r="Y272" s="6"/>
      <c r="Z272" s="6"/>
      <c r="AA272" s="6"/>
      <c r="AB272" s="6"/>
      <c r="AC272" s="6"/>
      <c r="AD272" s="6"/>
      <c r="AE272" s="6"/>
      <c r="AH272" s="2458" t="s">
        <v>1010</v>
      </c>
      <c r="AI272" s="2460" t="s">
        <v>137</v>
      </c>
      <c r="AJ272" s="596" t="s">
        <v>1054</v>
      </c>
      <c r="AK272" s="593">
        <v>9201001</v>
      </c>
      <c r="AL272" s="597" t="s">
        <v>388</v>
      </c>
      <c r="AM272" s="597">
        <v>1</v>
      </c>
      <c r="AN272" s="597" t="s">
        <v>1533</v>
      </c>
      <c r="AO272" s="595"/>
    </row>
    <row r="273" spans="1:41" ht="16.5" customHeight="1">
      <c r="A273" s="7" t="s">
        <v>1326</v>
      </c>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H273" s="2458" t="s">
        <v>1010</v>
      </c>
      <c r="AI273" s="2460" t="s">
        <v>138</v>
      </c>
      <c r="AJ273" s="596" t="s">
        <v>1055</v>
      </c>
      <c r="AK273" s="593">
        <v>9201002</v>
      </c>
      <c r="AL273" s="597">
        <v>1</v>
      </c>
      <c r="AM273" s="597" t="s">
        <v>388</v>
      </c>
      <c r="AN273" s="597" t="s">
        <v>1533</v>
      </c>
      <c r="AO273" s="595"/>
    </row>
    <row r="274" spans="1:41" ht="9" customHeight="1">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H274" s="2458" t="s">
        <v>1010</v>
      </c>
      <c r="AI274" s="2460" t="s">
        <v>145</v>
      </c>
      <c r="AJ274" s="596" t="s">
        <v>1551</v>
      </c>
      <c r="AK274" s="593">
        <v>9201011</v>
      </c>
      <c r="AL274" s="597">
        <v>1</v>
      </c>
      <c r="AM274" s="597" t="s">
        <v>388</v>
      </c>
      <c r="AN274" s="597" t="s">
        <v>1533</v>
      </c>
      <c r="AO274" s="595"/>
    </row>
    <row r="275" spans="1:41" ht="16.5" customHeight="1">
      <c r="A275" s="264"/>
      <c r="B275" s="265"/>
      <c r="C275" s="265"/>
      <c r="D275" s="265"/>
      <c r="E275" s="265"/>
      <c r="F275" s="265"/>
      <c r="G275" s="265"/>
      <c r="H275" s="265"/>
      <c r="I275" s="265"/>
      <c r="J275" s="265"/>
      <c r="K275" s="265"/>
      <c r="L275" s="265"/>
      <c r="M275" s="812" t="s">
        <v>1327</v>
      </c>
      <c r="N275" s="812"/>
      <c r="O275" s="812"/>
      <c r="P275" s="812"/>
      <c r="Q275" s="812"/>
      <c r="R275" s="813"/>
      <c r="S275" s="2"/>
      <c r="T275" s="2"/>
      <c r="U275" s="2"/>
      <c r="V275" s="2"/>
      <c r="W275" s="2"/>
      <c r="X275" s="2"/>
      <c r="Y275" s="2"/>
      <c r="Z275" s="2"/>
      <c r="AA275" s="2"/>
      <c r="AB275" s="2"/>
      <c r="AC275" s="2"/>
      <c r="AD275" s="2"/>
      <c r="AE275" s="2"/>
      <c r="AH275" s="2458" t="s">
        <v>1010</v>
      </c>
      <c r="AI275" s="2460" t="s">
        <v>140</v>
      </c>
      <c r="AJ275" s="596" t="s">
        <v>1552</v>
      </c>
      <c r="AK275" s="593">
        <v>9201012</v>
      </c>
      <c r="AL275" s="597" t="s">
        <v>388</v>
      </c>
      <c r="AM275" s="597">
        <v>1</v>
      </c>
      <c r="AN275" s="597" t="s">
        <v>1533</v>
      </c>
      <c r="AO275" s="595"/>
    </row>
    <row r="276" spans="1:41" ht="16.5" customHeight="1" thickBot="1">
      <c r="A276" s="816" t="s">
        <v>360</v>
      </c>
      <c r="B276" s="817"/>
      <c r="C276" s="817"/>
      <c r="D276" s="817"/>
      <c r="E276" s="817"/>
      <c r="F276" s="818"/>
      <c r="G276" s="816" t="s">
        <v>361</v>
      </c>
      <c r="H276" s="817"/>
      <c r="I276" s="817"/>
      <c r="J276" s="817"/>
      <c r="K276" s="817"/>
      <c r="L276" s="818"/>
      <c r="M276" s="814"/>
      <c r="N276" s="814"/>
      <c r="O276" s="814"/>
      <c r="P276" s="814"/>
      <c r="Q276" s="814"/>
      <c r="R276" s="815"/>
      <c r="S276" s="266"/>
      <c r="T276" s="266"/>
      <c r="U276" s="266"/>
      <c r="V276" s="266"/>
      <c r="W276" s="266"/>
      <c r="X276" s="266"/>
      <c r="Y276" s="830"/>
      <c r="Z276" s="830"/>
      <c r="AA276" s="830"/>
      <c r="AB276" s="830"/>
      <c r="AC276" s="830"/>
      <c r="AD276" s="830"/>
      <c r="AE276" s="262"/>
      <c r="AH276" s="2458" t="s">
        <v>1011</v>
      </c>
      <c r="AI276" s="2460" t="s">
        <v>71</v>
      </c>
      <c r="AJ276" s="596" t="s">
        <v>1553</v>
      </c>
      <c r="AK276" s="593">
        <v>9202011</v>
      </c>
      <c r="AL276" s="597" t="s">
        <v>388</v>
      </c>
      <c r="AM276" s="597">
        <v>1</v>
      </c>
      <c r="AN276" s="597" t="s">
        <v>1533</v>
      </c>
      <c r="AO276" s="595"/>
    </row>
    <row r="277" spans="1:41" ht="30" customHeight="1" thickBot="1">
      <c r="A277" s="798"/>
      <c r="B277" s="799"/>
      <c r="C277" s="799"/>
      <c r="D277" s="799"/>
      <c r="E277" s="799"/>
      <c r="F277" s="800"/>
      <c r="G277" s="798"/>
      <c r="H277" s="799"/>
      <c r="I277" s="799"/>
      <c r="J277" s="799"/>
      <c r="K277" s="799"/>
      <c r="L277" s="800"/>
      <c r="M277" s="2461">
        <f>SUM(A277:L277)</f>
        <v>0</v>
      </c>
      <c r="N277" s="2455"/>
      <c r="O277" s="2455"/>
      <c r="P277" s="2455"/>
      <c r="Q277" s="2455"/>
      <c r="R277" s="2456"/>
      <c r="S277" s="257"/>
      <c r="T277" s="257"/>
      <c r="U277" s="257"/>
      <c r="V277" s="257"/>
      <c r="W277" s="257"/>
      <c r="X277" s="257"/>
      <c r="Y277" s="257"/>
      <c r="Z277" s="257"/>
      <c r="AA277" s="257"/>
      <c r="AB277" s="257"/>
      <c r="AC277" s="257"/>
      <c r="AD277" s="257"/>
      <c r="AE277" s="244"/>
      <c r="AF277" s="52" t="str">
        <f>IF(OR(A244=2,$AK$1="学校法人項目回答不要"),"",IF(COUNTA(A277:L277)=0,"←監事の人数構成を回答してください。該当者がいない項目は「0」と記入してください",""))</f>
        <v>←監事の人数構成を回答してください。該当者がいない項目は「0」と記入してください</v>
      </c>
      <c r="AH277" s="2458" t="s">
        <v>1011</v>
      </c>
      <c r="AI277" s="2460" t="s">
        <v>1554</v>
      </c>
      <c r="AJ277" s="596" t="s">
        <v>1555</v>
      </c>
      <c r="AK277" s="593">
        <v>9202013</v>
      </c>
      <c r="AL277" s="597">
        <v>1</v>
      </c>
      <c r="AM277" s="597" t="s">
        <v>388</v>
      </c>
      <c r="AN277" s="597" t="s">
        <v>1533</v>
      </c>
      <c r="AO277" s="595"/>
    </row>
    <row r="278" spans="1:41" ht="13.5" customHeight="1">
      <c r="A278" s="1969" t="s">
        <v>401</v>
      </c>
      <c r="B278" s="1969"/>
      <c r="C278" s="803" t="s">
        <v>1975</v>
      </c>
      <c r="D278" s="803"/>
      <c r="E278" s="803"/>
      <c r="F278" s="803"/>
      <c r="G278" s="803"/>
      <c r="H278" s="803"/>
      <c r="I278" s="803"/>
      <c r="J278" s="803"/>
      <c r="K278" s="803"/>
      <c r="L278" s="803"/>
      <c r="M278" s="803"/>
      <c r="N278" s="803"/>
      <c r="O278" s="803"/>
      <c r="P278" s="803"/>
      <c r="Q278" s="803"/>
      <c r="R278" s="803"/>
      <c r="S278" s="803"/>
      <c r="T278" s="803"/>
      <c r="U278" s="803"/>
      <c r="V278" s="803"/>
      <c r="W278" s="803"/>
      <c r="X278" s="803"/>
      <c r="Y278" s="803"/>
      <c r="Z278" s="803"/>
      <c r="AA278" s="803"/>
      <c r="AB278" s="803"/>
      <c r="AC278" s="803"/>
      <c r="AD278" s="803"/>
      <c r="AE278" s="803"/>
      <c r="AH278" s="2458" t="s">
        <v>1011</v>
      </c>
      <c r="AI278" s="2460" t="s">
        <v>143</v>
      </c>
      <c r="AJ278" s="596" t="s">
        <v>1556</v>
      </c>
      <c r="AK278" s="593">
        <v>9202014</v>
      </c>
      <c r="AL278" s="597" t="s">
        <v>388</v>
      </c>
      <c r="AM278" s="597">
        <v>1</v>
      </c>
      <c r="AN278" s="597" t="s">
        <v>1533</v>
      </c>
      <c r="AO278" s="595"/>
    </row>
    <row r="279" spans="1:41" ht="13.5" customHeight="1">
      <c r="C279" s="803"/>
      <c r="D279" s="803"/>
      <c r="E279" s="803"/>
      <c r="F279" s="803"/>
      <c r="G279" s="803"/>
      <c r="H279" s="803"/>
      <c r="I279" s="803"/>
      <c r="J279" s="803"/>
      <c r="K279" s="803"/>
      <c r="L279" s="803"/>
      <c r="M279" s="803"/>
      <c r="N279" s="803"/>
      <c r="O279" s="803"/>
      <c r="P279" s="803"/>
      <c r="Q279" s="803"/>
      <c r="R279" s="803"/>
      <c r="S279" s="803"/>
      <c r="T279" s="803"/>
      <c r="U279" s="803"/>
      <c r="V279" s="803"/>
      <c r="W279" s="803"/>
      <c r="X279" s="803"/>
      <c r="Y279" s="803"/>
      <c r="Z279" s="803"/>
      <c r="AA279" s="803"/>
      <c r="AB279" s="803"/>
      <c r="AC279" s="803"/>
      <c r="AD279" s="803"/>
      <c r="AE279" s="803"/>
      <c r="AH279" s="2458" t="s">
        <v>1012</v>
      </c>
      <c r="AI279" s="2460" t="s">
        <v>151</v>
      </c>
      <c r="AJ279" s="596" t="s">
        <v>1557</v>
      </c>
      <c r="AK279" s="593">
        <v>9203004</v>
      </c>
      <c r="AL279" s="597">
        <v>1</v>
      </c>
      <c r="AM279" s="597" t="s">
        <v>388</v>
      </c>
      <c r="AN279" s="597" t="s">
        <v>1533</v>
      </c>
      <c r="AO279" s="595"/>
    </row>
    <row r="280" spans="1:41" ht="16.5" customHeight="1">
      <c r="AH280" s="2458" t="s">
        <v>1012</v>
      </c>
      <c r="AI280" s="2460" t="s">
        <v>1558</v>
      </c>
      <c r="AJ280" s="596" t="s">
        <v>1559</v>
      </c>
      <c r="AK280" s="593">
        <v>9203009</v>
      </c>
      <c r="AL280" s="597">
        <v>1</v>
      </c>
      <c r="AM280" s="597" t="s">
        <v>388</v>
      </c>
      <c r="AN280" s="597" t="s">
        <v>1533</v>
      </c>
      <c r="AO280" s="595"/>
    </row>
    <row r="281" spans="1:41" ht="16.5" customHeight="1">
      <c r="AH281" s="2458" t="s">
        <v>1012</v>
      </c>
      <c r="AI281" s="2460" t="s">
        <v>146</v>
      </c>
      <c r="AJ281" s="596" t="s">
        <v>1560</v>
      </c>
      <c r="AK281" s="593">
        <v>9203011</v>
      </c>
      <c r="AL281" s="597" t="s">
        <v>388</v>
      </c>
      <c r="AM281" s="597">
        <v>1</v>
      </c>
      <c r="AN281" s="597" t="s">
        <v>1533</v>
      </c>
      <c r="AO281" s="595"/>
    </row>
    <row r="282" spans="1:41" ht="16.5" customHeight="1">
      <c r="AH282" s="2458" t="s">
        <v>1012</v>
      </c>
      <c r="AI282" s="2460" t="s">
        <v>147</v>
      </c>
      <c r="AJ282" s="596" t="s">
        <v>1561</v>
      </c>
      <c r="AK282" s="593">
        <v>9203018</v>
      </c>
      <c r="AL282" s="597" t="s">
        <v>388</v>
      </c>
      <c r="AM282" s="597">
        <v>1</v>
      </c>
      <c r="AN282" s="597" t="s">
        <v>1533</v>
      </c>
      <c r="AO282" s="595"/>
    </row>
    <row r="283" spans="1:41" ht="16.5" customHeight="1">
      <c r="AH283" s="2458" t="s">
        <v>1012</v>
      </c>
      <c r="AI283" s="2460" t="s">
        <v>1562</v>
      </c>
      <c r="AJ283" s="596" t="s">
        <v>1563</v>
      </c>
      <c r="AK283" s="593">
        <v>9203991</v>
      </c>
      <c r="AL283" s="597">
        <v>1</v>
      </c>
      <c r="AM283" s="597" t="s">
        <v>388</v>
      </c>
      <c r="AN283" s="597" t="s">
        <v>1533</v>
      </c>
      <c r="AO283" s="595" t="s">
        <v>1550</v>
      </c>
    </row>
    <row r="284" spans="1:41" ht="16.5" customHeight="1">
      <c r="AH284" s="2458" t="s">
        <v>1013</v>
      </c>
      <c r="AI284" s="2460" t="s">
        <v>149</v>
      </c>
      <c r="AJ284" s="596" t="s">
        <v>1564</v>
      </c>
      <c r="AK284" s="593">
        <v>9204005</v>
      </c>
      <c r="AL284" s="597" t="s">
        <v>388</v>
      </c>
      <c r="AM284" s="597">
        <v>1</v>
      </c>
      <c r="AN284" s="597" t="s">
        <v>1533</v>
      </c>
      <c r="AO284" s="595"/>
    </row>
    <row r="285" spans="1:41" ht="16.5" customHeight="1">
      <c r="AH285" s="2458" t="s">
        <v>1014</v>
      </c>
      <c r="AI285" s="2460" t="s">
        <v>1565</v>
      </c>
      <c r="AJ285" s="596" t="s">
        <v>1566</v>
      </c>
      <c r="AK285" s="593">
        <v>9205006</v>
      </c>
      <c r="AL285" s="597" t="s">
        <v>388</v>
      </c>
      <c r="AM285" s="597">
        <v>1</v>
      </c>
      <c r="AN285" s="597" t="s">
        <v>1533</v>
      </c>
      <c r="AO285" s="595"/>
    </row>
    <row r="286" spans="1:41" ht="16.5" customHeight="1">
      <c r="AH286" s="2458" t="s">
        <v>1014</v>
      </c>
      <c r="AI286" s="2460" t="s">
        <v>1567</v>
      </c>
      <c r="AJ286" s="596" t="s">
        <v>1568</v>
      </c>
      <c r="AK286" s="593">
        <v>9205012</v>
      </c>
      <c r="AL286" s="597" t="s">
        <v>388</v>
      </c>
      <c r="AM286" s="597">
        <v>1</v>
      </c>
      <c r="AN286" s="597" t="s">
        <v>1533</v>
      </c>
      <c r="AO286" s="595"/>
    </row>
    <row r="287" spans="1:41" ht="16.5" customHeight="1">
      <c r="AH287" s="2458" t="s">
        <v>1014</v>
      </c>
      <c r="AI287" s="2460" t="s">
        <v>160</v>
      </c>
      <c r="AJ287" s="596" t="s">
        <v>1569</v>
      </c>
      <c r="AK287" s="593">
        <v>9205016</v>
      </c>
      <c r="AL287" s="597" t="s">
        <v>388</v>
      </c>
      <c r="AM287" s="597">
        <v>1</v>
      </c>
      <c r="AN287" s="597" t="s">
        <v>1533</v>
      </c>
      <c r="AO287" s="595"/>
    </row>
    <row r="288" spans="1:41" ht="16.5" customHeight="1">
      <c r="AH288" s="2458" t="s">
        <v>1015</v>
      </c>
      <c r="AI288" s="2460" t="s">
        <v>155</v>
      </c>
      <c r="AJ288" s="596" t="s">
        <v>1570</v>
      </c>
      <c r="AK288" s="593">
        <v>9206015</v>
      </c>
      <c r="AL288" s="597" t="s">
        <v>388</v>
      </c>
      <c r="AM288" s="597">
        <v>1</v>
      </c>
      <c r="AN288" s="597" t="s">
        <v>1533</v>
      </c>
      <c r="AO288" s="595"/>
    </row>
    <row r="289" spans="34:41" ht="16.5" customHeight="1">
      <c r="AH289" s="2458" t="s">
        <v>1015</v>
      </c>
      <c r="AI289" s="2460" t="s">
        <v>156</v>
      </c>
      <c r="AJ289" s="596" t="s">
        <v>1571</v>
      </c>
      <c r="AK289" s="593">
        <v>9206019</v>
      </c>
      <c r="AL289" s="597">
        <v>1</v>
      </c>
      <c r="AM289" s="597" t="s">
        <v>388</v>
      </c>
      <c r="AN289" s="597" t="s">
        <v>1533</v>
      </c>
      <c r="AO289" s="595"/>
    </row>
    <row r="290" spans="34:41" ht="16.5" customHeight="1">
      <c r="AH290" s="2458" t="s">
        <v>1016</v>
      </c>
      <c r="AI290" s="2460" t="s">
        <v>159</v>
      </c>
      <c r="AJ290" s="596" t="s">
        <v>1572</v>
      </c>
      <c r="AK290" s="593">
        <v>9207009</v>
      </c>
      <c r="AL290" s="597">
        <v>1</v>
      </c>
      <c r="AM290" s="597" t="s">
        <v>388</v>
      </c>
      <c r="AN290" s="597" t="s">
        <v>1533</v>
      </c>
      <c r="AO290" s="595"/>
    </row>
    <row r="291" spans="34:41" ht="16.5" customHeight="1">
      <c r="AH291" s="2458" t="s">
        <v>1016</v>
      </c>
      <c r="AI291" s="2460" t="s">
        <v>166</v>
      </c>
      <c r="AJ291" s="596" t="s">
        <v>1573</v>
      </c>
      <c r="AK291" s="593">
        <v>9207016</v>
      </c>
      <c r="AL291" s="597" t="s">
        <v>388</v>
      </c>
      <c r="AM291" s="597">
        <v>1</v>
      </c>
      <c r="AN291" s="597" t="s">
        <v>1533</v>
      </c>
      <c r="AO291" s="595"/>
    </row>
    <row r="292" spans="34:41" ht="16.5" customHeight="1">
      <c r="AH292" s="2458" t="s">
        <v>1016</v>
      </c>
      <c r="AI292" s="2460" t="s">
        <v>1574</v>
      </c>
      <c r="AJ292" s="596" t="s">
        <v>1575</v>
      </c>
      <c r="AK292" s="593">
        <v>9207017</v>
      </c>
      <c r="AL292" s="597" t="s">
        <v>388</v>
      </c>
      <c r="AM292" s="597">
        <v>1</v>
      </c>
      <c r="AN292" s="597" t="s">
        <v>1543</v>
      </c>
      <c r="AO292" s="595"/>
    </row>
    <row r="293" spans="34:41" ht="16.5" customHeight="1">
      <c r="AH293" s="2458" t="s">
        <v>1016</v>
      </c>
      <c r="AI293" s="2460" t="s">
        <v>1576</v>
      </c>
      <c r="AJ293" s="596" t="s">
        <v>1056</v>
      </c>
      <c r="AK293" s="593">
        <v>9207018</v>
      </c>
      <c r="AL293" s="597" t="s">
        <v>388</v>
      </c>
      <c r="AM293" s="597">
        <v>1</v>
      </c>
      <c r="AN293" s="597" t="s">
        <v>1543</v>
      </c>
      <c r="AO293" s="595"/>
    </row>
    <row r="294" spans="34:41" ht="16.5" customHeight="1">
      <c r="AH294" s="2458" t="s">
        <v>1016</v>
      </c>
      <c r="AI294" s="2462" t="s">
        <v>1577</v>
      </c>
      <c r="AJ294" s="598" t="s">
        <v>1578</v>
      </c>
      <c r="AK294" s="599">
        <v>9207019</v>
      </c>
      <c r="AL294" s="600">
        <v>1</v>
      </c>
      <c r="AM294" s="600"/>
      <c r="AN294" s="600" t="s">
        <v>1543</v>
      </c>
      <c r="AO294" s="595"/>
    </row>
    <row r="295" spans="34:41" ht="16.5" customHeight="1">
      <c r="AH295" s="2458" t="s">
        <v>1017</v>
      </c>
      <c r="AI295" s="2460" t="s">
        <v>162</v>
      </c>
      <c r="AJ295" s="596" t="s">
        <v>1579</v>
      </c>
      <c r="AK295" s="593">
        <v>9301008</v>
      </c>
      <c r="AL295" s="597">
        <v>1</v>
      </c>
      <c r="AM295" s="597" t="s">
        <v>388</v>
      </c>
      <c r="AN295" s="597" t="s">
        <v>1533</v>
      </c>
      <c r="AO295" s="595"/>
    </row>
    <row r="296" spans="34:41" ht="16.5" customHeight="1">
      <c r="AH296" s="2458" t="s">
        <v>1017</v>
      </c>
      <c r="AI296" s="2460" t="s">
        <v>163</v>
      </c>
      <c r="AJ296" s="596" t="s">
        <v>1580</v>
      </c>
      <c r="AK296" s="593">
        <v>9301010</v>
      </c>
      <c r="AL296" s="597" t="s">
        <v>388</v>
      </c>
      <c r="AM296" s="597">
        <v>1</v>
      </c>
      <c r="AN296" s="597" t="s">
        <v>1533</v>
      </c>
      <c r="AO296" s="595"/>
    </row>
    <row r="297" spans="34:41" ht="16.5" customHeight="1">
      <c r="AH297" s="2458" t="s">
        <v>1017</v>
      </c>
      <c r="AI297" s="2460" t="s">
        <v>164</v>
      </c>
      <c r="AJ297" s="596" t="s">
        <v>1581</v>
      </c>
      <c r="AK297" s="593">
        <v>9301020</v>
      </c>
      <c r="AL297" s="597" t="s">
        <v>388</v>
      </c>
      <c r="AM297" s="597">
        <v>1</v>
      </c>
      <c r="AN297" s="597" t="s">
        <v>1533</v>
      </c>
      <c r="AO297" s="595"/>
    </row>
    <row r="298" spans="34:41" ht="16.5" customHeight="1">
      <c r="AH298" s="2458" t="s">
        <v>1017</v>
      </c>
      <c r="AI298" s="2460" t="s">
        <v>169</v>
      </c>
      <c r="AJ298" s="596" t="s">
        <v>1582</v>
      </c>
      <c r="AK298" s="593">
        <v>9301023</v>
      </c>
      <c r="AL298" s="597" t="s">
        <v>388</v>
      </c>
      <c r="AM298" s="597">
        <v>1</v>
      </c>
      <c r="AN298" s="597" t="s">
        <v>1543</v>
      </c>
      <c r="AO298" s="595"/>
    </row>
    <row r="299" spans="34:41" ht="16.5" customHeight="1">
      <c r="AH299" s="2458" t="s">
        <v>1017</v>
      </c>
      <c r="AI299" s="2460" t="s">
        <v>172</v>
      </c>
      <c r="AJ299" s="596" t="s">
        <v>1583</v>
      </c>
      <c r="AK299" s="593">
        <v>9301026</v>
      </c>
      <c r="AL299" s="597" t="s">
        <v>388</v>
      </c>
      <c r="AM299" s="597">
        <v>1</v>
      </c>
      <c r="AN299" s="597" t="s">
        <v>1543</v>
      </c>
      <c r="AO299" s="595"/>
    </row>
    <row r="300" spans="34:41" ht="16.5" customHeight="1">
      <c r="AH300" s="2458" t="s">
        <v>1017</v>
      </c>
      <c r="AI300" s="2460" t="s">
        <v>173</v>
      </c>
      <c r="AJ300" s="596" t="s">
        <v>1584</v>
      </c>
      <c r="AK300" s="593">
        <v>9301027</v>
      </c>
      <c r="AL300" s="597" t="s">
        <v>388</v>
      </c>
      <c r="AM300" s="597">
        <v>1</v>
      </c>
      <c r="AN300" s="597" t="s">
        <v>1543</v>
      </c>
      <c r="AO300" s="595"/>
    </row>
    <row r="301" spans="34:41" ht="16.5" customHeight="1">
      <c r="AH301" s="2458" t="s">
        <v>1017</v>
      </c>
      <c r="AI301" s="2460" t="s">
        <v>175</v>
      </c>
      <c r="AJ301" s="596" t="s">
        <v>1585</v>
      </c>
      <c r="AK301" s="593">
        <v>9301028</v>
      </c>
      <c r="AL301" s="597" t="s">
        <v>388</v>
      </c>
      <c r="AM301" s="597">
        <v>1</v>
      </c>
      <c r="AN301" s="597" t="s">
        <v>1543</v>
      </c>
      <c r="AO301" s="595"/>
    </row>
    <row r="302" spans="34:41" ht="16.5" customHeight="1">
      <c r="AH302" s="2458" t="s">
        <v>1017</v>
      </c>
      <c r="AI302" s="2460" t="s">
        <v>1586</v>
      </c>
      <c r="AJ302" s="596" t="s">
        <v>1587</v>
      </c>
      <c r="AK302" s="593">
        <v>9301036</v>
      </c>
      <c r="AL302" s="597" t="s">
        <v>388</v>
      </c>
      <c r="AM302" s="597">
        <v>1</v>
      </c>
      <c r="AN302" s="597" t="s">
        <v>1533</v>
      </c>
      <c r="AO302" s="595"/>
    </row>
    <row r="303" spans="34:41" ht="16.5" customHeight="1">
      <c r="AH303" s="2458" t="s">
        <v>1017</v>
      </c>
      <c r="AI303" s="2460" t="s">
        <v>1588</v>
      </c>
      <c r="AJ303" s="596" t="s">
        <v>1589</v>
      </c>
      <c r="AK303" s="593">
        <v>9301990</v>
      </c>
      <c r="AL303" s="597" t="s">
        <v>388</v>
      </c>
      <c r="AM303" s="597">
        <v>1</v>
      </c>
      <c r="AN303" s="597" t="s">
        <v>1533</v>
      </c>
      <c r="AO303" s="595" t="s">
        <v>1550</v>
      </c>
    </row>
    <row r="304" spans="34:41" ht="16.5" customHeight="1">
      <c r="AH304" s="2458" t="s">
        <v>1017</v>
      </c>
      <c r="AI304" s="2460" t="s">
        <v>1590</v>
      </c>
      <c r="AJ304" s="596" t="s">
        <v>1591</v>
      </c>
      <c r="AK304" s="593">
        <v>9301991</v>
      </c>
      <c r="AL304" s="597">
        <v>1</v>
      </c>
      <c r="AM304" s="597" t="s">
        <v>388</v>
      </c>
      <c r="AN304" s="597" t="s">
        <v>1533</v>
      </c>
      <c r="AO304" s="595" t="s">
        <v>1550</v>
      </c>
    </row>
    <row r="305" spans="34:41" ht="16.5" customHeight="1">
      <c r="AH305" s="2458" t="s">
        <v>1017</v>
      </c>
      <c r="AI305" s="2460" t="s">
        <v>1592</v>
      </c>
      <c r="AJ305" s="596" t="s">
        <v>1593</v>
      </c>
      <c r="AK305" s="593">
        <v>9301992</v>
      </c>
      <c r="AL305" s="597">
        <v>1</v>
      </c>
      <c r="AM305" s="597" t="s">
        <v>388</v>
      </c>
      <c r="AN305" s="597" t="s">
        <v>1533</v>
      </c>
      <c r="AO305" s="595" t="s">
        <v>1550</v>
      </c>
    </row>
    <row r="306" spans="34:41" ht="16.5" customHeight="1">
      <c r="AH306" s="2458" t="s">
        <v>1017</v>
      </c>
      <c r="AI306" s="2462" t="s">
        <v>1594</v>
      </c>
      <c r="AJ306" s="598" t="s">
        <v>1595</v>
      </c>
      <c r="AK306" s="599">
        <v>9301993</v>
      </c>
      <c r="AL306" s="600"/>
      <c r="AM306" s="600">
        <v>1</v>
      </c>
      <c r="AN306" s="600" t="s">
        <v>1543</v>
      </c>
      <c r="AO306" s="595" t="s">
        <v>1550</v>
      </c>
    </row>
    <row r="307" spans="34:41" ht="16.5" customHeight="1">
      <c r="AH307" s="2458" t="s">
        <v>1018</v>
      </c>
      <c r="AI307" s="2460" t="s">
        <v>1596</v>
      </c>
      <c r="AJ307" s="596" t="s">
        <v>1597</v>
      </c>
      <c r="AK307" s="593">
        <v>9302990</v>
      </c>
      <c r="AL307" s="597" t="s">
        <v>388</v>
      </c>
      <c r="AM307" s="597">
        <v>1</v>
      </c>
      <c r="AN307" s="597" t="s">
        <v>1543</v>
      </c>
      <c r="AO307" s="595" t="s">
        <v>1550</v>
      </c>
    </row>
    <row r="308" spans="34:41" ht="16.5" customHeight="1">
      <c r="AH308" s="2458" t="s">
        <v>1019</v>
      </c>
      <c r="AI308" s="2462" t="s">
        <v>1598</v>
      </c>
      <c r="AJ308" s="598" t="s">
        <v>1599</v>
      </c>
      <c r="AK308" s="599">
        <v>9303993</v>
      </c>
      <c r="AL308" s="600"/>
      <c r="AM308" s="600">
        <v>1</v>
      </c>
      <c r="AN308" s="600" t="s">
        <v>1533</v>
      </c>
      <c r="AO308" s="595" t="s">
        <v>1550</v>
      </c>
    </row>
    <row r="309" spans="34:41" ht="16.5" customHeight="1">
      <c r="AH309" s="2458" t="s">
        <v>1020</v>
      </c>
      <c r="AI309" s="2460" t="s">
        <v>168</v>
      </c>
      <c r="AJ309" s="596" t="s">
        <v>1600</v>
      </c>
      <c r="AK309" s="593">
        <v>9304011</v>
      </c>
      <c r="AL309" s="597" t="s">
        <v>388</v>
      </c>
      <c r="AM309" s="597">
        <v>1</v>
      </c>
      <c r="AN309" s="597" t="s">
        <v>1533</v>
      </c>
      <c r="AO309" s="595"/>
    </row>
    <row r="310" spans="34:41" ht="16.5" customHeight="1">
      <c r="AH310" s="2458" t="s">
        <v>1020</v>
      </c>
      <c r="AI310" s="2460" t="s">
        <v>1601</v>
      </c>
      <c r="AJ310" s="596" t="s">
        <v>1602</v>
      </c>
      <c r="AK310" s="593">
        <v>9304012</v>
      </c>
      <c r="AL310" s="597" t="s">
        <v>388</v>
      </c>
      <c r="AM310" s="597">
        <v>1</v>
      </c>
      <c r="AN310" s="597" t="s">
        <v>1533</v>
      </c>
      <c r="AO310" s="595"/>
    </row>
    <row r="311" spans="34:41" ht="16.5" customHeight="1">
      <c r="AH311" s="2458" t="s">
        <v>1020</v>
      </c>
      <c r="AI311" s="2460" t="s">
        <v>170</v>
      </c>
      <c r="AJ311" s="596" t="s">
        <v>1603</v>
      </c>
      <c r="AK311" s="593">
        <v>9304041</v>
      </c>
      <c r="AL311" s="597">
        <v>1</v>
      </c>
      <c r="AM311" s="597" t="s">
        <v>388</v>
      </c>
      <c r="AN311" s="597" t="s">
        <v>1533</v>
      </c>
      <c r="AO311" s="595"/>
    </row>
    <row r="312" spans="34:41" ht="16.5" customHeight="1">
      <c r="AH312" s="2458" t="s">
        <v>1020</v>
      </c>
      <c r="AI312" s="2460" t="s">
        <v>174</v>
      </c>
      <c r="AJ312" s="596" t="s">
        <v>1604</v>
      </c>
      <c r="AK312" s="593">
        <v>9304047</v>
      </c>
      <c r="AL312" s="597">
        <v>1</v>
      </c>
      <c r="AM312" s="597" t="s">
        <v>388</v>
      </c>
      <c r="AN312" s="597" t="s">
        <v>1533</v>
      </c>
      <c r="AO312" s="595"/>
    </row>
    <row r="313" spans="34:41" ht="16.5" customHeight="1">
      <c r="AH313" s="2458" t="s">
        <v>1020</v>
      </c>
      <c r="AI313" s="2460" t="s">
        <v>182</v>
      </c>
      <c r="AJ313" s="596" t="s">
        <v>1605</v>
      </c>
      <c r="AK313" s="593">
        <v>9304050</v>
      </c>
      <c r="AL313" s="597">
        <v>1</v>
      </c>
      <c r="AM313" s="597" t="s">
        <v>388</v>
      </c>
      <c r="AN313" s="597" t="s">
        <v>1543</v>
      </c>
      <c r="AO313" s="595"/>
    </row>
    <row r="314" spans="34:41" ht="16.5" customHeight="1">
      <c r="AH314" s="2458" t="s">
        <v>1020</v>
      </c>
      <c r="AI314" s="2460" t="s">
        <v>183</v>
      </c>
      <c r="AJ314" s="596" t="s">
        <v>1606</v>
      </c>
      <c r="AK314" s="593">
        <v>9304051</v>
      </c>
      <c r="AL314" s="597" t="s">
        <v>388</v>
      </c>
      <c r="AM314" s="597">
        <v>1</v>
      </c>
      <c r="AN314" s="597" t="s">
        <v>1543</v>
      </c>
      <c r="AO314" s="595"/>
    </row>
    <row r="315" spans="34:41" ht="16.5" customHeight="1">
      <c r="AH315" s="2458" t="s">
        <v>1020</v>
      </c>
      <c r="AI315" s="2460" t="s">
        <v>184</v>
      </c>
      <c r="AJ315" s="596" t="s">
        <v>1607</v>
      </c>
      <c r="AK315" s="593">
        <v>9304053</v>
      </c>
      <c r="AL315" s="597" t="s">
        <v>388</v>
      </c>
      <c r="AM315" s="597">
        <v>1</v>
      </c>
      <c r="AN315" s="597" t="s">
        <v>1543</v>
      </c>
      <c r="AO315" s="595"/>
    </row>
    <row r="316" spans="34:41" ht="16.5" customHeight="1">
      <c r="AH316" s="2458" t="s">
        <v>1020</v>
      </c>
      <c r="AI316" s="2460" t="s">
        <v>1608</v>
      </c>
      <c r="AJ316" s="596" t="s">
        <v>1609</v>
      </c>
      <c r="AK316" s="593">
        <v>9304054</v>
      </c>
      <c r="AL316" s="597" t="s">
        <v>388</v>
      </c>
      <c r="AM316" s="597">
        <v>1</v>
      </c>
      <c r="AN316" s="597" t="s">
        <v>1533</v>
      </c>
      <c r="AO316" s="595"/>
    </row>
    <row r="317" spans="34:41" ht="16.5" customHeight="1">
      <c r="AH317" s="2458" t="s">
        <v>1020</v>
      </c>
      <c r="AI317" s="2460" t="s">
        <v>185</v>
      </c>
      <c r="AJ317" s="596" t="s">
        <v>1610</v>
      </c>
      <c r="AK317" s="593">
        <v>9304990</v>
      </c>
      <c r="AL317" s="597" t="s">
        <v>388</v>
      </c>
      <c r="AM317" s="597">
        <v>1</v>
      </c>
      <c r="AN317" s="597" t="s">
        <v>1533</v>
      </c>
      <c r="AO317" s="595" t="s">
        <v>1550</v>
      </c>
    </row>
    <row r="318" spans="34:41" ht="16.5" customHeight="1">
      <c r="AH318" s="2458" t="s">
        <v>1020</v>
      </c>
      <c r="AI318" s="2460" t="s">
        <v>186</v>
      </c>
      <c r="AJ318" s="596" t="s">
        <v>1611</v>
      </c>
      <c r="AK318" s="593">
        <v>9304991</v>
      </c>
      <c r="AL318" s="597" t="s">
        <v>388</v>
      </c>
      <c r="AM318" s="597">
        <v>1</v>
      </c>
      <c r="AN318" s="597" t="s">
        <v>1543</v>
      </c>
      <c r="AO318" s="595" t="s">
        <v>1550</v>
      </c>
    </row>
    <row r="319" spans="34:41" ht="16.5" customHeight="1">
      <c r="AH319" s="2458" t="s">
        <v>1020</v>
      </c>
      <c r="AI319" s="2460" t="s">
        <v>187</v>
      </c>
      <c r="AJ319" s="596" t="s">
        <v>1612</v>
      </c>
      <c r="AK319" s="593">
        <v>9304992</v>
      </c>
      <c r="AL319" s="597" t="s">
        <v>388</v>
      </c>
      <c r="AM319" s="597">
        <v>1</v>
      </c>
      <c r="AN319" s="597" t="s">
        <v>1533</v>
      </c>
      <c r="AO319" s="595" t="s">
        <v>1550</v>
      </c>
    </row>
    <row r="320" spans="34:41" ht="16.5" customHeight="1">
      <c r="AH320" s="2458" t="s">
        <v>1020</v>
      </c>
      <c r="AI320" s="2460" t="s">
        <v>189</v>
      </c>
      <c r="AJ320" s="596" t="s">
        <v>1613</v>
      </c>
      <c r="AK320" s="593">
        <v>9304993</v>
      </c>
      <c r="AL320" s="597" t="s">
        <v>388</v>
      </c>
      <c r="AM320" s="597">
        <v>1</v>
      </c>
      <c r="AN320" s="597" t="s">
        <v>1533</v>
      </c>
      <c r="AO320" s="595" t="s">
        <v>1550</v>
      </c>
    </row>
    <row r="321" spans="34:41" ht="16.5" customHeight="1">
      <c r="AH321" s="2458" t="s">
        <v>1020</v>
      </c>
      <c r="AI321" s="2460" t="s">
        <v>191</v>
      </c>
      <c r="AJ321" s="596" t="s">
        <v>1614</v>
      </c>
      <c r="AK321" s="593">
        <v>9304994</v>
      </c>
      <c r="AL321" s="597" t="s">
        <v>388</v>
      </c>
      <c r="AM321" s="597">
        <v>1</v>
      </c>
      <c r="AN321" s="597" t="s">
        <v>1543</v>
      </c>
      <c r="AO321" s="595" t="s">
        <v>1550</v>
      </c>
    </row>
    <row r="322" spans="34:41" ht="16.5" customHeight="1">
      <c r="AH322" s="2458" t="s">
        <v>1021</v>
      </c>
      <c r="AI322" s="2460" t="s">
        <v>177</v>
      </c>
      <c r="AJ322" s="596" t="s">
        <v>1615</v>
      </c>
      <c r="AK322" s="593">
        <v>9305015</v>
      </c>
      <c r="AL322" s="597">
        <v>1</v>
      </c>
      <c r="AM322" s="597" t="s">
        <v>388</v>
      </c>
      <c r="AN322" s="597" t="s">
        <v>1533</v>
      </c>
      <c r="AO322" s="595"/>
    </row>
    <row r="323" spans="34:41" ht="16.5" customHeight="1">
      <c r="AH323" s="2458" t="s">
        <v>1021</v>
      </c>
      <c r="AI323" s="2460" t="s">
        <v>178</v>
      </c>
      <c r="AJ323" s="596" t="s">
        <v>1616</v>
      </c>
      <c r="AK323" s="593">
        <v>9305019</v>
      </c>
      <c r="AL323" s="597" t="s">
        <v>388</v>
      </c>
      <c r="AM323" s="597">
        <v>1</v>
      </c>
      <c r="AN323" s="597" t="s">
        <v>1533</v>
      </c>
      <c r="AO323" s="595"/>
    </row>
    <row r="324" spans="34:41" ht="16.5" customHeight="1">
      <c r="AH324" s="2458" t="s">
        <v>1021</v>
      </c>
      <c r="AI324" s="2460" t="s">
        <v>179</v>
      </c>
      <c r="AJ324" s="596" t="s">
        <v>1617</v>
      </c>
      <c r="AK324" s="593">
        <v>9305020</v>
      </c>
      <c r="AL324" s="597" t="s">
        <v>388</v>
      </c>
      <c r="AM324" s="597">
        <v>1</v>
      </c>
      <c r="AN324" s="597" t="s">
        <v>1533</v>
      </c>
      <c r="AO324" s="595"/>
    </row>
    <row r="325" spans="34:41" ht="16.5" customHeight="1">
      <c r="AH325" s="2458" t="s">
        <v>1021</v>
      </c>
      <c r="AI325" s="2460" t="s">
        <v>1618</v>
      </c>
      <c r="AJ325" s="596" t="s">
        <v>1619</v>
      </c>
      <c r="AK325" s="593">
        <v>9305023</v>
      </c>
      <c r="AL325" s="597" t="s">
        <v>388</v>
      </c>
      <c r="AM325" s="597">
        <v>1</v>
      </c>
      <c r="AN325" s="597" t="s">
        <v>1533</v>
      </c>
      <c r="AO325" s="595"/>
    </row>
    <row r="326" spans="34:41" ht="16.5" customHeight="1">
      <c r="AH326" s="2458" t="s">
        <v>1021</v>
      </c>
      <c r="AI326" s="2460" t="s">
        <v>199</v>
      </c>
      <c r="AJ326" s="596" t="s">
        <v>1620</v>
      </c>
      <c r="AK326" s="593">
        <v>9305059</v>
      </c>
      <c r="AL326" s="597" t="s">
        <v>388</v>
      </c>
      <c r="AM326" s="597">
        <v>1</v>
      </c>
      <c r="AN326" s="597" t="s">
        <v>1543</v>
      </c>
      <c r="AO326" s="595"/>
    </row>
    <row r="327" spans="34:41" ht="16.5" customHeight="1">
      <c r="AH327" s="2458" t="s">
        <v>1021</v>
      </c>
      <c r="AI327" s="2460" t="s">
        <v>200</v>
      </c>
      <c r="AJ327" s="596" t="s">
        <v>1621</v>
      </c>
      <c r="AK327" s="593">
        <v>9305061</v>
      </c>
      <c r="AL327" s="597" t="s">
        <v>388</v>
      </c>
      <c r="AM327" s="597">
        <v>1</v>
      </c>
      <c r="AN327" s="597" t="s">
        <v>1543</v>
      </c>
      <c r="AO327" s="595"/>
    </row>
    <row r="328" spans="34:41" ht="16.5" customHeight="1">
      <c r="AH328" s="2458" t="s">
        <v>1021</v>
      </c>
      <c r="AI328" s="2460" t="s">
        <v>201</v>
      </c>
      <c r="AJ328" s="596" t="s">
        <v>1622</v>
      </c>
      <c r="AK328" s="593">
        <v>9305062</v>
      </c>
      <c r="AL328" s="597" t="s">
        <v>388</v>
      </c>
      <c r="AM328" s="597">
        <v>1</v>
      </c>
      <c r="AN328" s="597" t="s">
        <v>1543</v>
      </c>
      <c r="AO328" s="595"/>
    </row>
    <row r="329" spans="34:41" ht="16.5" customHeight="1">
      <c r="AH329" s="2458" t="s">
        <v>1021</v>
      </c>
      <c r="AI329" s="2460" t="s">
        <v>202</v>
      </c>
      <c r="AJ329" s="596" t="s">
        <v>1623</v>
      </c>
      <c r="AK329" s="593">
        <v>9305063</v>
      </c>
      <c r="AL329" s="597" t="s">
        <v>388</v>
      </c>
      <c r="AM329" s="597">
        <v>1</v>
      </c>
      <c r="AN329" s="597" t="s">
        <v>1543</v>
      </c>
      <c r="AO329" s="595"/>
    </row>
    <row r="330" spans="34:41" ht="16.5" customHeight="1">
      <c r="AH330" s="2458" t="s">
        <v>1021</v>
      </c>
      <c r="AI330" s="2460" t="s">
        <v>1624</v>
      </c>
      <c r="AJ330" s="596" t="s">
        <v>1625</v>
      </c>
      <c r="AK330" s="593">
        <v>9305064</v>
      </c>
      <c r="AL330" s="597" t="s">
        <v>388</v>
      </c>
      <c r="AM330" s="597">
        <v>1</v>
      </c>
      <c r="AN330" s="597" t="s">
        <v>1543</v>
      </c>
      <c r="AO330" s="595"/>
    </row>
    <row r="331" spans="34:41" ht="16.5" customHeight="1">
      <c r="AH331" s="2458" t="s">
        <v>1021</v>
      </c>
      <c r="AI331" s="2460" t="s">
        <v>1626</v>
      </c>
      <c r="AJ331" s="596" t="s">
        <v>1627</v>
      </c>
      <c r="AK331" s="593">
        <v>9305066</v>
      </c>
      <c r="AL331" s="597" t="s">
        <v>388</v>
      </c>
      <c r="AM331" s="597">
        <v>1</v>
      </c>
      <c r="AN331" s="597" t="s">
        <v>1543</v>
      </c>
      <c r="AO331" s="595"/>
    </row>
    <row r="332" spans="34:41" ht="16.5" customHeight="1">
      <c r="AH332" s="2458" t="s">
        <v>1021</v>
      </c>
      <c r="AI332" s="2460" t="s">
        <v>1628</v>
      </c>
      <c r="AJ332" s="596" t="s">
        <v>1629</v>
      </c>
      <c r="AK332" s="593">
        <v>9305067</v>
      </c>
      <c r="AL332" s="597">
        <v>1</v>
      </c>
      <c r="AM332" s="597" t="s">
        <v>388</v>
      </c>
      <c r="AN332" s="597" t="s">
        <v>1533</v>
      </c>
      <c r="AO332" s="595"/>
    </row>
    <row r="333" spans="34:41" ht="16.5" customHeight="1">
      <c r="AH333" s="2458" t="s">
        <v>1022</v>
      </c>
      <c r="AI333" s="2460" t="s">
        <v>208</v>
      </c>
      <c r="AJ333" s="596" t="s">
        <v>1630</v>
      </c>
      <c r="AK333" s="593">
        <v>9306025</v>
      </c>
      <c r="AL333" s="597" t="s">
        <v>388</v>
      </c>
      <c r="AM333" s="597">
        <v>1</v>
      </c>
      <c r="AN333" s="597" t="s">
        <v>1533</v>
      </c>
      <c r="AO333" s="595"/>
    </row>
    <row r="334" spans="34:41" ht="16.5" customHeight="1">
      <c r="AH334" s="2458" t="s">
        <v>1022</v>
      </c>
      <c r="AI334" s="2460" t="s">
        <v>216</v>
      </c>
      <c r="AJ334" s="596" t="s">
        <v>1631</v>
      </c>
      <c r="AK334" s="593">
        <v>9306077</v>
      </c>
      <c r="AL334" s="597" t="s">
        <v>388</v>
      </c>
      <c r="AM334" s="597">
        <v>1</v>
      </c>
      <c r="AN334" s="597" t="s">
        <v>1533</v>
      </c>
      <c r="AO334" s="595"/>
    </row>
    <row r="335" spans="34:41" ht="16.5" customHeight="1">
      <c r="AH335" s="2458" t="s">
        <v>1022</v>
      </c>
      <c r="AI335" s="2460" t="s">
        <v>218</v>
      </c>
      <c r="AJ335" s="596" t="s">
        <v>1632</v>
      </c>
      <c r="AK335" s="593">
        <v>9306082</v>
      </c>
      <c r="AL335" s="597" t="s">
        <v>388</v>
      </c>
      <c r="AM335" s="597">
        <v>1</v>
      </c>
      <c r="AN335" s="597" t="s">
        <v>1543</v>
      </c>
      <c r="AO335" s="595"/>
    </row>
    <row r="336" spans="34:41" ht="16.5" customHeight="1">
      <c r="AH336" s="2458" t="s">
        <v>1022</v>
      </c>
      <c r="AI336" s="2460" t="s">
        <v>193</v>
      </c>
      <c r="AJ336" s="596" t="s">
        <v>1633</v>
      </c>
      <c r="AK336" s="593">
        <v>9306085</v>
      </c>
      <c r="AL336" s="597" t="s">
        <v>388</v>
      </c>
      <c r="AM336" s="597">
        <v>1</v>
      </c>
      <c r="AN336" s="597" t="s">
        <v>1533</v>
      </c>
      <c r="AO336" s="595"/>
    </row>
    <row r="337" spans="34:41" ht="16.5" customHeight="1">
      <c r="AH337" s="2458" t="s">
        <v>1070</v>
      </c>
      <c r="AI337" s="2460" t="s">
        <v>1634</v>
      </c>
      <c r="AJ337" s="596" t="s">
        <v>1635</v>
      </c>
      <c r="AK337" s="593">
        <v>9401022</v>
      </c>
      <c r="AL337" s="597" t="s">
        <v>388</v>
      </c>
      <c r="AM337" s="597">
        <v>1</v>
      </c>
      <c r="AN337" s="597" t="s">
        <v>1543</v>
      </c>
      <c r="AO337" s="595"/>
    </row>
    <row r="338" spans="34:41" ht="16.5" customHeight="1">
      <c r="AH338" s="2458" t="s">
        <v>1070</v>
      </c>
      <c r="AI338" s="2460" t="s">
        <v>225</v>
      </c>
      <c r="AJ338" s="596" t="s">
        <v>1636</v>
      </c>
      <c r="AK338" s="593">
        <v>9403014</v>
      </c>
      <c r="AL338" s="597">
        <v>1</v>
      </c>
      <c r="AM338" s="597" t="s">
        <v>388</v>
      </c>
      <c r="AN338" s="597" t="s">
        <v>1533</v>
      </c>
      <c r="AO338" s="595"/>
    </row>
    <row r="339" spans="34:41" ht="16.5" customHeight="1">
      <c r="AH339" s="2458" t="s">
        <v>1070</v>
      </c>
      <c r="AI339" s="2460" t="s">
        <v>207</v>
      </c>
      <c r="AJ339" s="596" t="s">
        <v>1637</v>
      </c>
      <c r="AK339" s="593">
        <v>9405015</v>
      </c>
      <c r="AL339" s="597" t="s">
        <v>388</v>
      </c>
      <c r="AM339" s="597">
        <v>1</v>
      </c>
      <c r="AN339" s="597" t="s">
        <v>1533</v>
      </c>
      <c r="AO339" s="595"/>
    </row>
    <row r="340" spans="34:41" ht="16.5" customHeight="1">
      <c r="AH340" s="2458" t="s">
        <v>1070</v>
      </c>
      <c r="AI340" s="2460" t="s">
        <v>238</v>
      </c>
      <c r="AJ340" s="596" t="s">
        <v>1638</v>
      </c>
      <c r="AK340" s="593">
        <v>9406012</v>
      </c>
      <c r="AL340" s="597" t="s">
        <v>388</v>
      </c>
      <c r="AM340" s="597">
        <v>1</v>
      </c>
      <c r="AN340" s="597" t="s">
        <v>1543</v>
      </c>
      <c r="AO340" s="595"/>
    </row>
    <row r="341" spans="34:41" ht="16.5" customHeight="1">
      <c r="AH341" s="2458" t="s">
        <v>1070</v>
      </c>
      <c r="AI341" s="2460" t="s">
        <v>1639</v>
      </c>
      <c r="AJ341" s="596" t="s">
        <v>1640</v>
      </c>
      <c r="AK341" s="593">
        <v>9407015</v>
      </c>
      <c r="AL341" s="597">
        <v>1</v>
      </c>
      <c r="AM341" s="597" t="s">
        <v>388</v>
      </c>
      <c r="AN341" s="597" t="s">
        <v>1533</v>
      </c>
      <c r="AO341" s="595"/>
    </row>
    <row r="342" spans="34:41" ht="16.5" customHeight="1">
      <c r="AH342" s="2458" t="s">
        <v>1070</v>
      </c>
      <c r="AI342" s="2460" t="s">
        <v>214</v>
      </c>
      <c r="AJ342" s="596" t="s">
        <v>1641</v>
      </c>
      <c r="AK342" s="593">
        <v>9408002</v>
      </c>
      <c r="AL342" s="597" t="s">
        <v>388</v>
      </c>
      <c r="AM342" s="597">
        <v>1</v>
      </c>
      <c r="AN342" s="597" t="s">
        <v>1533</v>
      </c>
      <c r="AO342" s="595"/>
    </row>
    <row r="343" spans="34:41" ht="16.5" customHeight="1">
      <c r="AH343" s="2458" t="s">
        <v>1070</v>
      </c>
      <c r="AI343" s="2460" t="s">
        <v>224</v>
      </c>
      <c r="AJ343" s="596" t="s">
        <v>1642</v>
      </c>
      <c r="AK343" s="593">
        <v>9411003</v>
      </c>
      <c r="AL343" s="597" t="s">
        <v>388</v>
      </c>
      <c r="AM343" s="597">
        <v>1</v>
      </c>
      <c r="AN343" s="597" t="s">
        <v>1533</v>
      </c>
      <c r="AO343" s="595"/>
    </row>
    <row r="344" spans="34:41" ht="16.5" customHeight="1">
      <c r="AH344" s="2458" t="s">
        <v>1070</v>
      </c>
      <c r="AI344" s="2460" t="s">
        <v>248</v>
      </c>
      <c r="AJ344" s="596" t="s">
        <v>1643</v>
      </c>
      <c r="AK344" s="593">
        <v>9411023</v>
      </c>
      <c r="AL344" s="597" t="s">
        <v>388</v>
      </c>
      <c r="AM344" s="597">
        <v>1</v>
      </c>
      <c r="AN344" s="597" t="s">
        <v>1543</v>
      </c>
      <c r="AO344" s="595"/>
    </row>
    <row r="345" spans="34:41" ht="16.5" customHeight="1">
      <c r="AH345" s="2458" t="s">
        <v>1644</v>
      </c>
      <c r="AI345" s="2460" t="s">
        <v>1645</v>
      </c>
      <c r="AJ345" s="596" t="s">
        <v>1646</v>
      </c>
      <c r="AK345" s="593">
        <v>9501007</v>
      </c>
      <c r="AL345" s="597" t="s">
        <v>388</v>
      </c>
      <c r="AM345" s="597">
        <v>1</v>
      </c>
      <c r="AN345" s="597" t="s">
        <v>1533</v>
      </c>
      <c r="AO345" s="595"/>
    </row>
    <row r="346" spans="34:41" ht="16.5" customHeight="1">
      <c r="AH346" s="2458" t="s">
        <v>1024</v>
      </c>
      <c r="AI346" s="2460" t="s">
        <v>227</v>
      </c>
      <c r="AJ346" s="596" t="s">
        <v>1647</v>
      </c>
      <c r="AK346" s="593">
        <v>9503004</v>
      </c>
      <c r="AL346" s="597" t="s">
        <v>388</v>
      </c>
      <c r="AM346" s="597">
        <v>1</v>
      </c>
      <c r="AN346" s="597" t="s">
        <v>1533</v>
      </c>
      <c r="AO346" s="595"/>
    </row>
    <row r="347" spans="34:41" ht="16.5" customHeight="1">
      <c r="AH347" s="2458" t="s">
        <v>1024</v>
      </c>
      <c r="AI347" s="2460" t="s">
        <v>1648</v>
      </c>
      <c r="AJ347" s="596" t="s">
        <v>1649</v>
      </c>
      <c r="AK347" s="593">
        <v>9503992</v>
      </c>
      <c r="AL347" s="597" t="s">
        <v>388</v>
      </c>
      <c r="AM347" s="597">
        <v>1</v>
      </c>
      <c r="AN347" s="597" t="s">
        <v>1543</v>
      </c>
      <c r="AO347" s="595" t="s">
        <v>1550</v>
      </c>
    </row>
    <row r="348" spans="34:41" ht="16.5" customHeight="1">
      <c r="AH348" s="2458" t="s">
        <v>1025</v>
      </c>
      <c r="AI348" s="2460" t="s">
        <v>1650</v>
      </c>
      <c r="AJ348" s="596" t="s">
        <v>1651</v>
      </c>
      <c r="AK348" s="593">
        <v>9504001</v>
      </c>
      <c r="AL348" s="597" t="s">
        <v>388</v>
      </c>
      <c r="AM348" s="597">
        <v>1</v>
      </c>
      <c r="AN348" s="597" t="s">
        <v>1533</v>
      </c>
      <c r="AO348" s="595"/>
    </row>
    <row r="349" spans="34:41" ht="16.5" customHeight="1">
      <c r="AH349" s="2458" t="s">
        <v>1025</v>
      </c>
      <c r="AI349" s="2460" t="s">
        <v>229</v>
      </c>
      <c r="AJ349" s="596" t="s">
        <v>1652</v>
      </c>
      <c r="AK349" s="593">
        <v>9504002</v>
      </c>
      <c r="AL349" s="597">
        <v>1</v>
      </c>
      <c r="AM349" s="597" t="s">
        <v>388</v>
      </c>
      <c r="AN349" s="597" t="s">
        <v>1533</v>
      </c>
      <c r="AO349" s="595"/>
    </row>
    <row r="350" spans="34:41" ht="16.5" customHeight="1">
      <c r="AH350" s="2458" t="s">
        <v>1025</v>
      </c>
      <c r="AI350" s="2460" t="s">
        <v>230</v>
      </c>
      <c r="AJ350" s="596" t="s">
        <v>1653</v>
      </c>
      <c r="AK350" s="593">
        <v>9504003</v>
      </c>
      <c r="AL350" s="597">
        <v>1</v>
      </c>
      <c r="AM350" s="597" t="s">
        <v>388</v>
      </c>
      <c r="AN350" s="597" t="s">
        <v>1533</v>
      </c>
      <c r="AO350" s="595"/>
    </row>
    <row r="351" spans="34:41" ht="16.5" customHeight="1">
      <c r="AH351" s="2458" t="s">
        <v>1025</v>
      </c>
      <c r="AI351" s="2460" t="s">
        <v>231</v>
      </c>
      <c r="AJ351" s="596" t="s">
        <v>1654</v>
      </c>
      <c r="AK351" s="593">
        <v>9504004</v>
      </c>
      <c r="AL351" s="597" t="s">
        <v>388</v>
      </c>
      <c r="AM351" s="597">
        <v>1</v>
      </c>
      <c r="AN351" s="597" t="s">
        <v>1533</v>
      </c>
      <c r="AO351" s="595"/>
    </row>
    <row r="352" spans="34:41" ht="16.5" customHeight="1">
      <c r="AH352" s="2458" t="s">
        <v>1025</v>
      </c>
      <c r="AI352" s="2460" t="s">
        <v>232</v>
      </c>
      <c r="AJ352" s="596" t="s">
        <v>1655</v>
      </c>
      <c r="AK352" s="593">
        <v>9504008</v>
      </c>
      <c r="AL352" s="597" t="s">
        <v>388</v>
      </c>
      <c r="AM352" s="597">
        <v>1</v>
      </c>
      <c r="AN352" s="597" t="s">
        <v>1533</v>
      </c>
      <c r="AO352" s="595"/>
    </row>
    <row r="353" spans="34:41" ht="16.5" customHeight="1">
      <c r="AH353" s="2458" t="s">
        <v>1025</v>
      </c>
      <c r="AI353" s="2460" t="s">
        <v>1656</v>
      </c>
      <c r="AJ353" s="596" t="s">
        <v>1657</v>
      </c>
      <c r="AK353" s="593">
        <v>9504009</v>
      </c>
      <c r="AL353" s="597">
        <v>1</v>
      </c>
      <c r="AM353" s="597" t="s">
        <v>388</v>
      </c>
      <c r="AN353" s="597" t="s">
        <v>1533</v>
      </c>
      <c r="AO353" s="595"/>
    </row>
    <row r="354" spans="34:41" ht="16.5" customHeight="1">
      <c r="AH354" s="2458" t="s">
        <v>1025</v>
      </c>
      <c r="AI354" s="2460" t="s">
        <v>233</v>
      </c>
      <c r="AJ354" s="596" t="s">
        <v>1058</v>
      </c>
      <c r="AK354" s="593">
        <v>9504011</v>
      </c>
      <c r="AL354" s="597" t="s">
        <v>388</v>
      </c>
      <c r="AM354" s="597">
        <v>1</v>
      </c>
      <c r="AN354" s="597" t="s">
        <v>1533</v>
      </c>
      <c r="AO354" s="595"/>
    </row>
    <row r="355" spans="34:41" ht="16.5" customHeight="1">
      <c r="AH355" s="2458" t="s">
        <v>1026</v>
      </c>
      <c r="AI355" s="2460" t="s">
        <v>234</v>
      </c>
      <c r="AJ355" s="596" t="s">
        <v>1658</v>
      </c>
      <c r="AK355" s="593">
        <v>9505003</v>
      </c>
      <c r="AL355" s="597">
        <v>1</v>
      </c>
      <c r="AM355" s="597" t="s">
        <v>388</v>
      </c>
      <c r="AN355" s="597" t="s">
        <v>1533</v>
      </c>
      <c r="AO355" s="595"/>
    </row>
    <row r="356" spans="34:41" ht="16.5" customHeight="1">
      <c r="AH356" s="2458" t="s">
        <v>1026</v>
      </c>
      <c r="AI356" s="2460" t="s">
        <v>1659</v>
      </c>
      <c r="AJ356" s="596" t="s">
        <v>1660</v>
      </c>
      <c r="AK356" s="593">
        <v>9505005</v>
      </c>
      <c r="AL356" s="597" t="s">
        <v>388</v>
      </c>
      <c r="AM356" s="597">
        <v>1</v>
      </c>
      <c r="AN356" s="597" t="s">
        <v>1533</v>
      </c>
      <c r="AO356" s="595"/>
    </row>
    <row r="357" spans="34:41" ht="16.5" customHeight="1">
      <c r="AH357" s="2458" t="s">
        <v>1026</v>
      </c>
      <c r="AI357" s="2460" t="s">
        <v>1661</v>
      </c>
      <c r="AJ357" s="596" t="s">
        <v>1662</v>
      </c>
      <c r="AK357" s="593">
        <v>9505006</v>
      </c>
      <c r="AL357" s="597">
        <v>1</v>
      </c>
      <c r="AM357" s="597" t="s">
        <v>388</v>
      </c>
      <c r="AN357" s="597" t="s">
        <v>1533</v>
      </c>
      <c r="AO357" s="595"/>
    </row>
    <row r="358" spans="34:41" ht="16.5" customHeight="1">
      <c r="AH358" s="2458" t="s">
        <v>1026</v>
      </c>
      <c r="AI358" s="2460" t="s">
        <v>235</v>
      </c>
      <c r="AJ358" s="596" t="s">
        <v>1663</v>
      </c>
      <c r="AK358" s="593">
        <v>9505010</v>
      </c>
      <c r="AL358" s="597" t="s">
        <v>388</v>
      </c>
      <c r="AM358" s="597">
        <v>1</v>
      </c>
      <c r="AN358" s="597" t="s">
        <v>1533</v>
      </c>
      <c r="AO358" s="595"/>
    </row>
    <row r="359" spans="34:41" ht="16.5" customHeight="1">
      <c r="AH359" s="2458" t="s">
        <v>1026</v>
      </c>
      <c r="AI359" s="2460" t="s">
        <v>236</v>
      </c>
      <c r="AJ359" s="596" t="s">
        <v>1664</v>
      </c>
      <c r="AK359" s="593">
        <v>9505011</v>
      </c>
      <c r="AL359" s="597">
        <v>1</v>
      </c>
      <c r="AM359" s="597" t="s">
        <v>388</v>
      </c>
      <c r="AN359" s="597" t="s">
        <v>1533</v>
      </c>
      <c r="AO359" s="595"/>
    </row>
    <row r="360" spans="34:41" ht="16.5" customHeight="1">
      <c r="AH360" s="2458" t="s">
        <v>1026</v>
      </c>
      <c r="AI360" s="2460" t="s">
        <v>261</v>
      </c>
      <c r="AJ360" s="596" t="s">
        <v>1665</v>
      </c>
      <c r="AK360" s="593">
        <v>9505019</v>
      </c>
      <c r="AL360" s="597" t="s">
        <v>388</v>
      </c>
      <c r="AM360" s="597">
        <v>1</v>
      </c>
      <c r="AN360" s="597" t="s">
        <v>1543</v>
      </c>
      <c r="AO360" s="595"/>
    </row>
    <row r="361" spans="34:41" ht="16.5" customHeight="1">
      <c r="AH361" s="2458" t="s">
        <v>1026</v>
      </c>
      <c r="AI361" s="2460" t="s">
        <v>262</v>
      </c>
      <c r="AJ361" s="596" t="s">
        <v>1666</v>
      </c>
      <c r="AK361" s="593">
        <v>9505020</v>
      </c>
      <c r="AL361" s="597">
        <v>1</v>
      </c>
      <c r="AM361" s="597" t="s">
        <v>388</v>
      </c>
      <c r="AN361" s="597" t="s">
        <v>1533</v>
      </c>
      <c r="AO361" s="595"/>
    </row>
    <row r="362" spans="34:41" ht="16.5" customHeight="1">
      <c r="AH362" s="2458" t="s">
        <v>1026</v>
      </c>
      <c r="AI362" s="2460" t="s">
        <v>1667</v>
      </c>
      <c r="AJ362" s="596" t="s">
        <v>1668</v>
      </c>
      <c r="AK362" s="593">
        <v>9505024</v>
      </c>
      <c r="AL362" s="597" t="s">
        <v>388</v>
      </c>
      <c r="AM362" s="597">
        <v>1</v>
      </c>
      <c r="AN362" s="597" t="s">
        <v>1543</v>
      </c>
      <c r="AO362" s="595"/>
    </row>
    <row r="363" spans="34:41" ht="16.5" customHeight="1">
      <c r="AH363" s="2458" t="s">
        <v>1026</v>
      </c>
      <c r="AI363" s="2460" t="s">
        <v>1669</v>
      </c>
      <c r="AJ363" s="596" t="s">
        <v>1670</v>
      </c>
      <c r="AK363" s="593">
        <v>9505026</v>
      </c>
      <c r="AL363" s="597" t="s">
        <v>388</v>
      </c>
      <c r="AM363" s="597">
        <v>1</v>
      </c>
      <c r="AN363" s="597" t="s">
        <v>1543</v>
      </c>
      <c r="AO363" s="595"/>
    </row>
    <row r="364" spans="34:41" ht="16.5" customHeight="1">
      <c r="AH364" s="2458" t="s">
        <v>1026</v>
      </c>
      <c r="AI364" s="2460" t="s">
        <v>1671</v>
      </c>
      <c r="AJ364" s="596" t="s">
        <v>1672</v>
      </c>
      <c r="AK364" s="593">
        <v>9505027</v>
      </c>
      <c r="AL364" s="597" t="s">
        <v>388</v>
      </c>
      <c r="AM364" s="597">
        <v>1</v>
      </c>
      <c r="AN364" s="597" t="s">
        <v>1533</v>
      </c>
      <c r="AO364" s="595"/>
    </row>
    <row r="365" spans="34:41" ht="16.5" customHeight="1">
      <c r="AH365" s="2458" t="s">
        <v>1026</v>
      </c>
      <c r="AI365" s="2460" t="s">
        <v>1673</v>
      </c>
      <c r="AJ365" s="596" t="s">
        <v>1674</v>
      </c>
      <c r="AK365" s="593">
        <v>9505029</v>
      </c>
      <c r="AL365" s="597" t="s">
        <v>388</v>
      </c>
      <c r="AM365" s="597">
        <v>1</v>
      </c>
      <c r="AN365" s="597" t="s">
        <v>1533</v>
      </c>
      <c r="AO365" s="595"/>
    </row>
    <row r="366" spans="34:41" ht="16.5" customHeight="1">
      <c r="AH366" s="2458" t="s">
        <v>1026</v>
      </c>
      <c r="AI366" s="2460" t="s">
        <v>1675</v>
      </c>
      <c r="AJ366" s="596" t="s">
        <v>1676</v>
      </c>
      <c r="AK366" s="593">
        <v>9505030</v>
      </c>
      <c r="AL366" s="597" t="s">
        <v>388</v>
      </c>
      <c r="AM366" s="597">
        <v>1</v>
      </c>
      <c r="AN366" s="597" t="s">
        <v>1543</v>
      </c>
      <c r="AO366" s="595"/>
    </row>
    <row r="367" spans="34:41" ht="16.5" customHeight="1">
      <c r="AH367" s="2458" t="s">
        <v>1026</v>
      </c>
      <c r="AI367" s="2460" t="s">
        <v>1677</v>
      </c>
      <c r="AJ367" s="596" t="s">
        <v>1678</v>
      </c>
      <c r="AK367" s="593">
        <v>9505991</v>
      </c>
      <c r="AL367" s="597" t="s">
        <v>388</v>
      </c>
      <c r="AM367" s="597">
        <v>1</v>
      </c>
      <c r="AN367" s="597" t="s">
        <v>1533</v>
      </c>
      <c r="AO367" s="595" t="s">
        <v>1550</v>
      </c>
    </row>
    <row r="368" spans="34:41" ht="16.5" customHeight="1">
      <c r="AH368" s="2458" t="s">
        <v>1026</v>
      </c>
      <c r="AI368" s="2460" t="s">
        <v>730</v>
      </c>
      <c r="AJ368" s="596" t="s">
        <v>1679</v>
      </c>
      <c r="AK368" s="593">
        <v>9505994</v>
      </c>
      <c r="AL368" s="597" t="s">
        <v>388</v>
      </c>
      <c r="AM368" s="597">
        <v>1</v>
      </c>
      <c r="AN368" s="597" t="s">
        <v>1543</v>
      </c>
      <c r="AO368" s="595" t="s">
        <v>1550</v>
      </c>
    </row>
    <row r="369" spans="34:41" ht="16.5" customHeight="1">
      <c r="AH369" s="2458" t="s">
        <v>1027</v>
      </c>
      <c r="AI369" s="2460" t="s">
        <v>1680</v>
      </c>
      <c r="AJ369" s="596" t="s">
        <v>1681</v>
      </c>
      <c r="AK369" s="593">
        <v>9506012</v>
      </c>
      <c r="AL369" s="597" t="s">
        <v>388</v>
      </c>
      <c r="AM369" s="597">
        <v>1</v>
      </c>
      <c r="AN369" s="597" t="s">
        <v>1533</v>
      </c>
      <c r="AO369" s="595"/>
    </row>
    <row r="370" spans="34:41" ht="16.5" customHeight="1">
      <c r="AH370" s="2458" t="s">
        <v>1027</v>
      </c>
      <c r="AI370" s="2460" t="s">
        <v>264</v>
      </c>
      <c r="AJ370" s="596" t="s">
        <v>1682</v>
      </c>
      <c r="AK370" s="593">
        <v>9506017</v>
      </c>
      <c r="AL370" s="597" t="s">
        <v>388</v>
      </c>
      <c r="AM370" s="597">
        <v>1</v>
      </c>
      <c r="AN370" s="597" t="s">
        <v>1543</v>
      </c>
      <c r="AO370" s="595"/>
    </row>
    <row r="371" spans="34:41" ht="16.5" customHeight="1">
      <c r="AH371" s="2458" t="s">
        <v>1027</v>
      </c>
      <c r="AI371" s="2460" t="s">
        <v>265</v>
      </c>
      <c r="AJ371" s="596" t="s">
        <v>1683</v>
      </c>
      <c r="AK371" s="593">
        <v>9506018</v>
      </c>
      <c r="AL371" s="597">
        <v>1</v>
      </c>
      <c r="AM371" s="597" t="s">
        <v>388</v>
      </c>
      <c r="AN371" s="597" t="s">
        <v>1543</v>
      </c>
      <c r="AO371" s="595"/>
    </row>
    <row r="372" spans="34:41" ht="16.5" customHeight="1">
      <c r="AH372" s="2458" t="s">
        <v>1027</v>
      </c>
      <c r="AI372" s="2460" t="s">
        <v>1684</v>
      </c>
      <c r="AJ372" s="596" t="s">
        <v>1685</v>
      </c>
      <c r="AK372" s="593">
        <v>9506020</v>
      </c>
      <c r="AL372" s="597" t="s">
        <v>388</v>
      </c>
      <c r="AM372" s="597">
        <v>1</v>
      </c>
      <c r="AN372" s="597" t="s">
        <v>1543</v>
      </c>
      <c r="AO372" s="595"/>
    </row>
    <row r="373" spans="34:41" ht="16.5" customHeight="1">
      <c r="AH373" s="2458" t="s">
        <v>1027</v>
      </c>
      <c r="AI373" s="2460" t="s">
        <v>1686</v>
      </c>
      <c r="AJ373" s="596" t="s">
        <v>1687</v>
      </c>
      <c r="AK373" s="593">
        <v>9506021</v>
      </c>
      <c r="AL373" s="597" t="s">
        <v>388</v>
      </c>
      <c r="AM373" s="597">
        <v>1</v>
      </c>
      <c r="AN373" s="597" t="s">
        <v>1533</v>
      </c>
      <c r="AO373" s="595"/>
    </row>
    <row r="374" spans="34:41" ht="16.5" customHeight="1">
      <c r="AH374" s="2458" t="s">
        <v>1027</v>
      </c>
      <c r="AI374" s="2460" t="s">
        <v>1688</v>
      </c>
      <c r="AJ374" s="596" t="s">
        <v>1689</v>
      </c>
      <c r="AK374" s="593">
        <v>9506022</v>
      </c>
      <c r="AL374" s="597" t="s">
        <v>388</v>
      </c>
      <c r="AM374" s="597">
        <v>1</v>
      </c>
      <c r="AN374" s="597" t="s">
        <v>1543</v>
      </c>
      <c r="AO374" s="595"/>
    </row>
    <row r="375" spans="34:41" ht="16.5" customHeight="1">
      <c r="AH375" s="2458" t="s">
        <v>1028</v>
      </c>
      <c r="AI375" s="2460" t="s">
        <v>239</v>
      </c>
      <c r="AJ375" s="596" t="s">
        <v>1690</v>
      </c>
      <c r="AK375" s="593">
        <v>9507005</v>
      </c>
      <c r="AL375" s="597" t="s">
        <v>388</v>
      </c>
      <c r="AM375" s="597">
        <v>1</v>
      </c>
      <c r="AN375" s="597" t="s">
        <v>1533</v>
      </c>
      <c r="AO375" s="595"/>
    </row>
    <row r="376" spans="34:41" ht="16.5" customHeight="1">
      <c r="AH376" s="2458" t="s">
        <v>1028</v>
      </c>
      <c r="AI376" s="2460" t="s">
        <v>240</v>
      </c>
      <c r="AJ376" s="596" t="s">
        <v>1691</v>
      </c>
      <c r="AK376" s="593">
        <v>9507006</v>
      </c>
      <c r="AL376" s="597" t="s">
        <v>388</v>
      </c>
      <c r="AM376" s="597">
        <v>1</v>
      </c>
      <c r="AN376" s="597" t="s">
        <v>1533</v>
      </c>
      <c r="AO376" s="595"/>
    </row>
    <row r="377" spans="34:41" ht="16.5" customHeight="1">
      <c r="AH377" s="2458" t="s">
        <v>1028</v>
      </c>
      <c r="AI377" s="2460" t="s">
        <v>1692</v>
      </c>
      <c r="AJ377" s="596" t="s">
        <v>1693</v>
      </c>
      <c r="AK377" s="593">
        <v>9507027</v>
      </c>
      <c r="AL377" s="597" t="s">
        <v>388</v>
      </c>
      <c r="AM377" s="597">
        <v>1</v>
      </c>
      <c r="AN377" s="597" t="s">
        <v>1533</v>
      </c>
      <c r="AO377" s="595"/>
    </row>
    <row r="378" spans="34:41" ht="16.5" customHeight="1">
      <c r="AH378" s="2458" t="s">
        <v>1028</v>
      </c>
      <c r="AI378" s="2460" t="s">
        <v>271</v>
      </c>
      <c r="AJ378" s="596" t="s">
        <v>1694</v>
      </c>
      <c r="AK378" s="593">
        <v>9507047</v>
      </c>
      <c r="AL378" s="597" t="s">
        <v>388</v>
      </c>
      <c r="AM378" s="597">
        <v>1</v>
      </c>
      <c r="AN378" s="597" t="s">
        <v>1543</v>
      </c>
      <c r="AO378" s="595"/>
    </row>
    <row r="379" spans="34:41" ht="16.5" customHeight="1">
      <c r="AH379" s="2458" t="s">
        <v>1028</v>
      </c>
      <c r="AI379" s="2460" t="s">
        <v>1695</v>
      </c>
      <c r="AJ379" s="596" t="s">
        <v>1696</v>
      </c>
      <c r="AK379" s="593">
        <v>9507048</v>
      </c>
      <c r="AL379" s="597" t="s">
        <v>388</v>
      </c>
      <c r="AM379" s="597">
        <v>1</v>
      </c>
      <c r="AN379" s="597" t="s">
        <v>1543</v>
      </c>
      <c r="AO379" s="595"/>
    </row>
    <row r="380" spans="34:41" ht="16.5" customHeight="1">
      <c r="AH380" s="2458" t="s">
        <v>1029</v>
      </c>
      <c r="AI380" s="2460" t="s">
        <v>242</v>
      </c>
      <c r="AJ380" s="596" t="s">
        <v>1697</v>
      </c>
      <c r="AK380" s="593">
        <v>9508012</v>
      </c>
      <c r="AL380" s="597">
        <v>1</v>
      </c>
      <c r="AM380" s="597" t="s">
        <v>388</v>
      </c>
      <c r="AN380" s="597" t="s">
        <v>1533</v>
      </c>
      <c r="AO380" s="595"/>
    </row>
    <row r="381" spans="34:41" ht="16.5" customHeight="1">
      <c r="AH381" s="2458" t="s">
        <v>1029</v>
      </c>
      <c r="AI381" s="2460" t="s">
        <v>1698</v>
      </c>
      <c r="AJ381" s="596" t="s">
        <v>1699</v>
      </c>
      <c r="AK381" s="593">
        <v>9508016</v>
      </c>
      <c r="AL381" s="597">
        <v>1</v>
      </c>
      <c r="AM381" s="597" t="s">
        <v>388</v>
      </c>
      <c r="AN381" s="597" t="s">
        <v>1533</v>
      </c>
      <c r="AO381" s="595"/>
    </row>
    <row r="382" spans="34:41" ht="16.5" customHeight="1">
      <c r="AH382" s="2458" t="s">
        <v>1029</v>
      </c>
      <c r="AI382" s="2460" t="s">
        <v>243</v>
      </c>
      <c r="AJ382" s="596" t="s">
        <v>1700</v>
      </c>
      <c r="AK382" s="593">
        <v>9508029</v>
      </c>
      <c r="AL382" s="597">
        <v>1</v>
      </c>
      <c r="AM382" s="597" t="s">
        <v>388</v>
      </c>
      <c r="AN382" s="597" t="s">
        <v>1533</v>
      </c>
      <c r="AO382" s="595"/>
    </row>
    <row r="383" spans="34:41" ht="16.5" customHeight="1">
      <c r="AH383" s="2458" t="s">
        <v>1029</v>
      </c>
      <c r="AI383" s="2460" t="s">
        <v>282</v>
      </c>
      <c r="AJ383" s="596" t="s">
        <v>1701</v>
      </c>
      <c r="AK383" s="593">
        <v>9508050</v>
      </c>
      <c r="AL383" s="597">
        <v>1</v>
      </c>
      <c r="AM383" s="597" t="s">
        <v>388</v>
      </c>
      <c r="AN383" s="597" t="s">
        <v>1533</v>
      </c>
      <c r="AO383" s="595"/>
    </row>
    <row r="384" spans="34:41" ht="16.5" customHeight="1">
      <c r="AH384" s="2458" t="s">
        <v>1030</v>
      </c>
      <c r="AI384" s="2460" t="s">
        <v>1702</v>
      </c>
      <c r="AJ384" s="596" t="s">
        <v>1703</v>
      </c>
      <c r="AK384" s="593">
        <v>9509003</v>
      </c>
      <c r="AL384" s="597" t="s">
        <v>388</v>
      </c>
      <c r="AM384" s="597">
        <v>1</v>
      </c>
      <c r="AN384" s="597" t="s">
        <v>1533</v>
      </c>
      <c r="AO384" s="595"/>
    </row>
    <row r="385" spans="34:41" ht="16.5" customHeight="1">
      <c r="AH385" s="2458" t="s">
        <v>1030</v>
      </c>
      <c r="AI385" s="2460" t="s">
        <v>290</v>
      </c>
      <c r="AJ385" s="596" t="s">
        <v>1704</v>
      </c>
      <c r="AK385" s="593">
        <v>9509016</v>
      </c>
      <c r="AL385" s="597" t="s">
        <v>388</v>
      </c>
      <c r="AM385" s="597">
        <v>1</v>
      </c>
      <c r="AN385" s="597" t="s">
        <v>1543</v>
      </c>
      <c r="AO385" s="595"/>
    </row>
    <row r="386" spans="34:41" ht="16.5" customHeight="1">
      <c r="AH386" s="2458" t="s">
        <v>1030</v>
      </c>
      <c r="AI386" s="2460" t="s">
        <v>291</v>
      </c>
      <c r="AJ386" s="596" t="s">
        <v>1705</v>
      </c>
      <c r="AK386" s="593">
        <v>9509017</v>
      </c>
      <c r="AL386" s="597" t="s">
        <v>388</v>
      </c>
      <c r="AM386" s="597">
        <v>1</v>
      </c>
      <c r="AN386" s="597" t="s">
        <v>1543</v>
      </c>
      <c r="AO386" s="595"/>
    </row>
    <row r="387" spans="34:41" ht="16.5" customHeight="1">
      <c r="AH387" s="2458" t="s">
        <v>1030</v>
      </c>
      <c r="AI387" s="2460" t="s">
        <v>292</v>
      </c>
      <c r="AJ387" s="596" t="s">
        <v>1706</v>
      </c>
      <c r="AK387" s="593">
        <v>9509018</v>
      </c>
      <c r="AL387" s="597" t="s">
        <v>388</v>
      </c>
      <c r="AM387" s="597">
        <v>1</v>
      </c>
      <c r="AN387" s="597" t="s">
        <v>1543</v>
      </c>
      <c r="AO387" s="595"/>
    </row>
    <row r="388" spans="34:41" ht="16.5" customHeight="1">
      <c r="AH388" s="2458" t="s">
        <v>1030</v>
      </c>
      <c r="AI388" s="2460" t="s">
        <v>1707</v>
      </c>
      <c r="AJ388" s="596" t="s">
        <v>1708</v>
      </c>
      <c r="AK388" s="593">
        <v>9509018</v>
      </c>
      <c r="AL388" s="597" t="s">
        <v>388</v>
      </c>
      <c r="AM388" s="597">
        <v>1</v>
      </c>
      <c r="AN388" s="597" t="s">
        <v>1533</v>
      </c>
      <c r="AO388" s="595"/>
    </row>
    <row r="389" spans="34:41" ht="16.5" customHeight="1">
      <c r="AH389" s="2458" t="s">
        <v>1030</v>
      </c>
      <c r="AI389" s="2460" t="s">
        <v>1709</v>
      </c>
      <c r="AJ389" s="596" t="s">
        <v>1710</v>
      </c>
      <c r="AK389" s="593">
        <v>9509019</v>
      </c>
      <c r="AL389" s="597" t="s">
        <v>388</v>
      </c>
      <c r="AM389" s="597">
        <v>1</v>
      </c>
      <c r="AN389" s="597" t="s">
        <v>1543</v>
      </c>
      <c r="AO389" s="595"/>
    </row>
    <row r="390" spans="34:41" ht="16.5" customHeight="1">
      <c r="AH390" s="2458" t="s">
        <v>1030</v>
      </c>
      <c r="AI390" s="2460" t="s">
        <v>1711</v>
      </c>
      <c r="AJ390" s="596" t="s">
        <v>1712</v>
      </c>
      <c r="AK390" s="593">
        <v>9509991</v>
      </c>
      <c r="AL390" s="597" t="s">
        <v>388</v>
      </c>
      <c r="AM390" s="597">
        <v>1</v>
      </c>
      <c r="AN390" s="597" t="s">
        <v>1543</v>
      </c>
      <c r="AO390" s="595" t="s">
        <v>1550</v>
      </c>
    </row>
    <row r="391" spans="34:41" ht="24.6" customHeight="1">
      <c r="AH391" s="2458" t="s">
        <v>1030</v>
      </c>
      <c r="AI391" s="2460" t="s">
        <v>1713</v>
      </c>
      <c r="AJ391" s="596" t="s">
        <v>1714</v>
      </c>
      <c r="AK391" s="593">
        <v>9509992</v>
      </c>
      <c r="AL391" s="597" t="s">
        <v>388</v>
      </c>
      <c r="AM391" s="597">
        <v>1</v>
      </c>
      <c r="AN391" s="597" t="s">
        <v>1533</v>
      </c>
      <c r="AO391" s="595" t="s">
        <v>1550</v>
      </c>
    </row>
    <row r="392" spans="34:41" ht="16.5" customHeight="1">
      <c r="AH392" s="2458" t="s">
        <v>1031</v>
      </c>
      <c r="AI392" s="2460" t="s">
        <v>73</v>
      </c>
      <c r="AJ392" s="596" t="s">
        <v>1060</v>
      </c>
      <c r="AK392" s="593">
        <v>9601006</v>
      </c>
      <c r="AL392" s="597" t="s">
        <v>388</v>
      </c>
      <c r="AM392" s="597">
        <v>1</v>
      </c>
      <c r="AN392" s="597" t="s">
        <v>1533</v>
      </c>
      <c r="AO392" s="595"/>
    </row>
    <row r="393" spans="34:41" ht="16.5" customHeight="1">
      <c r="AH393" s="2458" t="s">
        <v>1031</v>
      </c>
      <c r="AI393" s="2460" t="s">
        <v>295</v>
      </c>
      <c r="AJ393" s="596" t="s">
        <v>1715</v>
      </c>
      <c r="AK393" s="593">
        <v>9601991</v>
      </c>
      <c r="AL393" s="597" t="s">
        <v>388</v>
      </c>
      <c r="AM393" s="597">
        <v>1</v>
      </c>
      <c r="AN393" s="597" t="s">
        <v>1543</v>
      </c>
      <c r="AO393" s="595" t="s">
        <v>1550</v>
      </c>
    </row>
    <row r="394" spans="34:41" ht="16.5" customHeight="1">
      <c r="AH394" s="2458" t="s">
        <v>1031</v>
      </c>
      <c r="AI394" s="2460" t="s">
        <v>1098</v>
      </c>
      <c r="AJ394" s="596" t="s">
        <v>1716</v>
      </c>
      <c r="AK394" s="593">
        <v>9601992</v>
      </c>
      <c r="AL394" s="597" t="s">
        <v>388</v>
      </c>
      <c r="AM394" s="597">
        <v>1</v>
      </c>
      <c r="AN394" s="597" t="s">
        <v>1543</v>
      </c>
      <c r="AO394" s="595" t="s">
        <v>1550</v>
      </c>
    </row>
    <row r="395" spans="34:41" ht="16.5" customHeight="1">
      <c r="AH395" s="2458" t="s">
        <v>1032</v>
      </c>
      <c r="AI395" s="2460" t="s">
        <v>249</v>
      </c>
      <c r="AJ395" s="596" t="s">
        <v>1717</v>
      </c>
      <c r="AK395" s="593">
        <v>9602021</v>
      </c>
      <c r="AL395" s="597">
        <v>1</v>
      </c>
      <c r="AM395" s="597" t="s">
        <v>388</v>
      </c>
      <c r="AN395" s="597" t="s">
        <v>1533</v>
      </c>
      <c r="AO395" s="595"/>
    </row>
    <row r="396" spans="34:41" ht="16.5" customHeight="1">
      <c r="AH396" s="2458" t="s">
        <v>1032</v>
      </c>
      <c r="AI396" s="2460" t="s">
        <v>251</v>
      </c>
      <c r="AJ396" s="596" t="s">
        <v>1718</v>
      </c>
      <c r="AK396" s="593">
        <v>9602027</v>
      </c>
      <c r="AL396" s="597" t="s">
        <v>388</v>
      </c>
      <c r="AM396" s="597">
        <v>1</v>
      </c>
      <c r="AN396" s="597" t="s">
        <v>1533</v>
      </c>
      <c r="AO396" s="595"/>
    </row>
    <row r="397" spans="34:41" ht="16.5" customHeight="1">
      <c r="AH397" s="2458" t="s">
        <v>1032</v>
      </c>
      <c r="AI397" s="2460" t="s">
        <v>1719</v>
      </c>
      <c r="AJ397" s="596" t="s">
        <v>1720</v>
      </c>
      <c r="AK397" s="593">
        <v>9602036</v>
      </c>
      <c r="AL397" s="597" t="s">
        <v>388</v>
      </c>
      <c r="AM397" s="597">
        <v>1</v>
      </c>
      <c r="AN397" s="597" t="s">
        <v>1533</v>
      </c>
      <c r="AO397" s="595"/>
    </row>
    <row r="398" spans="34:41" ht="16.5" customHeight="1">
      <c r="AH398" s="2458" t="s">
        <v>1032</v>
      </c>
      <c r="AI398" s="2460" t="s">
        <v>299</v>
      </c>
      <c r="AJ398" s="596" t="s">
        <v>1721</v>
      </c>
      <c r="AK398" s="593">
        <v>9602037</v>
      </c>
      <c r="AL398" s="597">
        <v>1</v>
      </c>
      <c r="AM398" s="597" t="s">
        <v>388</v>
      </c>
      <c r="AN398" s="597" t="s">
        <v>1533</v>
      </c>
      <c r="AO398" s="595"/>
    </row>
    <row r="399" spans="34:41" ht="16.5" customHeight="1">
      <c r="AH399" s="2458" t="s">
        <v>1032</v>
      </c>
      <c r="AI399" s="2460" t="s">
        <v>300</v>
      </c>
      <c r="AJ399" s="596" t="s">
        <v>1722</v>
      </c>
      <c r="AK399" s="593">
        <v>9602039</v>
      </c>
      <c r="AL399" s="597" t="s">
        <v>388</v>
      </c>
      <c r="AM399" s="597">
        <v>1</v>
      </c>
      <c r="AN399" s="597" t="s">
        <v>1533</v>
      </c>
      <c r="AO399" s="595"/>
    </row>
    <row r="400" spans="34:41" ht="16.5" customHeight="1">
      <c r="AH400" s="2458" t="s">
        <v>1032</v>
      </c>
      <c r="AI400" s="2460" t="s">
        <v>1723</v>
      </c>
      <c r="AJ400" s="596" t="s">
        <v>1724</v>
      </c>
      <c r="AK400" s="593">
        <v>9602990</v>
      </c>
      <c r="AL400" s="597" t="s">
        <v>388</v>
      </c>
      <c r="AM400" s="597">
        <v>1</v>
      </c>
      <c r="AN400" s="597" t="s">
        <v>1533</v>
      </c>
      <c r="AO400" s="595" t="s">
        <v>1550</v>
      </c>
    </row>
    <row r="401" spans="34:41" ht="16.5" customHeight="1">
      <c r="AH401" s="2458" t="s">
        <v>1032</v>
      </c>
      <c r="AI401" s="2460" t="s">
        <v>1725</v>
      </c>
      <c r="AJ401" s="596" t="s">
        <v>1726</v>
      </c>
      <c r="AK401" s="593">
        <v>9602991</v>
      </c>
      <c r="AL401" s="597">
        <v>1</v>
      </c>
      <c r="AM401" s="597" t="s">
        <v>388</v>
      </c>
      <c r="AN401" s="597" t="s">
        <v>1543</v>
      </c>
      <c r="AO401" s="595" t="s">
        <v>1550</v>
      </c>
    </row>
    <row r="402" spans="34:41" ht="16.5" customHeight="1">
      <c r="AH402" s="2458" t="s">
        <v>1032</v>
      </c>
      <c r="AI402" s="2460" t="s">
        <v>1727</v>
      </c>
      <c r="AJ402" s="596" t="s">
        <v>1728</v>
      </c>
      <c r="AK402" s="593">
        <v>9602992</v>
      </c>
      <c r="AL402" s="597" t="s">
        <v>388</v>
      </c>
      <c r="AM402" s="597">
        <v>1</v>
      </c>
      <c r="AN402" s="597" t="s">
        <v>1533</v>
      </c>
      <c r="AO402" s="595" t="s">
        <v>1550</v>
      </c>
    </row>
    <row r="403" spans="34:41" ht="16.5" customHeight="1">
      <c r="AH403" s="2458" t="s">
        <v>1033</v>
      </c>
      <c r="AI403" s="2460" t="s">
        <v>305</v>
      </c>
      <c r="AJ403" s="596" t="s">
        <v>1729</v>
      </c>
      <c r="AK403" s="593">
        <v>9603029</v>
      </c>
      <c r="AL403" s="597" t="s">
        <v>388</v>
      </c>
      <c r="AM403" s="597">
        <v>1</v>
      </c>
      <c r="AN403" s="597" t="s">
        <v>1543</v>
      </c>
      <c r="AO403" s="595"/>
    </row>
    <row r="404" spans="34:41" ht="16.5" customHeight="1">
      <c r="AH404" s="2458" t="s">
        <v>1033</v>
      </c>
      <c r="AI404" s="2460" t="s">
        <v>260</v>
      </c>
      <c r="AJ404" s="596" t="s">
        <v>1730</v>
      </c>
      <c r="AK404" s="593">
        <v>9603077</v>
      </c>
      <c r="AL404" s="597" t="s">
        <v>388</v>
      </c>
      <c r="AM404" s="597">
        <v>1</v>
      </c>
      <c r="AN404" s="597" t="s">
        <v>1533</v>
      </c>
      <c r="AO404" s="595"/>
    </row>
    <row r="405" spans="34:41" ht="16.5" customHeight="1">
      <c r="AH405" s="2458" t="s">
        <v>1033</v>
      </c>
      <c r="AI405" s="2460" t="s">
        <v>313</v>
      </c>
      <c r="AJ405" s="596" t="s">
        <v>1731</v>
      </c>
      <c r="AK405" s="593">
        <v>9603095</v>
      </c>
      <c r="AL405" s="597" t="s">
        <v>388</v>
      </c>
      <c r="AM405" s="597">
        <v>1</v>
      </c>
      <c r="AN405" s="597" t="s">
        <v>1543</v>
      </c>
      <c r="AO405" s="595"/>
    </row>
    <row r="406" spans="34:41" ht="16.5" customHeight="1">
      <c r="AH406" s="2458" t="s">
        <v>1033</v>
      </c>
      <c r="AI406" s="2460" t="s">
        <v>315</v>
      </c>
      <c r="AJ406" s="596" t="s">
        <v>1732</v>
      </c>
      <c r="AK406" s="593">
        <v>9603096</v>
      </c>
      <c r="AL406" s="597" t="s">
        <v>388</v>
      </c>
      <c r="AM406" s="597">
        <v>1</v>
      </c>
      <c r="AN406" s="597" t="s">
        <v>1543</v>
      </c>
      <c r="AO406" s="595"/>
    </row>
    <row r="407" spans="34:41" ht="16.5" customHeight="1">
      <c r="AH407" s="2458" t="s">
        <v>1033</v>
      </c>
      <c r="AI407" s="2460" t="s">
        <v>316</v>
      </c>
      <c r="AJ407" s="596" t="s">
        <v>1733</v>
      </c>
      <c r="AK407" s="593">
        <v>9603097</v>
      </c>
      <c r="AL407" s="597" t="s">
        <v>388</v>
      </c>
      <c r="AM407" s="597">
        <v>1</v>
      </c>
      <c r="AN407" s="597" t="s">
        <v>1533</v>
      </c>
      <c r="AO407" s="595"/>
    </row>
    <row r="408" spans="34:41" ht="16.5" customHeight="1">
      <c r="AH408" s="2458" t="s">
        <v>1033</v>
      </c>
      <c r="AI408" s="2460" t="s">
        <v>317</v>
      </c>
      <c r="AJ408" s="596" t="s">
        <v>1734</v>
      </c>
      <c r="AK408" s="593">
        <v>9603098</v>
      </c>
      <c r="AL408" s="597">
        <v>1</v>
      </c>
      <c r="AM408" s="597" t="s">
        <v>388</v>
      </c>
      <c r="AN408" s="597" t="s">
        <v>1533</v>
      </c>
      <c r="AO408" s="595"/>
    </row>
    <row r="409" spans="34:41" ht="16.5" customHeight="1">
      <c r="AH409" s="2458" t="s">
        <v>1033</v>
      </c>
      <c r="AI409" s="2460" t="s">
        <v>318</v>
      </c>
      <c r="AJ409" s="596" t="s">
        <v>1735</v>
      </c>
      <c r="AK409" s="593">
        <v>9603099</v>
      </c>
      <c r="AL409" s="597" t="s">
        <v>388</v>
      </c>
      <c r="AM409" s="597">
        <v>1</v>
      </c>
      <c r="AN409" s="597" t="s">
        <v>1543</v>
      </c>
      <c r="AO409" s="595" t="s">
        <v>1550</v>
      </c>
    </row>
    <row r="410" spans="34:41" ht="16.5" customHeight="1">
      <c r="AH410" s="2458" t="s">
        <v>1033</v>
      </c>
      <c r="AI410" s="2460" t="s">
        <v>1736</v>
      </c>
      <c r="AJ410" s="596" t="s">
        <v>1737</v>
      </c>
      <c r="AK410" s="593">
        <v>9603105</v>
      </c>
      <c r="AL410" s="597" t="s">
        <v>388</v>
      </c>
      <c r="AM410" s="597">
        <v>1</v>
      </c>
      <c r="AN410" s="597" t="s">
        <v>1543</v>
      </c>
      <c r="AO410" s="595"/>
    </row>
    <row r="411" spans="34:41" ht="16.5" customHeight="1">
      <c r="AH411" s="2458" t="s">
        <v>1033</v>
      </c>
      <c r="AI411" s="2460" t="s">
        <v>1738</v>
      </c>
      <c r="AJ411" s="596" t="s">
        <v>1739</v>
      </c>
      <c r="AK411" s="593">
        <v>9603107</v>
      </c>
      <c r="AL411" s="597" t="s">
        <v>388</v>
      </c>
      <c r="AM411" s="597">
        <v>1</v>
      </c>
      <c r="AN411" s="597" t="s">
        <v>1543</v>
      </c>
      <c r="AO411" s="595"/>
    </row>
    <row r="412" spans="34:41" ht="16.5" customHeight="1">
      <c r="AH412" s="2458" t="s">
        <v>1033</v>
      </c>
      <c r="AI412" s="2460" t="s">
        <v>1740</v>
      </c>
      <c r="AJ412" s="596" t="s">
        <v>1741</v>
      </c>
      <c r="AK412" s="593">
        <v>9603108</v>
      </c>
      <c r="AL412" s="597" t="s">
        <v>388</v>
      </c>
      <c r="AM412" s="597">
        <v>1</v>
      </c>
      <c r="AN412" s="597" t="s">
        <v>1533</v>
      </c>
      <c r="AO412" s="595"/>
    </row>
    <row r="413" spans="34:41" ht="16.5" customHeight="1">
      <c r="AH413" s="2458" t="s">
        <v>1033</v>
      </c>
      <c r="AI413" s="2460" t="s">
        <v>1742</v>
      </c>
      <c r="AJ413" s="596" t="s">
        <v>1743</v>
      </c>
      <c r="AK413" s="593">
        <v>9603109</v>
      </c>
      <c r="AL413" s="597" t="s">
        <v>388</v>
      </c>
      <c r="AM413" s="597">
        <v>1</v>
      </c>
      <c r="AN413" s="597" t="s">
        <v>1543</v>
      </c>
      <c r="AO413" s="595"/>
    </row>
    <row r="414" spans="34:41" ht="16.5" customHeight="1">
      <c r="AH414" s="2458" t="s">
        <v>1033</v>
      </c>
      <c r="AI414" s="2460" t="s">
        <v>1744</v>
      </c>
      <c r="AJ414" s="596" t="s">
        <v>1745</v>
      </c>
      <c r="AK414" s="593">
        <v>9603110</v>
      </c>
      <c r="AL414" s="597">
        <v>1</v>
      </c>
      <c r="AM414" s="597" t="s">
        <v>388</v>
      </c>
      <c r="AN414" s="597" t="s">
        <v>1543</v>
      </c>
      <c r="AO414" s="595"/>
    </row>
    <row r="415" spans="34:41" ht="16.5" customHeight="1">
      <c r="AH415" s="2458" t="s">
        <v>1035</v>
      </c>
      <c r="AI415" s="2460" t="s">
        <v>267</v>
      </c>
      <c r="AJ415" s="596" t="s">
        <v>1746</v>
      </c>
      <c r="AK415" s="593">
        <v>9605004</v>
      </c>
      <c r="AL415" s="597" t="s">
        <v>388</v>
      </c>
      <c r="AM415" s="597">
        <v>1</v>
      </c>
      <c r="AN415" s="597" t="s">
        <v>1533</v>
      </c>
      <c r="AO415" s="595"/>
    </row>
    <row r="416" spans="34:41" ht="16.5" customHeight="1">
      <c r="AH416" s="2458" t="s">
        <v>1035</v>
      </c>
      <c r="AI416" s="2460" t="s">
        <v>325</v>
      </c>
      <c r="AJ416" s="596" t="s">
        <v>1747</v>
      </c>
      <c r="AK416" s="593">
        <v>9605990</v>
      </c>
      <c r="AL416" s="597">
        <v>1</v>
      </c>
      <c r="AM416" s="597" t="s">
        <v>388</v>
      </c>
      <c r="AN416" s="597" t="s">
        <v>1543</v>
      </c>
      <c r="AO416" s="595" t="s">
        <v>1550</v>
      </c>
    </row>
    <row r="417" spans="34:41" ht="16.5" customHeight="1">
      <c r="AH417" s="2458" t="s">
        <v>1035</v>
      </c>
      <c r="AI417" s="2460" t="s">
        <v>1748</v>
      </c>
      <c r="AJ417" s="596" t="s">
        <v>1749</v>
      </c>
      <c r="AK417" s="593">
        <v>9605991</v>
      </c>
      <c r="AL417" s="597" t="s">
        <v>388</v>
      </c>
      <c r="AM417" s="597">
        <v>1</v>
      </c>
      <c r="AN417" s="597" t="s">
        <v>1543</v>
      </c>
      <c r="AO417" s="595" t="s">
        <v>1550</v>
      </c>
    </row>
    <row r="418" spans="34:41" ht="16.5" customHeight="1">
      <c r="AH418" s="2458" t="s">
        <v>1035</v>
      </c>
      <c r="AI418" s="2460" t="s">
        <v>1750</v>
      </c>
      <c r="AJ418" s="596" t="s">
        <v>1751</v>
      </c>
      <c r="AK418" s="593">
        <v>9605992</v>
      </c>
      <c r="AL418" s="597" t="s">
        <v>388</v>
      </c>
      <c r="AM418" s="597">
        <v>1</v>
      </c>
      <c r="AN418" s="597" t="s">
        <v>1543</v>
      </c>
      <c r="AO418" s="595" t="s">
        <v>1550</v>
      </c>
    </row>
    <row r="419" spans="34:41" ht="16.5" customHeight="1">
      <c r="AH419" s="2458" t="s">
        <v>1036</v>
      </c>
      <c r="AI419" s="2460" t="s">
        <v>268</v>
      </c>
      <c r="AJ419" s="596" t="s">
        <v>1752</v>
      </c>
      <c r="AK419" s="593">
        <v>9606002</v>
      </c>
      <c r="AL419" s="597">
        <v>1</v>
      </c>
      <c r="AM419" s="597" t="s">
        <v>388</v>
      </c>
      <c r="AN419" s="597" t="s">
        <v>1533</v>
      </c>
      <c r="AO419" s="595"/>
    </row>
    <row r="420" spans="34:41" ht="16.5" customHeight="1">
      <c r="AH420" s="2458" t="s">
        <v>1036</v>
      </c>
      <c r="AI420" s="2460" t="s">
        <v>269</v>
      </c>
      <c r="AJ420" s="596" t="s">
        <v>1753</v>
      </c>
      <c r="AK420" s="593">
        <v>9606003</v>
      </c>
      <c r="AL420" s="597">
        <v>1</v>
      </c>
      <c r="AM420" s="597" t="s">
        <v>388</v>
      </c>
      <c r="AN420" s="597" t="s">
        <v>1533</v>
      </c>
      <c r="AO420" s="595"/>
    </row>
    <row r="421" spans="34:41" ht="16.5" customHeight="1">
      <c r="AH421" s="2458" t="s">
        <v>1036</v>
      </c>
      <c r="AI421" s="2460" t="s">
        <v>1754</v>
      </c>
      <c r="AJ421" s="596" t="s">
        <v>1755</v>
      </c>
      <c r="AK421" s="593">
        <v>9606007</v>
      </c>
      <c r="AL421" s="597" t="s">
        <v>388</v>
      </c>
      <c r="AM421" s="597">
        <v>1</v>
      </c>
      <c r="AN421" s="597" t="s">
        <v>1533</v>
      </c>
      <c r="AO421" s="595"/>
    </row>
    <row r="422" spans="34:41" ht="16.5" customHeight="1">
      <c r="AH422" s="2458" t="s">
        <v>1036</v>
      </c>
      <c r="AI422" s="2460" t="s">
        <v>327</v>
      </c>
      <c r="AJ422" s="596" t="s">
        <v>1756</v>
      </c>
      <c r="AK422" s="593">
        <v>9606990</v>
      </c>
      <c r="AL422" s="597" t="s">
        <v>388</v>
      </c>
      <c r="AM422" s="597">
        <v>1</v>
      </c>
      <c r="AN422" s="597" t="s">
        <v>1543</v>
      </c>
      <c r="AO422" s="595" t="s">
        <v>1550</v>
      </c>
    </row>
    <row r="423" spans="34:41" ht="16.5" customHeight="1">
      <c r="AH423" s="2458" t="s">
        <v>1037</v>
      </c>
      <c r="AI423" s="2460" t="s">
        <v>1757</v>
      </c>
      <c r="AJ423" s="596" t="s">
        <v>1758</v>
      </c>
      <c r="AK423" s="593">
        <v>9701007</v>
      </c>
      <c r="AL423" s="597" t="s">
        <v>388</v>
      </c>
      <c r="AM423" s="597">
        <v>1</v>
      </c>
      <c r="AN423" s="597" t="s">
        <v>1533</v>
      </c>
      <c r="AO423" s="595"/>
    </row>
    <row r="424" spans="34:41" ht="16.5" customHeight="1">
      <c r="AH424" s="2458" t="s">
        <v>1038</v>
      </c>
      <c r="AI424" s="2460" t="s">
        <v>270</v>
      </c>
      <c r="AJ424" s="596" t="s">
        <v>1759</v>
      </c>
      <c r="AK424" s="593">
        <v>9702008</v>
      </c>
      <c r="AL424" s="597" t="s">
        <v>388</v>
      </c>
      <c r="AM424" s="597">
        <v>1</v>
      </c>
      <c r="AN424" s="597" t="s">
        <v>1533</v>
      </c>
      <c r="AO424" s="595"/>
    </row>
    <row r="425" spans="34:41" ht="16.5" customHeight="1">
      <c r="AH425" s="2458" t="s">
        <v>1038</v>
      </c>
      <c r="AI425" s="2460" t="s">
        <v>1760</v>
      </c>
      <c r="AJ425" s="596" t="s">
        <v>1761</v>
      </c>
      <c r="AK425" s="593">
        <v>9702010</v>
      </c>
      <c r="AL425" s="597" t="s">
        <v>388</v>
      </c>
      <c r="AM425" s="597">
        <v>1</v>
      </c>
      <c r="AN425" s="597" t="s">
        <v>1533</v>
      </c>
      <c r="AO425" s="595"/>
    </row>
    <row r="426" spans="34:41" ht="16.5" customHeight="1">
      <c r="AH426" s="2458" t="s">
        <v>1039</v>
      </c>
      <c r="AI426" s="2460" t="s">
        <v>91</v>
      </c>
      <c r="AJ426" s="596" t="s">
        <v>1200</v>
      </c>
      <c r="AK426" s="593">
        <v>9703007</v>
      </c>
      <c r="AL426" s="597">
        <v>1</v>
      </c>
      <c r="AM426" s="597" t="s">
        <v>388</v>
      </c>
      <c r="AN426" s="597" t="s">
        <v>1533</v>
      </c>
      <c r="AO426" s="595"/>
    </row>
    <row r="427" spans="34:41" ht="16.5" customHeight="1">
      <c r="AH427" s="2458" t="s">
        <v>1039</v>
      </c>
      <c r="AI427" s="2460" t="s">
        <v>273</v>
      </c>
      <c r="AJ427" s="596" t="s">
        <v>1762</v>
      </c>
      <c r="AK427" s="593">
        <v>9703009</v>
      </c>
      <c r="AL427" s="597">
        <v>1</v>
      </c>
      <c r="AM427" s="597" t="s">
        <v>388</v>
      </c>
      <c r="AN427" s="597" t="s">
        <v>1533</v>
      </c>
      <c r="AO427" s="595"/>
    </row>
    <row r="428" spans="34:41" ht="16.5" customHeight="1">
      <c r="AH428" s="2458" t="s">
        <v>1039</v>
      </c>
      <c r="AI428" s="2460" t="s">
        <v>1763</v>
      </c>
      <c r="AJ428" s="596" t="s">
        <v>1764</v>
      </c>
      <c r="AK428" s="593">
        <v>9703011</v>
      </c>
      <c r="AL428" s="597" t="s">
        <v>388</v>
      </c>
      <c r="AM428" s="597">
        <v>1</v>
      </c>
      <c r="AN428" s="597" t="s">
        <v>1533</v>
      </c>
      <c r="AO428" s="595"/>
    </row>
    <row r="429" spans="34:41" ht="16.5" customHeight="1">
      <c r="AH429" s="2458" t="s">
        <v>1039</v>
      </c>
      <c r="AI429" s="2460" t="s">
        <v>1765</v>
      </c>
      <c r="AJ429" s="596" t="s">
        <v>1766</v>
      </c>
      <c r="AK429" s="593">
        <v>9703014</v>
      </c>
      <c r="AL429" s="597" t="s">
        <v>388</v>
      </c>
      <c r="AM429" s="597">
        <v>1</v>
      </c>
      <c r="AN429" s="597" t="s">
        <v>1533</v>
      </c>
      <c r="AO429" s="595"/>
    </row>
    <row r="430" spans="34:41" ht="16.5" customHeight="1">
      <c r="AH430" s="2458" t="s">
        <v>1039</v>
      </c>
      <c r="AI430" s="2460" t="s">
        <v>274</v>
      </c>
      <c r="AJ430" s="596" t="s">
        <v>1767</v>
      </c>
      <c r="AK430" s="593">
        <v>9703015</v>
      </c>
      <c r="AL430" s="597" t="s">
        <v>388</v>
      </c>
      <c r="AM430" s="597">
        <v>1</v>
      </c>
      <c r="AN430" s="597" t="s">
        <v>1533</v>
      </c>
      <c r="AO430" s="595"/>
    </row>
    <row r="431" spans="34:41" ht="16.5" customHeight="1">
      <c r="AH431" s="2458" t="s">
        <v>1039</v>
      </c>
      <c r="AI431" s="2460" t="s">
        <v>275</v>
      </c>
      <c r="AJ431" s="596" t="s">
        <v>1768</v>
      </c>
      <c r="AK431" s="593">
        <v>9703017</v>
      </c>
      <c r="AL431" s="597">
        <v>1</v>
      </c>
      <c r="AM431" s="597" t="s">
        <v>388</v>
      </c>
      <c r="AN431" s="597" t="s">
        <v>1533</v>
      </c>
      <c r="AO431" s="595"/>
    </row>
    <row r="432" spans="34:41" ht="16.5" customHeight="1">
      <c r="AH432" s="2458" t="s">
        <v>1039</v>
      </c>
      <c r="AI432" s="2460" t="s">
        <v>1769</v>
      </c>
      <c r="AJ432" s="596" t="s">
        <v>1770</v>
      </c>
      <c r="AK432" s="593">
        <v>9703026</v>
      </c>
      <c r="AL432" s="597" t="s">
        <v>388</v>
      </c>
      <c r="AM432" s="597">
        <v>1</v>
      </c>
      <c r="AN432" s="597" t="s">
        <v>1533</v>
      </c>
      <c r="AO432" s="595"/>
    </row>
    <row r="433" spans="34:41" ht="16.5" customHeight="1">
      <c r="AH433" s="2458" t="s">
        <v>1039</v>
      </c>
      <c r="AI433" s="2460" t="s">
        <v>1771</v>
      </c>
      <c r="AJ433" s="596" t="s">
        <v>1772</v>
      </c>
      <c r="AK433" s="593">
        <v>9703027</v>
      </c>
      <c r="AL433" s="597">
        <v>1</v>
      </c>
      <c r="AM433" s="597" t="s">
        <v>388</v>
      </c>
      <c r="AN433" s="597" t="s">
        <v>1543</v>
      </c>
      <c r="AO433" s="595"/>
    </row>
    <row r="434" spans="34:41" ht="16.5" customHeight="1">
      <c r="AH434" s="2458" t="s">
        <v>1039</v>
      </c>
      <c r="AI434" s="2460" t="s">
        <v>1773</v>
      </c>
      <c r="AJ434" s="596" t="s">
        <v>1774</v>
      </c>
      <c r="AK434" s="593">
        <v>9703028</v>
      </c>
      <c r="AL434" s="597" t="s">
        <v>388</v>
      </c>
      <c r="AM434" s="597">
        <v>1</v>
      </c>
      <c r="AN434" s="597" t="s">
        <v>1543</v>
      </c>
      <c r="AO434" s="595"/>
    </row>
    <row r="435" spans="34:41" ht="16.5" customHeight="1">
      <c r="AH435" s="2458" t="s">
        <v>1040</v>
      </c>
      <c r="AI435" s="2460" t="s">
        <v>334</v>
      </c>
      <c r="AJ435" s="596" t="s">
        <v>1775</v>
      </c>
      <c r="AK435" s="593">
        <v>9704005</v>
      </c>
      <c r="AL435" s="597">
        <v>1</v>
      </c>
      <c r="AM435" s="597" t="s">
        <v>388</v>
      </c>
      <c r="AN435" s="597" t="s">
        <v>1533</v>
      </c>
      <c r="AO435" s="595"/>
    </row>
    <row r="436" spans="34:41" ht="16.5" customHeight="1">
      <c r="AH436" s="2458" t="s">
        <v>1040</v>
      </c>
      <c r="AI436" s="2460" t="s">
        <v>278</v>
      </c>
      <c r="AJ436" s="596" t="s">
        <v>1776</v>
      </c>
      <c r="AK436" s="593">
        <v>9704024</v>
      </c>
      <c r="AL436" s="597"/>
      <c r="AM436" s="597">
        <v>1</v>
      </c>
      <c r="AN436" s="597" t="s">
        <v>1533</v>
      </c>
      <c r="AO436" s="595"/>
    </row>
    <row r="437" spans="34:41" ht="16.5" customHeight="1">
      <c r="AH437" s="2458" t="s">
        <v>1040</v>
      </c>
      <c r="AI437" s="2460" t="s">
        <v>279</v>
      </c>
      <c r="AJ437" s="596" t="s">
        <v>1777</v>
      </c>
      <c r="AK437" s="593">
        <v>9704027</v>
      </c>
      <c r="AL437" s="597" t="s">
        <v>388</v>
      </c>
      <c r="AM437" s="597">
        <v>1</v>
      </c>
      <c r="AN437" s="597" t="s">
        <v>1533</v>
      </c>
      <c r="AO437" s="595"/>
    </row>
    <row r="438" spans="34:41" ht="16.5" customHeight="1">
      <c r="AH438" s="2458" t="s">
        <v>1040</v>
      </c>
      <c r="AI438" s="2460" t="s">
        <v>280</v>
      </c>
      <c r="AJ438" s="596" t="s">
        <v>1778</v>
      </c>
      <c r="AK438" s="593">
        <v>9704028</v>
      </c>
      <c r="AL438" s="597">
        <v>1</v>
      </c>
      <c r="AM438" s="597" t="s">
        <v>388</v>
      </c>
      <c r="AN438" s="597" t="s">
        <v>1533</v>
      </c>
      <c r="AO438" s="595"/>
    </row>
    <row r="439" spans="34:41" ht="16.5" customHeight="1">
      <c r="AH439" s="2458" t="s">
        <v>1040</v>
      </c>
      <c r="AI439" s="2460" t="s">
        <v>335</v>
      </c>
      <c r="AJ439" s="596" t="s">
        <v>1779</v>
      </c>
      <c r="AK439" s="593">
        <v>9704038</v>
      </c>
      <c r="AL439" s="597" t="s">
        <v>388</v>
      </c>
      <c r="AM439" s="597">
        <v>1</v>
      </c>
      <c r="AN439" s="597" t="s">
        <v>1543</v>
      </c>
      <c r="AO439" s="595"/>
    </row>
    <row r="440" spans="34:41" ht="16.5" customHeight="1">
      <c r="AH440" s="2458" t="s">
        <v>1040</v>
      </c>
      <c r="AI440" s="2460" t="s">
        <v>1780</v>
      </c>
      <c r="AJ440" s="596" t="s">
        <v>1781</v>
      </c>
      <c r="AK440" s="593">
        <v>9704038</v>
      </c>
      <c r="AL440" s="597" t="s">
        <v>388</v>
      </c>
      <c r="AM440" s="597">
        <v>1</v>
      </c>
      <c r="AN440" s="597" t="s">
        <v>1533</v>
      </c>
      <c r="AO440" s="595"/>
    </row>
    <row r="441" spans="34:41" ht="16.5" customHeight="1">
      <c r="AH441" s="2458" t="s">
        <v>1040</v>
      </c>
      <c r="AI441" s="2460" t="s">
        <v>336</v>
      </c>
      <c r="AJ441" s="596" t="s">
        <v>1782</v>
      </c>
      <c r="AK441" s="593">
        <v>9704040</v>
      </c>
      <c r="AL441" s="597" t="s">
        <v>388</v>
      </c>
      <c r="AM441" s="597">
        <v>1</v>
      </c>
      <c r="AN441" s="597" t="s">
        <v>1543</v>
      </c>
      <c r="AO441" s="595"/>
    </row>
    <row r="442" spans="34:41" ht="16.5" customHeight="1">
      <c r="AH442" s="2458" t="s">
        <v>1040</v>
      </c>
      <c r="AI442" s="2460" t="s">
        <v>337</v>
      </c>
      <c r="AJ442" s="596" t="s">
        <v>1783</v>
      </c>
      <c r="AK442" s="593">
        <v>9704041</v>
      </c>
      <c r="AL442" s="597" t="s">
        <v>388</v>
      </c>
      <c r="AM442" s="597">
        <v>1</v>
      </c>
      <c r="AN442" s="597" t="s">
        <v>1533</v>
      </c>
      <c r="AO442" s="595"/>
    </row>
    <row r="443" spans="34:41" ht="16.5" customHeight="1">
      <c r="AH443" s="2458" t="s">
        <v>1040</v>
      </c>
      <c r="AI443" s="2462" t="s">
        <v>1784</v>
      </c>
      <c r="AJ443" s="598" t="s">
        <v>1785</v>
      </c>
      <c r="AK443" s="599">
        <v>9704042</v>
      </c>
      <c r="AL443" s="597" t="s">
        <v>388</v>
      </c>
      <c r="AM443" s="600">
        <v>1</v>
      </c>
      <c r="AN443" s="600" t="s">
        <v>1543</v>
      </c>
      <c r="AO443" s="595"/>
    </row>
    <row r="444" spans="34:41" ht="16.5" customHeight="1">
      <c r="AH444" s="2458" t="s">
        <v>1041</v>
      </c>
      <c r="AI444" s="2460" t="s">
        <v>283</v>
      </c>
      <c r="AJ444" s="596" t="s">
        <v>1786</v>
      </c>
      <c r="AK444" s="593">
        <v>9705003</v>
      </c>
      <c r="AL444" s="597" t="s">
        <v>388</v>
      </c>
      <c r="AM444" s="597">
        <v>1</v>
      </c>
      <c r="AN444" s="597" t="s">
        <v>1533</v>
      </c>
      <c r="AO444" s="595"/>
    </row>
    <row r="445" spans="34:41" ht="16.5" customHeight="1">
      <c r="AH445" s="2458" t="s">
        <v>1041</v>
      </c>
      <c r="AI445" s="2460" t="s">
        <v>284</v>
      </c>
      <c r="AJ445" s="596" t="s">
        <v>1787</v>
      </c>
      <c r="AK445" s="593">
        <v>9705005</v>
      </c>
      <c r="AL445" s="597" t="s">
        <v>388</v>
      </c>
      <c r="AM445" s="597">
        <v>1</v>
      </c>
      <c r="AN445" s="597" t="s">
        <v>1533</v>
      </c>
      <c r="AO445" s="595"/>
    </row>
    <row r="446" spans="34:41" ht="16.5" customHeight="1">
      <c r="AH446" s="2458" t="s">
        <v>1041</v>
      </c>
      <c r="AI446" s="2460" t="s">
        <v>288</v>
      </c>
      <c r="AJ446" s="596" t="s">
        <v>1788</v>
      </c>
      <c r="AK446" s="593">
        <v>9705018</v>
      </c>
      <c r="AL446" s="597" t="s">
        <v>388</v>
      </c>
      <c r="AM446" s="597">
        <v>1</v>
      </c>
      <c r="AN446" s="597" t="s">
        <v>1533</v>
      </c>
      <c r="AO446" s="595"/>
    </row>
    <row r="447" spans="34:41" ht="16.5" customHeight="1">
      <c r="AH447" s="2458" t="s">
        <v>1041</v>
      </c>
      <c r="AI447" s="2460" t="s">
        <v>339</v>
      </c>
      <c r="AJ447" s="596" t="s">
        <v>1789</v>
      </c>
      <c r="AK447" s="593">
        <v>9705020</v>
      </c>
      <c r="AL447" s="597">
        <v>1</v>
      </c>
      <c r="AM447" s="597" t="s">
        <v>388</v>
      </c>
      <c r="AN447" s="597" t="s">
        <v>1533</v>
      </c>
      <c r="AO447" s="595"/>
    </row>
    <row r="448" spans="34:41" ht="16.5" customHeight="1">
      <c r="AH448" s="2458" t="s">
        <v>1041</v>
      </c>
      <c r="AI448" s="2460" t="s">
        <v>340</v>
      </c>
      <c r="AJ448" s="596" t="s">
        <v>1790</v>
      </c>
      <c r="AK448" s="593">
        <v>9705991</v>
      </c>
      <c r="AL448" s="597" t="s">
        <v>388</v>
      </c>
      <c r="AM448" s="597">
        <v>1</v>
      </c>
      <c r="AN448" s="597" t="s">
        <v>1543</v>
      </c>
      <c r="AO448" s="595" t="s">
        <v>1550</v>
      </c>
    </row>
    <row r="449" spans="34:41" ht="16.5" customHeight="1">
      <c r="AH449" s="2458" t="s">
        <v>1041</v>
      </c>
      <c r="AI449" s="2460" t="s">
        <v>341</v>
      </c>
      <c r="AJ449" s="596" t="s">
        <v>1791</v>
      </c>
      <c r="AK449" s="593">
        <v>9705992</v>
      </c>
      <c r="AL449" s="597" t="s">
        <v>388</v>
      </c>
      <c r="AM449" s="597">
        <v>1</v>
      </c>
      <c r="AN449" s="597" t="s">
        <v>1543</v>
      </c>
      <c r="AO449" s="595" t="s">
        <v>1550</v>
      </c>
    </row>
    <row r="450" spans="34:41" ht="16.5" customHeight="1">
      <c r="AH450" s="2458" t="s">
        <v>1041</v>
      </c>
      <c r="AI450" s="2462" t="s">
        <v>1792</v>
      </c>
      <c r="AJ450" s="598" t="s">
        <v>1793</v>
      </c>
      <c r="AK450" s="599">
        <v>9705993</v>
      </c>
      <c r="AL450" s="600"/>
      <c r="AM450" s="600">
        <v>1</v>
      </c>
      <c r="AN450" s="600" t="s">
        <v>1543</v>
      </c>
      <c r="AO450" s="595" t="s">
        <v>1550</v>
      </c>
    </row>
    <row r="451" spans="34:41" ht="16.5" customHeight="1">
      <c r="AH451" s="2458" t="s">
        <v>1794</v>
      </c>
      <c r="AI451" s="2462" t="s">
        <v>1795</v>
      </c>
      <c r="AJ451" s="598" t="s">
        <v>1796</v>
      </c>
      <c r="AK451" s="599">
        <v>9801991</v>
      </c>
      <c r="AL451" s="600"/>
      <c r="AM451" s="600">
        <v>1</v>
      </c>
      <c r="AN451" s="600" t="s">
        <v>1543</v>
      </c>
      <c r="AO451" s="595" t="s">
        <v>1550</v>
      </c>
    </row>
    <row r="452" spans="34:41" ht="16.5" customHeight="1">
      <c r="AH452" s="2458" t="s">
        <v>1042</v>
      </c>
      <c r="AI452" s="2460" t="s">
        <v>1797</v>
      </c>
      <c r="AJ452" s="596" t="s">
        <v>1798</v>
      </c>
      <c r="AK452" s="593">
        <v>9802002</v>
      </c>
      <c r="AL452" s="597" t="s">
        <v>388</v>
      </c>
      <c r="AM452" s="597">
        <v>1</v>
      </c>
      <c r="AN452" s="597" t="s">
        <v>1533</v>
      </c>
      <c r="AO452" s="595"/>
    </row>
    <row r="453" spans="34:41" ht="16.5" customHeight="1">
      <c r="AH453" s="2458" t="s">
        <v>1042</v>
      </c>
      <c r="AI453" s="2460" t="s">
        <v>289</v>
      </c>
      <c r="AJ453" s="596" t="s">
        <v>1799</v>
      </c>
      <c r="AK453" s="593">
        <v>9802003</v>
      </c>
      <c r="AL453" s="597" t="s">
        <v>388</v>
      </c>
      <c r="AM453" s="597">
        <v>1</v>
      </c>
      <c r="AN453" s="597" t="s">
        <v>1533</v>
      </c>
      <c r="AO453" s="595"/>
    </row>
    <row r="454" spans="34:41" ht="16.5" customHeight="1">
      <c r="AH454" s="2458" t="s">
        <v>1042</v>
      </c>
      <c r="AI454" s="2460" t="s">
        <v>1800</v>
      </c>
      <c r="AJ454" s="596" t="s">
        <v>1801</v>
      </c>
      <c r="AK454" s="593">
        <v>9802990</v>
      </c>
      <c r="AL454" s="597" t="s">
        <v>388</v>
      </c>
      <c r="AM454" s="597">
        <v>1</v>
      </c>
      <c r="AN454" s="597" t="s">
        <v>1543</v>
      </c>
      <c r="AO454" s="595" t="s">
        <v>1550</v>
      </c>
    </row>
    <row r="455" spans="34:41" ht="16.5" customHeight="1">
      <c r="AH455" s="2458" t="s">
        <v>1042</v>
      </c>
      <c r="AI455" s="2460" t="s">
        <v>1802</v>
      </c>
      <c r="AJ455" s="596" t="s">
        <v>1803</v>
      </c>
      <c r="AK455" s="593">
        <v>9802991</v>
      </c>
      <c r="AL455" s="597" t="s">
        <v>388</v>
      </c>
      <c r="AM455" s="597">
        <v>1</v>
      </c>
      <c r="AN455" s="597" t="s">
        <v>1543</v>
      </c>
      <c r="AO455" s="595" t="s">
        <v>1550</v>
      </c>
    </row>
    <row r="456" spans="34:41" ht="16.5" customHeight="1">
      <c r="AH456" s="2458" t="s">
        <v>1042</v>
      </c>
      <c r="AI456" s="2460" t="s">
        <v>1804</v>
      </c>
      <c r="AJ456" s="596" t="s">
        <v>1805</v>
      </c>
      <c r="AK456" s="593">
        <v>9802993</v>
      </c>
      <c r="AL456" s="597">
        <v>1</v>
      </c>
      <c r="AM456" s="597" t="s">
        <v>388</v>
      </c>
      <c r="AN456" s="597" t="s">
        <v>1543</v>
      </c>
      <c r="AO456" s="595" t="s">
        <v>1550</v>
      </c>
    </row>
    <row r="457" spans="34:41" ht="16.5" customHeight="1">
      <c r="AH457" s="2458" t="s">
        <v>1043</v>
      </c>
      <c r="AI457" s="2460" t="s">
        <v>294</v>
      </c>
      <c r="AJ457" s="596" t="s">
        <v>1806</v>
      </c>
      <c r="AK457" s="593">
        <v>9803008</v>
      </c>
      <c r="AL457" s="597" t="s">
        <v>388</v>
      </c>
      <c r="AM457" s="597">
        <v>1</v>
      </c>
      <c r="AN457" s="597" t="s">
        <v>1533</v>
      </c>
      <c r="AO457" s="595"/>
    </row>
    <row r="458" spans="34:41" ht="16.5" customHeight="1">
      <c r="AH458" s="2458" t="s">
        <v>1043</v>
      </c>
      <c r="AI458" s="2460" t="s">
        <v>1807</v>
      </c>
      <c r="AJ458" s="596" t="s">
        <v>1808</v>
      </c>
      <c r="AK458" s="593">
        <v>9803011</v>
      </c>
      <c r="AL458" s="597">
        <v>1</v>
      </c>
      <c r="AM458" s="597" t="s">
        <v>388</v>
      </c>
      <c r="AN458" s="597" t="s">
        <v>1533</v>
      </c>
      <c r="AO458" s="595"/>
    </row>
    <row r="459" spans="34:41" ht="16.5" customHeight="1">
      <c r="AH459" s="2458" t="s">
        <v>1043</v>
      </c>
      <c r="AI459" s="2460" t="s">
        <v>344</v>
      </c>
      <c r="AJ459" s="596" t="s">
        <v>1809</v>
      </c>
      <c r="AK459" s="593">
        <v>9803018</v>
      </c>
      <c r="AL459" s="597">
        <v>1</v>
      </c>
      <c r="AM459" s="597" t="s">
        <v>388</v>
      </c>
      <c r="AN459" s="597" t="s">
        <v>1533</v>
      </c>
      <c r="AO459" s="595"/>
    </row>
    <row r="460" spans="34:41" ht="16.5" customHeight="1">
      <c r="AH460" s="2458" t="s">
        <v>1043</v>
      </c>
      <c r="AI460" s="2460" t="s">
        <v>1810</v>
      </c>
      <c r="AJ460" s="596" t="s">
        <v>1811</v>
      </c>
      <c r="AK460" s="593">
        <v>9803019</v>
      </c>
      <c r="AL460" s="597">
        <v>1</v>
      </c>
      <c r="AM460" s="597" t="s">
        <v>388</v>
      </c>
      <c r="AN460" s="597" t="s">
        <v>1533</v>
      </c>
      <c r="AO460" s="595"/>
    </row>
    <row r="461" spans="34:41" ht="16.5" customHeight="1">
      <c r="AH461" s="2458" t="s">
        <v>1043</v>
      </c>
      <c r="AI461" s="2460" t="s">
        <v>345</v>
      </c>
      <c r="AJ461" s="596" t="s">
        <v>1812</v>
      </c>
      <c r="AK461" s="593">
        <v>9803990</v>
      </c>
      <c r="AL461" s="597" t="s">
        <v>388</v>
      </c>
      <c r="AM461" s="597">
        <v>1</v>
      </c>
      <c r="AN461" s="597" t="s">
        <v>1543</v>
      </c>
      <c r="AO461" s="595" t="s">
        <v>1550</v>
      </c>
    </row>
    <row r="462" spans="34:41" ht="16.5" customHeight="1">
      <c r="AH462" s="2458" t="s">
        <v>1044</v>
      </c>
      <c r="AI462" s="2460" t="s">
        <v>74</v>
      </c>
      <c r="AJ462" s="596" t="s">
        <v>1062</v>
      </c>
      <c r="AK462" s="593">
        <v>9804009</v>
      </c>
      <c r="AL462" s="597" t="s">
        <v>388</v>
      </c>
      <c r="AM462" s="597">
        <v>1</v>
      </c>
      <c r="AN462" s="597" t="s">
        <v>1813</v>
      </c>
      <c r="AO462" s="595"/>
    </row>
    <row r="463" spans="34:41" ht="16.5" customHeight="1">
      <c r="AH463" s="2458" t="s">
        <v>1045</v>
      </c>
      <c r="AI463" s="2460" t="s">
        <v>1814</v>
      </c>
      <c r="AJ463" s="596" t="s">
        <v>1815</v>
      </c>
      <c r="AK463" s="593">
        <v>9901006</v>
      </c>
      <c r="AL463" s="597">
        <v>1</v>
      </c>
      <c r="AM463" s="597" t="s">
        <v>388</v>
      </c>
      <c r="AN463" s="597" t="s">
        <v>1533</v>
      </c>
      <c r="AO463" s="595"/>
    </row>
    <row r="464" spans="34:41" ht="16.5" customHeight="1">
      <c r="AH464" s="2458" t="s">
        <v>1045</v>
      </c>
      <c r="AI464" s="2460" t="s">
        <v>1816</v>
      </c>
      <c r="AJ464" s="596" t="s">
        <v>1817</v>
      </c>
      <c r="AK464" s="593">
        <v>9901010</v>
      </c>
      <c r="AL464" s="597" t="s">
        <v>388</v>
      </c>
      <c r="AM464" s="597">
        <v>1</v>
      </c>
      <c r="AN464" s="597" t="s">
        <v>1533</v>
      </c>
      <c r="AO464" s="595"/>
    </row>
    <row r="465" spans="34:41" ht="16.5" customHeight="1">
      <c r="AH465" s="2458" t="s">
        <v>1045</v>
      </c>
      <c r="AI465" s="2460" t="s">
        <v>1818</v>
      </c>
      <c r="AJ465" s="596" t="s">
        <v>1819</v>
      </c>
      <c r="AK465" s="593">
        <v>9901029</v>
      </c>
      <c r="AL465" s="597" t="s">
        <v>388</v>
      </c>
      <c r="AM465" s="597">
        <v>1</v>
      </c>
      <c r="AN465" s="597" t="s">
        <v>1533</v>
      </c>
      <c r="AO465" s="595"/>
    </row>
    <row r="466" spans="34:41" ht="16.5" customHeight="1">
      <c r="AH466" s="2458" t="s">
        <v>1045</v>
      </c>
      <c r="AI466" s="2460" t="s">
        <v>1820</v>
      </c>
      <c r="AJ466" s="596" t="s">
        <v>1821</v>
      </c>
      <c r="AK466" s="593">
        <v>9901038</v>
      </c>
      <c r="AL466" s="597">
        <v>1</v>
      </c>
      <c r="AM466" s="597" t="s">
        <v>388</v>
      </c>
      <c r="AN466" s="597" t="s">
        <v>1533</v>
      </c>
      <c r="AO466" s="595"/>
    </row>
    <row r="467" spans="34:41" ht="16.5" customHeight="1">
      <c r="AH467" s="2458" t="s">
        <v>1045</v>
      </c>
      <c r="AI467" s="2460" t="s">
        <v>302</v>
      </c>
      <c r="AJ467" s="596" t="s">
        <v>1822</v>
      </c>
      <c r="AK467" s="593">
        <v>9901051</v>
      </c>
      <c r="AL467" s="597" t="s">
        <v>388</v>
      </c>
      <c r="AM467" s="597">
        <v>1</v>
      </c>
      <c r="AN467" s="597" t="s">
        <v>1533</v>
      </c>
      <c r="AO467" s="595"/>
    </row>
    <row r="468" spans="34:41" ht="16.5" customHeight="1">
      <c r="AH468" s="2458" t="s">
        <v>1045</v>
      </c>
      <c r="AI468" s="2460" t="s">
        <v>303</v>
      </c>
      <c r="AJ468" s="596" t="s">
        <v>1823</v>
      </c>
      <c r="AK468" s="593">
        <v>9901056</v>
      </c>
      <c r="AL468" s="597" t="s">
        <v>388</v>
      </c>
      <c r="AM468" s="597">
        <v>1</v>
      </c>
      <c r="AN468" s="597" t="s">
        <v>1533</v>
      </c>
      <c r="AO468" s="595"/>
    </row>
    <row r="469" spans="34:41" ht="16.5" customHeight="1">
      <c r="AH469" s="2458" t="s">
        <v>1045</v>
      </c>
      <c r="AI469" s="2460" t="s">
        <v>348</v>
      </c>
      <c r="AJ469" s="596" t="s">
        <v>1824</v>
      </c>
      <c r="AK469" s="593">
        <v>9901062</v>
      </c>
      <c r="AL469" s="597">
        <v>1</v>
      </c>
      <c r="AM469" s="597" t="s">
        <v>388</v>
      </c>
      <c r="AN469" s="597" t="s">
        <v>1533</v>
      </c>
      <c r="AO469" s="595"/>
    </row>
    <row r="470" spans="34:41" ht="16.5" customHeight="1">
      <c r="AH470" s="2458" t="s">
        <v>1045</v>
      </c>
      <c r="AI470" s="2460" t="s">
        <v>1825</v>
      </c>
      <c r="AJ470" s="596" t="s">
        <v>1826</v>
      </c>
      <c r="AK470" s="593">
        <v>9901990</v>
      </c>
      <c r="AL470" s="597" t="s">
        <v>388</v>
      </c>
      <c r="AM470" s="597">
        <v>1</v>
      </c>
      <c r="AN470" s="597" t="s">
        <v>1533</v>
      </c>
      <c r="AO470" s="595" t="s">
        <v>1550</v>
      </c>
    </row>
    <row r="471" spans="34:41" ht="15" customHeight="1">
      <c r="AH471" s="2458" t="s">
        <v>1045</v>
      </c>
      <c r="AI471" s="2460" t="s">
        <v>1827</v>
      </c>
      <c r="AJ471" s="596" t="s">
        <v>1828</v>
      </c>
      <c r="AK471" s="593">
        <v>9901992</v>
      </c>
      <c r="AL471" s="597" t="s">
        <v>388</v>
      </c>
      <c r="AM471" s="597">
        <v>1</v>
      </c>
      <c r="AN471" s="597" t="s">
        <v>1533</v>
      </c>
      <c r="AO471" s="595" t="s">
        <v>1550</v>
      </c>
    </row>
    <row r="472" spans="34:41" ht="15" customHeight="1">
      <c r="AH472" s="2458" t="s">
        <v>1046</v>
      </c>
      <c r="AI472" s="2460" t="s">
        <v>304</v>
      </c>
      <c r="AJ472" s="596" t="s">
        <v>1829</v>
      </c>
      <c r="AK472" s="593">
        <v>9902006</v>
      </c>
      <c r="AL472" s="597" t="s">
        <v>388</v>
      </c>
      <c r="AM472" s="597">
        <v>1</v>
      </c>
      <c r="AN472" s="597" t="s">
        <v>1533</v>
      </c>
      <c r="AO472" s="595"/>
    </row>
    <row r="473" spans="34:41" ht="15" customHeight="1">
      <c r="AH473" s="2458" t="s">
        <v>1047</v>
      </c>
      <c r="AI473" s="2460" t="s">
        <v>1830</v>
      </c>
      <c r="AJ473" s="596" t="s">
        <v>1831</v>
      </c>
      <c r="AK473" s="593">
        <v>9903004</v>
      </c>
      <c r="AL473" s="597" t="s">
        <v>388</v>
      </c>
      <c r="AM473" s="597">
        <v>1</v>
      </c>
      <c r="AN473" s="597" t="s">
        <v>1533</v>
      </c>
      <c r="AO473" s="595"/>
    </row>
    <row r="474" spans="34:41" ht="15" customHeight="1">
      <c r="AH474" s="2458" t="s">
        <v>1047</v>
      </c>
      <c r="AI474" s="2460" t="s">
        <v>306</v>
      </c>
      <c r="AJ474" s="596" t="s">
        <v>1832</v>
      </c>
      <c r="AK474" s="593">
        <v>9903012</v>
      </c>
      <c r="AL474" s="597" t="s">
        <v>388</v>
      </c>
      <c r="AM474" s="597">
        <v>1</v>
      </c>
      <c r="AN474" s="597" t="s">
        <v>1533</v>
      </c>
      <c r="AO474" s="595"/>
    </row>
    <row r="475" spans="34:41" ht="15" customHeight="1">
      <c r="AH475" s="2458" t="s">
        <v>1047</v>
      </c>
      <c r="AI475" s="2460" t="s">
        <v>1833</v>
      </c>
      <c r="AJ475" s="596" t="s">
        <v>1834</v>
      </c>
      <c r="AK475" s="593">
        <v>9903991</v>
      </c>
      <c r="AL475" s="597" t="s">
        <v>388</v>
      </c>
      <c r="AM475" s="597">
        <v>1</v>
      </c>
      <c r="AN475" s="597" t="s">
        <v>1543</v>
      </c>
      <c r="AO475" s="595" t="s">
        <v>1550</v>
      </c>
    </row>
    <row r="476" spans="34:41" ht="15" customHeight="1">
      <c r="AH476" s="2458" t="s">
        <v>1047</v>
      </c>
      <c r="AI476" s="2462" t="s">
        <v>1835</v>
      </c>
      <c r="AJ476" s="598" t="s">
        <v>1836</v>
      </c>
      <c r="AK476" s="599">
        <v>9903993</v>
      </c>
      <c r="AL476" s="600"/>
      <c r="AM476" s="600">
        <v>1</v>
      </c>
      <c r="AN476" s="600" t="s">
        <v>1115</v>
      </c>
      <c r="AO476" s="595" t="s">
        <v>1550</v>
      </c>
    </row>
    <row r="477" spans="34:41" ht="15" customHeight="1">
      <c r="AH477" s="2458" t="s">
        <v>1048</v>
      </c>
      <c r="AI477" s="2460" t="s">
        <v>322</v>
      </c>
      <c r="AJ477" s="596" t="s">
        <v>1837</v>
      </c>
      <c r="AK477" s="593">
        <v>9904990</v>
      </c>
      <c r="AL477" s="597" t="s">
        <v>388</v>
      </c>
      <c r="AM477" s="597">
        <v>1</v>
      </c>
      <c r="AN477" s="597" t="s">
        <v>1543</v>
      </c>
      <c r="AO477" s="595" t="s">
        <v>1550</v>
      </c>
    </row>
    <row r="478" spans="34:41" ht="15" customHeight="1">
      <c r="AH478" s="2458" t="s">
        <v>1048</v>
      </c>
      <c r="AI478" s="2460" t="s">
        <v>1838</v>
      </c>
      <c r="AJ478" s="596" t="s">
        <v>1839</v>
      </c>
      <c r="AK478" s="593">
        <v>9904991</v>
      </c>
      <c r="AL478" s="597" t="s">
        <v>388</v>
      </c>
      <c r="AM478" s="597">
        <v>1</v>
      </c>
      <c r="AN478" s="597" t="s">
        <v>1543</v>
      </c>
      <c r="AO478" s="595" t="s">
        <v>1550</v>
      </c>
    </row>
    <row r="479" spans="34:41" ht="15" customHeight="1">
      <c r="AH479" s="2458" t="s">
        <v>1049</v>
      </c>
      <c r="AI479" s="2460" t="s">
        <v>110</v>
      </c>
      <c r="AJ479" s="596" t="s">
        <v>1063</v>
      </c>
      <c r="AK479" s="593">
        <v>9905002</v>
      </c>
      <c r="AL479" s="597">
        <v>1</v>
      </c>
      <c r="AM479" s="597" t="s">
        <v>388</v>
      </c>
      <c r="AN479" s="597" t="s">
        <v>1533</v>
      </c>
      <c r="AO479" s="595"/>
    </row>
    <row r="480" spans="34:41" ht="15" customHeight="1">
      <c r="AH480" s="2458" t="s">
        <v>1049</v>
      </c>
      <c r="AI480" s="2460" t="s">
        <v>309</v>
      </c>
      <c r="AJ480" s="596" t="s">
        <v>1840</v>
      </c>
      <c r="AK480" s="593">
        <v>9905010</v>
      </c>
      <c r="AL480" s="597" t="s">
        <v>388</v>
      </c>
      <c r="AM480" s="597">
        <v>1</v>
      </c>
      <c r="AN480" s="597" t="s">
        <v>1533</v>
      </c>
      <c r="AO480" s="595"/>
    </row>
    <row r="481" spans="34:41" ht="15" customHeight="1">
      <c r="AH481" s="2458" t="s">
        <v>1049</v>
      </c>
      <c r="AI481" s="2460" t="s">
        <v>75</v>
      </c>
      <c r="AJ481" s="596" t="s">
        <v>1064</v>
      </c>
      <c r="AK481" s="593">
        <v>9905012</v>
      </c>
      <c r="AL481" s="597">
        <v>1</v>
      </c>
      <c r="AM481" s="597" t="s">
        <v>388</v>
      </c>
      <c r="AN481" s="597" t="s">
        <v>1533</v>
      </c>
      <c r="AO481" s="595"/>
    </row>
    <row r="482" spans="34:41" ht="15" customHeight="1">
      <c r="AH482" s="2458" t="s">
        <v>1049</v>
      </c>
      <c r="AI482" s="2460" t="s">
        <v>1841</v>
      </c>
      <c r="AJ482" s="596" t="s">
        <v>1842</v>
      </c>
      <c r="AK482" s="593">
        <v>9905015</v>
      </c>
      <c r="AL482" s="597" t="s">
        <v>388</v>
      </c>
      <c r="AM482" s="597">
        <v>1</v>
      </c>
      <c r="AN482" s="597" t="s">
        <v>1533</v>
      </c>
      <c r="AO482" s="595"/>
    </row>
    <row r="483" spans="34:41" ht="15" customHeight="1">
      <c r="AH483" s="2458" t="s">
        <v>1049</v>
      </c>
      <c r="AI483" s="2460" t="s">
        <v>324</v>
      </c>
      <c r="AJ483" s="596" t="s">
        <v>1843</v>
      </c>
      <c r="AK483" s="593">
        <v>9905990</v>
      </c>
      <c r="AL483" s="597" t="s">
        <v>388</v>
      </c>
      <c r="AM483" s="597">
        <v>1</v>
      </c>
      <c r="AN483" s="597" t="s">
        <v>1543</v>
      </c>
      <c r="AO483" s="595" t="s">
        <v>1550</v>
      </c>
    </row>
    <row r="484" spans="34:41" ht="15" customHeight="1">
      <c r="AH484" s="2458" t="s">
        <v>1050</v>
      </c>
      <c r="AI484" s="2460" t="s">
        <v>1844</v>
      </c>
      <c r="AJ484" s="596" t="s">
        <v>1845</v>
      </c>
      <c r="AK484" s="593">
        <v>9906003</v>
      </c>
      <c r="AL484" s="597">
        <v>1</v>
      </c>
      <c r="AM484" s="597" t="s">
        <v>388</v>
      </c>
      <c r="AN484" s="597" t="s">
        <v>1533</v>
      </c>
      <c r="AO484" s="595"/>
    </row>
    <row r="485" spans="34:41" ht="15" customHeight="1">
      <c r="AH485" s="2458" t="s">
        <v>1050</v>
      </c>
      <c r="AI485" s="2460" t="s">
        <v>310</v>
      </c>
      <c r="AJ485" s="596" t="s">
        <v>1846</v>
      </c>
      <c r="AK485" s="593">
        <v>9906010</v>
      </c>
      <c r="AL485" s="597" t="s">
        <v>388</v>
      </c>
      <c r="AM485" s="597">
        <v>1</v>
      </c>
      <c r="AN485" s="597" t="s">
        <v>1533</v>
      </c>
      <c r="AO485" s="595"/>
    </row>
    <row r="486" spans="34:41" ht="15" customHeight="1">
      <c r="AH486" s="2458" t="s">
        <v>1050</v>
      </c>
      <c r="AI486" s="2460" t="s">
        <v>79</v>
      </c>
      <c r="AJ486" s="596" t="s">
        <v>1847</v>
      </c>
      <c r="AK486" s="593">
        <v>9906012</v>
      </c>
      <c r="AL486" s="597" t="s">
        <v>388</v>
      </c>
      <c r="AM486" s="597">
        <v>1</v>
      </c>
      <c r="AN486" s="597" t="s">
        <v>1533</v>
      </c>
      <c r="AO486" s="595"/>
    </row>
    <row r="487" spans="34:41" ht="15" customHeight="1">
      <c r="AH487" s="2458" t="s">
        <v>1050</v>
      </c>
      <c r="AI487" s="2460" t="s">
        <v>311</v>
      </c>
      <c r="AJ487" s="596" t="s">
        <v>1065</v>
      </c>
      <c r="AK487" s="593">
        <v>9906013</v>
      </c>
      <c r="AL487" s="597" t="s">
        <v>388</v>
      </c>
      <c r="AM487" s="597">
        <v>1</v>
      </c>
      <c r="AN487" s="597" t="s">
        <v>1533</v>
      </c>
      <c r="AO487" s="595"/>
    </row>
    <row r="488" spans="34:41" ht="15" customHeight="1">
      <c r="AH488" s="2458" t="s">
        <v>1050</v>
      </c>
      <c r="AI488" s="2460" t="s">
        <v>312</v>
      </c>
      <c r="AJ488" s="596" t="s">
        <v>1848</v>
      </c>
      <c r="AK488" s="593">
        <v>9906014</v>
      </c>
      <c r="AL488" s="597" t="s">
        <v>388</v>
      </c>
      <c r="AM488" s="597">
        <v>1</v>
      </c>
      <c r="AN488" s="597" t="s">
        <v>1533</v>
      </c>
      <c r="AO488" s="595"/>
    </row>
    <row r="489" spans="34:41" ht="15" customHeight="1">
      <c r="AH489" s="2458" t="s">
        <v>1051</v>
      </c>
      <c r="AI489" s="2460" t="s">
        <v>129</v>
      </c>
      <c r="AJ489" s="596" t="s">
        <v>1066</v>
      </c>
      <c r="AK489" s="593">
        <v>9907013</v>
      </c>
      <c r="AL489" s="597" t="s">
        <v>388</v>
      </c>
      <c r="AM489" s="597">
        <v>1</v>
      </c>
      <c r="AN489" s="597" t="s">
        <v>1533</v>
      </c>
      <c r="AO489" s="595"/>
    </row>
    <row r="490" spans="34:41" ht="15" customHeight="1">
      <c r="AH490" s="2458" t="s">
        <v>1051</v>
      </c>
      <c r="AI490" s="2460" t="s">
        <v>330</v>
      </c>
      <c r="AJ490" s="596" t="s">
        <v>1849</v>
      </c>
      <c r="AK490" s="593">
        <v>9907025</v>
      </c>
      <c r="AL490" s="597" t="s">
        <v>388</v>
      </c>
      <c r="AM490" s="597">
        <v>1</v>
      </c>
      <c r="AN490" s="597" t="s">
        <v>1543</v>
      </c>
      <c r="AO490" s="595"/>
    </row>
    <row r="491" spans="34:41" ht="15" customHeight="1">
      <c r="AH491" s="2458" t="s">
        <v>1052</v>
      </c>
      <c r="AI491" s="2460" t="s">
        <v>1850</v>
      </c>
      <c r="AJ491" s="596" t="s">
        <v>1851</v>
      </c>
      <c r="AK491" s="593">
        <v>9908990</v>
      </c>
      <c r="AL491" s="597">
        <v>1</v>
      </c>
      <c r="AM491" s="597" t="s">
        <v>388</v>
      </c>
      <c r="AN491" s="597" t="s">
        <v>1533</v>
      </c>
      <c r="AO491" s="595" t="s">
        <v>1550</v>
      </c>
    </row>
    <row r="492" spans="34:41" ht="15" customHeight="1">
      <c r="AH492" s="2458" t="s">
        <v>1052</v>
      </c>
      <c r="AI492" s="2460" t="s">
        <v>1852</v>
      </c>
      <c r="AJ492" s="596" t="s">
        <v>1853</v>
      </c>
      <c r="AK492" s="593">
        <v>9908991</v>
      </c>
      <c r="AL492" s="597" t="s">
        <v>388</v>
      </c>
      <c r="AM492" s="597">
        <v>1</v>
      </c>
      <c r="AN492" s="597" t="s">
        <v>1533</v>
      </c>
      <c r="AO492" s="595" t="s">
        <v>1550</v>
      </c>
    </row>
    <row r="493" spans="34:41" ht="15" customHeight="1">
      <c r="AH493" s="2458" t="s">
        <v>1052</v>
      </c>
      <c r="AI493" s="2460" t="s">
        <v>1854</v>
      </c>
      <c r="AJ493" s="596" t="s">
        <v>1855</v>
      </c>
      <c r="AK493" s="593">
        <v>9908992</v>
      </c>
      <c r="AL493" s="597" t="s">
        <v>388</v>
      </c>
      <c r="AM493" s="597">
        <v>1</v>
      </c>
      <c r="AN493" s="597" t="s">
        <v>1543</v>
      </c>
      <c r="AO493" s="595" t="s">
        <v>1550</v>
      </c>
    </row>
    <row r="494" spans="34:41" ht="15" customHeight="1">
      <c r="AH494" s="2458" t="s">
        <v>1052</v>
      </c>
      <c r="AI494" s="2460" t="s">
        <v>1856</v>
      </c>
      <c r="AJ494" s="596" t="s">
        <v>1857</v>
      </c>
      <c r="AK494" s="593">
        <v>9908993</v>
      </c>
      <c r="AL494" s="597" t="s">
        <v>388</v>
      </c>
      <c r="AM494" s="597">
        <v>1</v>
      </c>
      <c r="AN494" s="597" t="s">
        <v>1533</v>
      </c>
      <c r="AO494" s="595" t="s">
        <v>1550</v>
      </c>
    </row>
    <row r="495" spans="34:41" ht="15" customHeight="1">
      <c r="AH495" s="2458" t="s">
        <v>1052</v>
      </c>
      <c r="AI495" s="2460" t="s">
        <v>1858</v>
      </c>
      <c r="AJ495" s="596" t="s">
        <v>1859</v>
      </c>
      <c r="AK495" s="593">
        <v>9908994</v>
      </c>
      <c r="AL495" s="597" t="s">
        <v>388</v>
      </c>
      <c r="AM495" s="597">
        <v>1</v>
      </c>
      <c r="AN495" s="597" t="s">
        <v>1543</v>
      </c>
      <c r="AO495" s="595" t="s">
        <v>1550</v>
      </c>
    </row>
    <row r="496" spans="34:41" ht="15" customHeight="1">
      <c r="AH496" s="2458" t="s">
        <v>1052</v>
      </c>
      <c r="AI496" s="2463" t="s">
        <v>1860</v>
      </c>
      <c r="AJ496" s="601" t="s">
        <v>1861</v>
      </c>
      <c r="AK496" s="2464">
        <v>9908996</v>
      </c>
      <c r="AL496" s="602" t="s">
        <v>388</v>
      </c>
      <c r="AM496" s="602">
        <v>1</v>
      </c>
      <c r="AN496" s="602" t="s">
        <v>1533</v>
      </c>
      <c r="AO496" s="595" t="s">
        <v>1550</v>
      </c>
    </row>
    <row r="500" spans="34:46" ht="15" customHeight="1">
      <c r="AH500" s="603"/>
      <c r="AI500" s="604"/>
      <c r="AJ500" s="605"/>
      <c r="AK500" s="606" t="s">
        <v>1862</v>
      </c>
      <c r="AL500" s="2401"/>
    </row>
    <row r="501" spans="34:46" ht="15" customHeight="1">
      <c r="AH501" s="603" t="s">
        <v>1353</v>
      </c>
      <c r="AI501" s="603" t="s">
        <v>1121</v>
      </c>
      <c r="AJ501" s="607">
        <v>1</v>
      </c>
      <c r="AK501" s="606">
        <v>3</v>
      </c>
      <c r="AL501" s="2401" t="s">
        <v>1863</v>
      </c>
    </row>
    <row r="502" spans="34:46" ht="15" customHeight="1">
      <c r="AH502" s="604"/>
      <c r="AI502" s="603" t="s">
        <v>1354</v>
      </c>
      <c r="AJ502" s="607">
        <v>2</v>
      </c>
      <c r="AK502" s="606">
        <v>4</v>
      </c>
      <c r="AL502" s="2401" t="s">
        <v>1864</v>
      </c>
    </row>
    <row r="503" spans="34:46" ht="15" customHeight="1">
      <c r="AH503" s="604"/>
      <c r="AI503" s="604"/>
      <c r="AJ503" s="607">
        <v>3</v>
      </c>
      <c r="AK503" s="606"/>
      <c r="AL503" s="2401" t="s">
        <v>1865</v>
      </c>
    </row>
    <row r="504" spans="34:46" ht="15" customHeight="1">
      <c r="AH504" s="604"/>
      <c r="AI504" s="604"/>
      <c r="AJ504" s="607">
        <v>4</v>
      </c>
      <c r="AK504" s="606"/>
      <c r="AL504" s="2401" t="s">
        <v>1866</v>
      </c>
      <c r="AM504" s="504"/>
      <c r="AN504" s="504"/>
      <c r="AO504" s="59"/>
      <c r="AP504" s="59"/>
      <c r="AQ504" s="59"/>
      <c r="AR504" s="59"/>
      <c r="AS504" s="70"/>
      <c r="AT504" s="70"/>
    </row>
    <row r="505" spans="34:46" ht="15" customHeight="1">
      <c r="AH505" s="604"/>
      <c r="AI505" s="604"/>
      <c r="AJ505" s="607">
        <v>5</v>
      </c>
      <c r="AK505" s="606"/>
      <c r="AL505" s="2401" t="s">
        <v>1867</v>
      </c>
    </row>
    <row r="1818" spans="34:34" ht="15" customHeight="1">
      <c r="AH1818" s="588"/>
    </row>
    <row r="1819" spans="34:34" ht="15" customHeight="1">
      <c r="AH1819" s="588"/>
    </row>
    <row r="1820" spans="34:34" ht="15" customHeight="1">
      <c r="AH1820" s="588"/>
    </row>
    <row r="1821" spans="34:34" ht="15" customHeight="1">
      <c r="AH1821" s="588"/>
    </row>
    <row r="1822" spans="34:34" ht="15" customHeight="1">
      <c r="AH1822" s="588"/>
    </row>
    <row r="1823" spans="34:34" ht="15" customHeight="1">
      <c r="AH1823" s="588"/>
    </row>
    <row r="1824" spans="34:34" ht="15" customHeight="1">
      <c r="AH1824" s="588"/>
    </row>
    <row r="1825" spans="34:34" ht="15" customHeight="1">
      <c r="AH1825" s="588"/>
    </row>
    <row r="1826" spans="34:34" ht="15" customHeight="1">
      <c r="AH1826" s="588"/>
    </row>
    <row r="1827" spans="34:34" ht="15" customHeight="1">
      <c r="AH1827" s="588"/>
    </row>
    <row r="1828" spans="34:34" ht="15" customHeight="1">
      <c r="AH1828" s="588"/>
    </row>
    <row r="1829" spans="34:34" ht="15" customHeight="1">
      <c r="AH1829" s="588"/>
    </row>
    <row r="1830" spans="34:34" ht="15" customHeight="1">
      <c r="AH1830" s="588"/>
    </row>
    <row r="1831" spans="34:34" ht="15" customHeight="1">
      <c r="AH1831" s="588"/>
    </row>
    <row r="1832" spans="34:34" ht="15" customHeight="1">
      <c r="AH1832" s="588"/>
    </row>
    <row r="1833" spans="34:34" ht="15" customHeight="1">
      <c r="AH1833" s="588"/>
    </row>
    <row r="1834" spans="34:34" ht="15" customHeight="1">
      <c r="AH1834" s="588"/>
    </row>
    <row r="1835" spans="34:34" ht="15" customHeight="1">
      <c r="AH1835" s="588"/>
    </row>
    <row r="1836" spans="34:34" ht="15" customHeight="1">
      <c r="AH1836" s="588"/>
    </row>
    <row r="1837" spans="34:34" ht="15" customHeight="1">
      <c r="AH1837" s="588"/>
    </row>
    <row r="1838" spans="34:34" ht="15" customHeight="1">
      <c r="AH1838" s="588"/>
    </row>
    <row r="1839" spans="34:34" ht="15" customHeight="1">
      <c r="AH1839" s="588"/>
    </row>
    <row r="1840" spans="34:34" ht="15" customHeight="1">
      <c r="AH1840" s="588"/>
    </row>
    <row r="1841" spans="34:34" ht="15" customHeight="1">
      <c r="AH1841" s="588"/>
    </row>
    <row r="1842" spans="34:34" ht="15" customHeight="1">
      <c r="AH1842" s="588"/>
    </row>
    <row r="1843" spans="34:34" ht="15" customHeight="1">
      <c r="AH1843" s="588"/>
    </row>
    <row r="1844" spans="34:34" ht="15" customHeight="1">
      <c r="AH1844" s="588"/>
    </row>
    <row r="1845" spans="34:34" ht="15" customHeight="1">
      <c r="AH1845" s="588"/>
    </row>
    <row r="1846" spans="34:34" ht="15" customHeight="1">
      <c r="AH1846" s="588"/>
    </row>
    <row r="1847" spans="34:34" ht="15" customHeight="1">
      <c r="AH1847" s="588"/>
    </row>
    <row r="1848" spans="34:34" ht="15" customHeight="1">
      <c r="AH1848" s="588"/>
    </row>
    <row r="1849" spans="34:34" ht="15" customHeight="1">
      <c r="AH1849" s="588"/>
    </row>
    <row r="1850" spans="34:34" ht="15" customHeight="1">
      <c r="AH1850" s="588"/>
    </row>
    <row r="1851" spans="34:34" ht="15" customHeight="1">
      <c r="AH1851" s="588"/>
    </row>
    <row r="1852" spans="34:34" ht="15" customHeight="1">
      <c r="AH1852" s="588"/>
    </row>
    <row r="1853" spans="34:34" ht="15" customHeight="1">
      <c r="AH1853" s="588"/>
    </row>
    <row r="1854" spans="34:34" ht="15" customHeight="1">
      <c r="AH1854" s="588"/>
    </row>
    <row r="1855" spans="34:34" ht="15" customHeight="1">
      <c r="AH1855" s="588"/>
    </row>
    <row r="1856" spans="34:34" ht="15" customHeight="1">
      <c r="AH1856" s="588"/>
    </row>
    <row r="1857" spans="34:34" ht="15" customHeight="1">
      <c r="AH1857" s="588"/>
    </row>
    <row r="1858" spans="34:34" ht="15" customHeight="1">
      <c r="AH1858" s="588"/>
    </row>
    <row r="1859" spans="34:34" ht="15" customHeight="1">
      <c r="AH1859" s="588"/>
    </row>
    <row r="1860" spans="34:34" ht="15" customHeight="1">
      <c r="AH1860" s="588"/>
    </row>
    <row r="1861" spans="34:34" ht="15" customHeight="1">
      <c r="AH1861" s="588"/>
    </row>
    <row r="1862" spans="34:34" ht="15" customHeight="1">
      <c r="AH1862" s="588"/>
    </row>
    <row r="1863" spans="34:34" ht="15" customHeight="1">
      <c r="AH1863" s="588"/>
    </row>
    <row r="1864" spans="34:34" ht="15" customHeight="1">
      <c r="AH1864" s="588"/>
    </row>
    <row r="1865" spans="34:34" ht="15" customHeight="1">
      <c r="AH1865" s="588"/>
    </row>
    <row r="1866" spans="34:34" ht="15" customHeight="1">
      <c r="AH1866" s="588"/>
    </row>
    <row r="1867" spans="34:34" ht="15" customHeight="1">
      <c r="AH1867" s="588"/>
    </row>
    <row r="1868" spans="34:34" ht="15" customHeight="1">
      <c r="AH1868" s="588"/>
    </row>
    <row r="1869" spans="34:34" ht="15" customHeight="1">
      <c r="AH1869" s="588"/>
    </row>
    <row r="1870" spans="34:34" ht="15" customHeight="1">
      <c r="AH1870" s="588"/>
    </row>
    <row r="1871" spans="34:34" ht="15" customHeight="1">
      <c r="AH1871" s="588"/>
    </row>
    <row r="1872" spans="34:34" ht="15" customHeight="1">
      <c r="AH1872" s="588"/>
    </row>
    <row r="1873" spans="34:34" ht="15" customHeight="1">
      <c r="AH1873" s="588"/>
    </row>
    <row r="1874" spans="34:34" ht="15" customHeight="1">
      <c r="AH1874" s="588"/>
    </row>
    <row r="1875" spans="34:34" ht="15" customHeight="1">
      <c r="AH1875" s="588"/>
    </row>
    <row r="1876" spans="34:34" ht="15" customHeight="1">
      <c r="AH1876" s="588"/>
    </row>
    <row r="1877" spans="34:34" ht="15" customHeight="1">
      <c r="AH1877" s="588"/>
    </row>
    <row r="1878" spans="34:34" ht="15" customHeight="1">
      <c r="AH1878" s="588"/>
    </row>
    <row r="1879" spans="34:34" ht="15" customHeight="1">
      <c r="AH1879" s="588"/>
    </row>
    <row r="1880" spans="34:34" ht="15" customHeight="1">
      <c r="AH1880" s="588"/>
    </row>
    <row r="1881" spans="34:34" ht="15" customHeight="1">
      <c r="AH1881" s="588"/>
    </row>
    <row r="1882" spans="34:34" ht="15" customHeight="1">
      <c r="AH1882" s="588"/>
    </row>
    <row r="1883" spans="34:34" ht="15" customHeight="1">
      <c r="AH1883" s="588"/>
    </row>
    <row r="1884" spans="34:34" ht="15" customHeight="1">
      <c r="AH1884" s="588"/>
    </row>
    <row r="1885" spans="34:34" ht="15" customHeight="1">
      <c r="AH1885" s="588"/>
    </row>
    <row r="1886" spans="34:34" ht="15" customHeight="1">
      <c r="AH1886" s="588"/>
    </row>
    <row r="1887" spans="34:34" ht="15" customHeight="1">
      <c r="AH1887" s="588"/>
    </row>
    <row r="1888" spans="34:34" ht="15" customHeight="1">
      <c r="AH1888" s="588"/>
    </row>
    <row r="1889" spans="34:34" ht="15" customHeight="1">
      <c r="AH1889" s="588"/>
    </row>
    <row r="1890" spans="34:34" ht="15" customHeight="1">
      <c r="AH1890" s="588"/>
    </row>
    <row r="1891" spans="34:34" ht="15" customHeight="1">
      <c r="AH1891" s="588"/>
    </row>
    <row r="1892" spans="34:34" ht="15" customHeight="1">
      <c r="AH1892" s="588"/>
    </row>
    <row r="1893" spans="34:34" ht="15" customHeight="1">
      <c r="AH1893" s="588"/>
    </row>
    <row r="1894" spans="34:34" ht="15" customHeight="1">
      <c r="AH1894" s="588"/>
    </row>
    <row r="1895" spans="34:34" ht="15" customHeight="1">
      <c r="AH1895" s="588"/>
    </row>
    <row r="1896" spans="34:34" ht="15" customHeight="1">
      <c r="AH1896" s="588"/>
    </row>
    <row r="1897" spans="34:34" ht="15" customHeight="1">
      <c r="AH1897" s="588"/>
    </row>
    <row r="1898" spans="34:34" ht="15" customHeight="1">
      <c r="AH1898" s="588"/>
    </row>
    <row r="1899" spans="34:34" ht="15" customHeight="1">
      <c r="AH1899" s="588"/>
    </row>
    <row r="1900" spans="34:34" ht="15" customHeight="1">
      <c r="AH1900" s="588"/>
    </row>
    <row r="1901" spans="34:34" ht="15" customHeight="1">
      <c r="AH1901" s="588"/>
    </row>
    <row r="1902" spans="34:34" ht="15" customHeight="1">
      <c r="AH1902" s="588"/>
    </row>
    <row r="1903" spans="34:34" ht="15" customHeight="1">
      <c r="AH1903" s="588"/>
    </row>
    <row r="1904" spans="34:34" ht="15" customHeight="1">
      <c r="AH1904" s="588"/>
    </row>
    <row r="1905" spans="34:34" ht="15" customHeight="1">
      <c r="AH1905" s="588"/>
    </row>
    <row r="1906" spans="34:34" ht="15" customHeight="1">
      <c r="AH1906" s="588"/>
    </row>
    <row r="1907" spans="34:34" ht="15" customHeight="1">
      <c r="AH1907" s="588"/>
    </row>
    <row r="1908" spans="34:34" ht="15" customHeight="1">
      <c r="AH1908" s="588"/>
    </row>
    <row r="1909" spans="34:34" ht="15" customHeight="1">
      <c r="AH1909" s="588"/>
    </row>
    <row r="1910" spans="34:34" ht="15" customHeight="1">
      <c r="AH1910" s="588"/>
    </row>
    <row r="1911" spans="34:34" ht="15" customHeight="1">
      <c r="AH1911" s="588"/>
    </row>
    <row r="1912" spans="34:34" ht="15" customHeight="1">
      <c r="AH1912" s="588"/>
    </row>
    <row r="1913" spans="34:34" ht="15" customHeight="1">
      <c r="AH1913" s="588"/>
    </row>
    <row r="1914" spans="34:34" ht="15" customHeight="1">
      <c r="AH1914" s="588"/>
    </row>
    <row r="1915" spans="34:34" ht="15" customHeight="1">
      <c r="AH1915" s="588"/>
    </row>
    <row r="1916" spans="34:34" ht="15" customHeight="1">
      <c r="AH1916" s="588"/>
    </row>
    <row r="1917" spans="34:34" ht="15" customHeight="1">
      <c r="AH1917" s="588"/>
    </row>
    <row r="1918" spans="34:34" ht="15" customHeight="1">
      <c r="AH1918" s="588"/>
    </row>
    <row r="1919" spans="34:34" ht="15" customHeight="1">
      <c r="AH1919" s="588"/>
    </row>
    <row r="1920" spans="34:34" ht="15" customHeight="1">
      <c r="AH1920" s="588"/>
    </row>
    <row r="1921" spans="34:34" ht="15" customHeight="1">
      <c r="AH1921" s="588"/>
    </row>
    <row r="1922" spans="34:34" ht="15" customHeight="1">
      <c r="AH1922" s="588"/>
    </row>
    <row r="1923" spans="34:34" ht="15" customHeight="1">
      <c r="AH1923" s="588"/>
    </row>
    <row r="1924" spans="34:34" ht="15" customHeight="1">
      <c r="AH1924" s="588"/>
    </row>
    <row r="1925" spans="34:34" ht="15" customHeight="1">
      <c r="AH1925" s="588"/>
    </row>
    <row r="1926" spans="34:34" ht="15" customHeight="1">
      <c r="AH1926" s="588"/>
    </row>
    <row r="1927" spans="34:34" ht="15" customHeight="1">
      <c r="AH1927" s="588"/>
    </row>
    <row r="1928" spans="34:34" ht="15" customHeight="1">
      <c r="AH1928" s="588"/>
    </row>
    <row r="1929" spans="34:34" ht="15" customHeight="1">
      <c r="AH1929" s="588"/>
    </row>
    <row r="1930" spans="34:34" ht="15" customHeight="1">
      <c r="AH1930" s="588"/>
    </row>
    <row r="1931" spans="34:34" ht="15" customHeight="1">
      <c r="AH1931" s="588"/>
    </row>
    <row r="1932" spans="34:34" ht="15" customHeight="1">
      <c r="AH1932" s="588"/>
    </row>
    <row r="1933" spans="34:34" ht="15" customHeight="1">
      <c r="AH1933" s="588"/>
    </row>
    <row r="1934" spans="34:34" ht="15" customHeight="1">
      <c r="AH1934" s="588"/>
    </row>
    <row r="1935" spans="34:34" ht="15" customHeight="1">
      <c r="AH1935" s="588"/>
    </row>
    <row r="1936" spans="34:34" ht="15" customHeight="1">
      <c r="AH1936" s="588"/>
    </row>
    <row r="1937" spans="34:34" ht="15" customHeight="1">
      <c r="AH1937" s="588"/>
    </row>
    <row r="1938" spans="34:34" ht="15" customHeight="1">
      <c r="AH1938" s="588"/>
    </row>
    <row r="1939" spans="34:34" ht="15" customHeight="1">
      <c r="AH1939" s="588"/>
    </row>
    <row r="1940" spans="34:34" ht="15" customHeight="1">
      <c r="AH1940" s="588"/>
    </row>
    <row r="1941" spans="34:34" ht="15" customHeight="1">
      <c r="AH1941" s="588"/>
    </row>
    <row r="1942" spans="34:34" ht="15" customHeight="1">
      <c r="AH1942" s="588"/>
    </row>
    <row r="1943" spans="34:34" ht="15" customHeight="1">
      <c r="AH1943" s="588"/>
    </row>
    <row r="1944" spans="34:34" ht="15" customHeight="1">
      <c r="AH1944" s="588"/>
    </row>
    <row r="1945" spans="34:34" ht="15" customHeight="1">
      <c r="AH1945" s="588"/>
    </row>
    <row r="1946" spans="34:34" ht="15" customHeight="1">
      <c r="AH1946" s="588"/>
    </row>
    <row r="1947" spans="34:34" ht="15" customHeight="1">
      <c r="AH1947" s="588"/>
    </row>
    <row r="1948" spans="34:34" ht="15" customHeight="1">
      <c r="AH1948" s="588"/>
    </row>
    <row r="1949" spans="34:34" ht="15" customHeight="1">
      <c r="AH1949" s="588"/>
    </row>
    <row r="1950" spans="34:34" ht="15" customHeight="1">
      <c r="AH1950" s="588"/>
    </row>
    <row r="1951" spans="34:34" ht="15" customHeight="1">
      <c r="AH1951" s="588"/>
    </row>
    <row r="1952" spans="34:34" ht="15" customHeight="1">
      <c r="AH1952" s="588"/>
    </row>
    <row r="1953" spans="34:34" ht="15" customHeight="1">
      <c r="AH1953" s="588"/>
    </row>
    <row r="1954" spans="34:34" ht="15" customHeight="1">
      <c r="AH1954" s="588"/>
    </row>
    <row r="1955" spans="34:34" ht="15" customHeight="1">
      <c r="AH1955" s="588"/>
    </row>
    <row r="1956" spans="34:34" ht="15" customHeight="1">
      <c r="AH1956" s="588"/>
    </row>
    <row r="1957" spans="34:34" ht="15" customHeight="1">
      <c r="AH1957" s="588"/>
    </row>
    <row r="1958" spans="34:34" ht="15" customHeight="1">
      <c r="AH1958" s="588"/>
    </row>
    <row r="1959" spans="34:34" ht="15" customHeight="1">
      <c r="AH1959" s="588"/>
    </row>
    <row r="1960" spans="34:34" ht="15" customHeight="1">
      <c r="AH1960" s="588"/>
    </row>
    <row r="1961" spans="34:34" ht="15" customHeight="1">
      <c r="AH1961" s="588"/>
    </row>
    <row r="1962" spans="34:34" ht="15" customHeight="1">
      <c r="AH1962" s="588"/>
    </row>
    <row r="1963" spans="34:34" ht="15" customHeight="1">
      <c r="AH1963" s="588"/>
    </row>
    <row r="1964" spans="34:34" ht="15" customHeight="1">
      <c r="AH1964" s="588"/>
    </row>
    <row r="1965" spans="34:34" ht="15" customHeight="1">
      <c r="AH1965" s="588"/>
    </row>
    <row r="1966" spans="34:34" ht="15" customHeight="1">
      <c r="AH1966" s="588"/>
    </row>
    <row r="1967" spans="34:34" ht="15" customHeight="1">
      <c r="AH1967" s="588"/>
    </row>
    <row r="1968" spans="34:34" ht="15" customHeight="1">
      <c r="AH1968" s="588"/>
    </row>
    <row r="1969" spans="34:34" ht="15" customHeight="1">
      <c r="AH1969" s="588"/>
    </row>
    <row r="1970" spans="34:34" ht="15" customHeight="1">
      <c r="AH1970" s="588"/>
    </row>
    <row r="1971" spans="34:34" ht="15" customHeight="1">
      <c r="AH1971" s="588"/>
    </row>
    <row r="1972" spans="34:34" ht="15" customHeight="1">
      <c r="AH1972" s="588"/>
    </row>
    <row r="1973" spans="34:34" ht="15" customHeight="1">
      <c r="AH1973" s="588"/>
    </row>
    <row r="1974" spans="34:34" ht="15" customHeight="1">
      <c r="AH1974" s="588"/>
    </row>
    <row r="1975" spans="34:34" ht="15" customHeight="1">
      <c r="AH1975" s="588"/>
    </row>
    <row r="1976" spans="34:34" ht="15" customHeight="1">
      <c r="AH1976" s="588"/>
    </row>
    <row r="1977" spans="34:34" ht="15" customHeight="1">
      <c r="AH1977" s="588"/>
    </row>
    <row r="1978" spans="34:34" ht="15" customHeight="1">
      <c r="AH1978" s="588"/>
    </row>
    <row r="1979" spans="34:34" ht="15" customHeight="1">
      <c r="AH1979" s="588"/>
    </row>
    <row r="1980" spans="34:34" ht="15" customHeight="1">
      <c r="AH1980" s="588"/>
    </row>
    <row r="1981" spans="34:34" ht="15" customHeight="1">
      <c r="AH1981" s="588"/>
    </row>
    <row r="1982" spans="34:34" ht="15" customHeight="1">
      <c r="AH1982" s="588"/>
    </row>
    <row r="1983" spans="34:34" ht="15" customHeight="1">
      <c r="AH1983" s="588"/>
    </row>
    <row r="1984" spans="34:34" ht="15" customHeight="1">
      <c r="AH1984" s="588"/>
    </row>
    <row r="1985" spans="34:34" ht="15" customHeight="1">
      <c r="AH1985" s="588"/>
    </row>
    <row r="1986" spans="34:34" ht="15" customHeight="1">
      <c r="AH1986" s="588"/>
    </row>
    <row r="1987" spans="34:34" ht="15" customHeight="1">
      <c r="AH1987" s="588"/>
    </row>
    <row r="1988" spans="34:34" ht="15" customHeight="1">
      <c r="AH1988" s="588"/>
    </row>
    <row r="1989" spans="34:34" ht="15" customHeight="1">
      <c r="AH1989" s="588"/>
    </row>
    <row r="1990" spans="34:34" ht="15" customHeight="1">
      <c r="AH1990" s="588"/>
    </row>
    <row r="1991" spans="34:34" ht="15" customHeight="1">
      <c r="AH1991" s="588"/>
    </row>
    <row r="1992" spans="34:34" ht="15" customHeight="1">
      <c r="AH1992" s="588"/>
    </row>
    <row r="1993" spans="34:34" ht="15" customHeight="1">
      <c r="AH1993" s="588"/>
    </row>
    <row r="1994" spans="34:34" ht="15" customHeight="1">
      <c r="AH1994" s="588"/>
    </row>
    <row r="1995" spans="34:34" ht="15" customHeight="1">
      <c r="AH1995" s="588"/>
    </row>
    <row r="1996" spans="34:34" ht="15" customHeight="1">
      <c r="AH1996" s="588"/>
    </row>
    <row r="1997" spans="34:34" ht="15" customHeight="1">
      <c r="AH1997" s="588"/>
    </row>
    <row r="1998" spans="34:34" ht="15" customHeight="1">
      <c r="AH1998" s="588"/>
    </row>
    <row r="1999" spans="34:34" ht="15" customHeight="1">
      <c r="AH1999" s="588"/>
    </row>
    <row r="2000" spans="34:34" ht="15" customHeight="1">
      <c r="AH2000" s="588"/>
    </row>
    <row r="2001" spans="34:34" ht="15" customHeight="1">
      <c r="AH2001" s="588"/>
    </row>
    <row r="2002" spans="34:34" ht="15" customHeight="1">
      <c r="AH2002" s="588"/>
    </row>
    <row r="2003" spans="34:34" ht="15" customHeight="1">
      <c r="AH2003" s="588"/>
    </row>
    <row r="2004" spans="34:34" ht="15" customHeight="1">
      <c r="AH2004" s="588"/>
    </row>
    <row r="2005" spans="34:34" ht="15" customHeight="1">
      <c r="AH2005" s="588"/>
    </row>
    <row r="2006" spans="34:34" ht="15" customHeight="1">
      <c r="AH2006" s="588"/>
    </row>
    <row r="2007" spans="34:34" ht="15" customHeight="1">
      <c r="AH2007" s="588"/>
    </row>
    <row r="2008" spans="34:34" ht="15" customHeight="1">
      <c r="AH2008" s="588"/>
    </row>
    <row r="2009" spans="34:34" ht="15" customHeight="1">
      <c r="AH2009" s="588"/>
    </row>
    <row r="2010" spans="34:34" ht="15" customHeight="1">
      <c r="AH2010" s="588"/>
    </row>
    <row r="2011" spans="34:34" ht="15" customHeight="1">
      <c r="AH2011" s="588"/>
    </row>
    <row r="2012" spans="34:34" ht="15" customHeight="1">
      <c r="AH2012" s="588"/>
    </row>
    <row r="2013" spans="34:34" ht="15" customHeight="1">
      <c r="AH2013" s="588"/>
    </row>
    <row r="2014" spans="34:34" ht="15" customHeight="1">
      <c r="AH2014" s="588"/>
    </row>
    <row r="2015" spans="34:34" ht="15" customHeight="1">
      <c r="AH2015" s="588"/>
    </row>
    <row r="2016" spans="34:34" ht="15" customHeight="1">
      <c r="AH2016" s="588"/>
    </row>
    <row r="2017" spans="34:34" ht="15" customHeight="1">
      <c r="AH2017" s="588"/>
    </row>
    <row r="2018" spans="34:34" ht="15" customHeight="1">
      <c r="AH2018" s="588"/>
    </row>
    <row r="2019" spans="34:34" ht="15" customHeight="1">
      <c r="AH2019" s="588"/>
    </row>
    <row r="2020" spans="34:34" ht="15" customHeight="1">
      <c r="AH2020" s="588"/>
    </row>
    <row r="2021" spans="34:34" ht="15" customHeight="1">
      <c r="AH2021" s="588"/>
    </row>
    <row r="2022" spans="34:34" ht="15" customHeight="1">
      <c r="AH2022" s="588"/>
    </row>
    <row r="2023" spans="34:34" ht="15" customHeight="1">
      <c r="AH2023" s="588"/>
    </row>
    <row r="2024" spans="34:34" ht="15" customHeight="1">
      <c r="AH2024" s="588"/>
    </row>
    <row r="2025" spans="34:34" ht="15" customHeight="1">
      <c r="AH2025" s="588"/>
    </row>
    <row r="2026" spans="34:34" ht="15" customHeight="1">
      <c r="AH2026" s="588"/>
    </row>
    <row r="2027" spans="34:34" ht="15" customHeight="1">
      <c r="AH2027" s="588"/>
    </row>
    <row r="2028" spans="34:34" ht="15" customHeight="1">
      <c r="AH2028" s="588"/>
    </row>
    <row r="2029" spans="34:34" ht="15" customHeight="1">
      <c r="AH2029" s="588"/>
    </row>
    <row r="2030" spans="34:34" ht="15" customHeight="1">
      <c r="AH2030" s="588"/>
    </row>
    <row r="2031" spans="34:34" ht="15" customHeight="1">
      <c r="AH2031" s="588"/>
    </row>
    <row r="2032" spans="34:34" ht="15" customHeight="1">
      <c r="AH2032" s="588"/>
    </row>
    <row r="2033" spans="34:34" ht="15" customHeight="1">
      <c r="AH2033" s="588"/>
    </row>
    <row r="2034" spans="34:34" ht="15" customHeight="1">
      <c r="AH2034" s="588"/>
    </row>
    <row r="2035" spans="34:34" ht="15" customHeight="1">
      <c r="AH2035" s="588"/>
    </row>
    <row r="2036" spans="34:34" ht="15" customHeight="1">
      <c r="AH2036" s="588"/>
    </row>
    <row r="2037" spans="34:34" ht="15" customHeight="1">
      <c r="AH2037" s="588"/>
    </row>
    <row r="2038" spans="34:34" ht="15" customHeight="1">
      <c r="AH2038" s="588"/>
    </row>
    <row r="2039" spans="34:34" ht="15" customHeight="1">
      <c r="AH2039" s="588"/>
    </row>
    <row r="2040" spans="34:34" ht="15" customHeight="1">
      <c r="AH2040" s="588"/>
    </row>
    <row r="2041" spans="34:34" ht="15" customHeight="1">
      <c r="AH2041" s="588"/>
    </row>
    <row r="2042" spans="34:34" ht="15" customHeight="1">
      <c r="AH2042" s="588"/>
    </row>
    <row r="2043" spans="34:34" ht="15" customHeight="1">
      <c r="AH2043" s="588"/>
    </row>
    <row r="2044" spans="34:34" ht="15" customHeight="1">
      <c r="AH2044" s="588"/>
    </row>
    <row r="2045" spans="34:34" ht="15" customHeight="1">
      <c r="AH2045" s="588"/>
    </row>
    <row r="2046" spans="34:34" ht="15" customHeight="1">
      <c r="AH2046" s="588"/>
    </row>
    <row r="2047" spans="34:34" ht="15" customHeight="1">
      <c r="AH2047" s="588"/>
    </row>
    <row r="2048" spans="34:34" ht="15" customHeight="1">
      <c r="AH2048" s="588"/>
    </row>
    <row r="2049" spans="34:34" ht="15" customHeight="1">
      <c r="AH2049" s="588"/>
    </row>
    <row r="2050" spans="34:34" ht="15" customHeight="1">
      <c r="AH2050" s="588"/>
    </row>
    <row r="2051" spans="34:34" ht="15" customHeight="1">
      <c r="AH2051" s="588"/>
    </row>
    <row r="2052" spans="34:34" ht="15" customHeight="1">
      <c r="AH2052" s="588"/>
    </row>
    <row r="2053" spans="34:34" ht="15" customHeight="1">
      <c r="AH2053" s="588"/>
    </row>
    <row r="2054" spans="34:34" ht="15" customHeight="1">
      <c r="AH2054" s="588"/>
    </row>
    <row r="2055" spans="34:34" ht="15" customHeight="1">
      <c r="AH2055" s="588"/>
    </row>
    <row r="2056" spans="34:34" ht="15" customHeight="1">
      <c r="AH2056" s="588"/>
    </row>
    <row r="2057" spans="34:34" ht="15" customHeight="1">
      <c r="AH2057" s="588"/>
    </row>
    <row r="2058" spans="34:34" ht="15" customHeight="1">
      <c r="AH2058" s="588"/>
    </row>
    <row r="2059" spans="34:34" ht="15" customHeight="1">
      <c r="AH2059" s="588"/>
    </row>
    <row r="2060" spans="34:34" ht="15" customHeight="1">
      <c r="AH2060" s="588"/>
    </row>
    <row r="2061" spans="34:34" ht="15" customHeight="1">
      <c r="AH2061" s="588"/>
    </row>
    <row r="2062" spans="34:34" ht="15" customHeight="1">
      <c r="AH2062" s="588"/>
    </row>
    <row r="2063" spans="34:34" ht="15" customHeight="1">
      <c r="AH2063" s="588"/>
    </row>
    <row r="2064" spans="34:34" ht="15" customHeight="1">
      <c r="AH2064" s="588"/>
    </row>
    <row r="2065" spans="34:34" ht="15" customHeight="1">
      <c r="AH2065" s="588"/>
    </row>
    <row r="2066" spans="34:34" ht="15" customHeight="1">
      <c r="AH2066" s="588"/>
    </row>
    <row r="2067" spans="34:34" ht="15" customHeight="1">
      <c r="AH2067" s="588"/>
    </row>
    <row r="2068" spans="34:34" ht="15" customHeight="1">
      <c r="AH2068" s="588"/>
    </row>
    <row r="2069" spans="34:34" ht="15" customHeight="1">
      <c r="AH2069" s="588"/>
    </row>
    <row r="2070" spans="34:34" ht="15" customHeight="1">
      <c r="AH2070" s="588"/>
    </row>
    <row r="2071" spans="34:34" ht="15" customHeight="1">
      <c r="AH2071" s="588"/>
    </row>
    <row r="2072" spans="34:34" ht="15" customHeight="1">
      <c r="AH2072" s="588"/>
    </row>
    <row r="2073" spans="34:34" ht="15" customHeight="1">
      <c r="AH2073" s="588"/>
    </row>
    <row r="2074" spans="34:34" ht="15" customHeight="1">
      <c r="AH2074" s="588"/>
    </row>
    <row r="2075" spans="34:34" ht="15" customHeight="1">
      <c r="AH2075" s="588"/>
    </row>
    <row r="2076" spans="34:34" ht="15" customHeight="1">
      <c r="AH2076" s="588"/>
    </row>
    <row r="2077" spans="34:34" ht="15" customHeight="1">
      <c r="AH2077" s="588"/>
    </row>
    <row r="2078" spans="34:34" ht="15" customHeight="1">
      <c r="AH2078" s="588"/>
    </row>
    <row r="2079" spans="34:34" ht="15" customHeight="1">
      <c r="AH2079" s="588"/>
    </row>
    <row r="2080" spans="34:34" ht="15" customHeight="1">
      <c r="AH2080" s="588"/>
    </row>
    <row r="2081" spans="34:34" ht="15" customHeight="1">
      <c r="AH2081" s="588"/>
    </row>
    <row r="2082" spans="34:34" ht="15" customHeight="1">
      <c r="AH2082" s="588"/>
    </row>
    <row r="2083" spans="34:34" ht="15" customHeight="1">
      <c r="AH2083" s="588"/>
    </row>
    <row r="2084" spans="34:34" ht="15" customHeight="1">
      <c r="AH2084" s="588"/>
    </row>
    <row r="2085" spans="34:34" ht="15" customHeight="1">
      <c r="AH2085" s="588"/>
    </row>
    <row r="2086" spans="34:34" ht="15" customHeight="1">
      <c r="AH2086" s="588"/>
    </row>
    <row r="2087" spans="34:34" ht="15" customHeight="1">
      <c r="AH2087" s="588"/>
    </row>
    <row r="2088" spans="34:34" ht="15" customHeight="1">
      <c r="AH2088" s="588"/>
    </row>
    <row r="2089" spans="34:34" ht="15" customHeight="1">
      <c r="AH2089" s="588"/>
    </row>
    <row r="2090" spans="34:34" ht="15" customHeight="1">
      <c r="AH2090" s="588"/>
    </row>
    <row r="2091" spans="34:34" ht="15" customHeight="1">
      <c r="AH2091" s="588"/>
    </row>
    <row r="2092" spans="34:34" ht="15" customHeight="1">
      <c r="AH2092" s="588"/>
    </row>
    <row r="2093" spans="34:34" ht="15" customHeight="1">
      <c r="AH2093" s="588"/>
    </row>
    <row r="2094" spans="34:34" ht="15" customHeight="1">
      <c r="AH2094" s="588"/>
    </row>
    <row r="2095" spans="34:34" ht="15" customHeight="1">
      <c r="AH2095" s="588"/>
    </row>
    <row r="2096" spans="34:34" ht="15" customHeight="1">
      <c r="AH2096" s="588"/>
    </row>
    <row r="2097" spans="34:34" ht="15" customHeight="1">
      <c r="AH2097" s="588"/>
    </row>
    <row r="2098" spans="34:34" ht="15" customHeight="1">
      <c r="AH2098" s="588"/>
    </row>
    <row r="2099" spans="34:34" ht="15" customHeight="1">
      <c r="AH2099" s="588"/>
    </row>
    <row r="2100" spans="34:34" ht="15" customHeight="1">
      <c r="AH2100" s="588"/>
    </row>
    <row r="2101" spans="34:34" ht="15" customHeight="1">
      <c r="AH2101" s="588"/>
    </row>
    <row r="2102" spans="34:34" ht="15" customHeight="1">
      <c r="AH2102" s="588"/>
    </row>
    <row r="2103" spans="34:34" ht="15" customHeight="1">
      <c r="AH2103" s="588"/>
    </row>
    <row r="2104" spans="34:34" ht="15" customHeight="1">
      <c r="AH2104" s="588"/>
    </row>
    <row r="2105" spans="34:34" ht="15" customHeight="1">
      <c r="AH2105" s="588"/>
    </row>
    <row r="2106" spans="34:34" ht="15" customHeight="1">
      <c r="AH2106" s="588"/>
    </row>
    <row r="2107" spans="34:34" ht="15" customHeight="1">
      <c r="AH2107" s="588"/>
    </row>
    <row r="2108" spans="34:34" ht="15" customHeight="1">
      <c r="AH2108" s="588"/>
    </row>
    <row r="2109" spans="34:34" ht="15" customHeight="1">
      <c r="AH2109" s="588"/>
    </row>
    <row r="2110" spans="34:34" ht="15" customHeight="1">
      <c r="AH2110" s="588"/>
    </row>
    <row r="2111" spans="34:34" ht="15" customHeight="1">
      <c r="AH2111" s="588"/>
    </row>
    <row r="2112" spans="34:34" ht="15" customHeight="1">
      <c r="AH2112" s="588"/>
    </row>
    <row r="2113" spans="34:34" ht="15" customHeight="1">
      <c r="AH2113" s="588"/>
    </row>
    <row r="2114" spans="34:34" ht="15" customHeight="1">
      <c r="AH2114" s="588"/>
    </row>
    <row r="2115" spans="34:34" ht="15" customHeight="1">
      <c r="AH2115" s="588"/>
    </row>
    <row r="2116" spans="34:34" ht="15" customHeight="1">
      <c r="AH2116" s="588"/>
    </row>
    <row r="2117" spans="34:34" ht="15" customHeight="1">
      <c r="AH2117" s="588"/>
    </row>
    <row r="2118" spans="34:34" ht="15" customHeight="1">
      <c r="AH2118" s="588"/>
    </row>
    <row r="2119" spans="34:34" ht="15" customHeight="1">
      <c r="AH2119" s="588"/>
    </row>
    <row r="2120" spans="34:34" ht="15" customHeight="1">
      <c r="AH2120" s="588"/>
    </row>
    <row r="2121" spans="34:34" ht="15" customHeight="1">
      <c r="AH2121" s="588"/>
    </row>
    <row r="2122" spans="34:34" ht="15" customHeight="1">
      <c r="AH2122" s="588"/>
    </row>
    <row r="2123" spans="34:34" ht="15" customHeight="1">
      <c r="AH2123" s="588"/>
    </row>
    <row r="2124" spans="34:34" ht="15" customHeight="1">
      <c r="AH2124" s="588"/>
    </row>
    <row r="2125" spans="34:34" ht="15" customHeight="1">
      <c r="AH2125" s="588"/>
    </row>
    <row r="2126" spans="34:34" ht="15" customHeight="1">
      <c r="AH2126" s="588"/>
    </row>
    <row r="2127" spans="34:34" ht="15" customHeight="1">
      <c r="AH2127" s="588"/>
    </row>
    <row r="2128" spans="34:34" ht="15" customHeight="1">
      <c r="AH2128" s="588"/>
    </row>
    <row r="2129" spans="34:34" ht="15" customHeight="1">
      <c r="AH2129" s="588"/>
    </row>
    <row r="2130" spans="34:34" ht="15" customHeight="1">
      <c r="AH2130" s="588"/>
    </row>
    <row r="2131" spans="34:34" ht="15" customHeight="1">
      <c r="AH2131" s="588"/>
    </row>
    <row r="2132" spans="34:34" ht="15" customHeight="1">
      <c r="AH2132" s="588"/>
    </row>
    <row r="2133" spans="34:34" ht="15" customHeight="1">
      <c r="AH2133" s="588"/>
    </row>
    <row r="2134" spans="34:34" ht="15" customHeight="1">
      <c r="AH2134" s="588"/>
    </row>
    <row r="2135" spans="34:34" ht="15" customHeight="1">
      <c r="AH2135" s="588"/>
    </row>
    <row r="2136" spans="34:34" ht="15" customHeight="1">
      <c r="AH2136" s="588"/>
    </row>
    <row r="2137" spans="34:34" ht="15" customHeight="1">
      <c r="AH2137" s="588"/>
    </row>
    <row r="2138" spans="34:34" ht="15" customHeight="1">
      <c r="AH2138" s="588"/>
    </row>
    <row r="2139" spans="34:34" ht="15" customHeight="1">
      <c r="AH2139" s="588"/>
    </row>
    <row r="2140" spans="34:34" ht="15" customHeight="1">
      <c r="AH2140" s="588"/>
    </row>
    <row r="2141" spans="34:34" ht="15" customHeight="1">
      <c r="AH2141" s="588"/>
    </row>
    <row r="2142" spans="34:34" ht="15" customHeight="1">
      <c r="AH2142" s="588"/>
    </row>
    <row r="2143" spans="34:34" ht="15" customHeight="1">
      <c r="AH2143" s="588"/>
    </row>
    <row r="2144" spans="34:34" ht="15" customHeight="1">
      <c r="AH2144" s="588"/>
    </row>
    <row r="2145" spans="34:34" ht="15" customHeight="1">
      <c r="AH2145" s="588"/>
    </row>
    <row r="2146" spans="34:34" ht="15" customHeight="1">
      <c r="AH2146" s="588"/>
    </row>
    <row r="2147" spans="34:34" ht="15" customHeight="1">
      <c r="AH2147" s="588"/>
    </row>
    <row r="2148" spans="34:34" ht="15" customHeight="1">
      <c r="AH2148" s="588"/>
    </row>
    <row r="2149" spans="34:34" ht="15" customHeight="1">
      <c r="AH2149" s="588"/>
    </row>
    <row r="2150" spans="34:34" ht="15" customHeight="1">
      <c r="AH2150" s="588"/>
    </row>
    <row r="2151" spans="34:34" ht="15" customHeight="1">
      <c r="AH2151" s="588"/>
    </row>
    <row r="2152" spans="34:34" ht="15" customHeight="1">
      <c r="AH2152" s="588"/>
    </row>
    <row r="2153" spans="34:34" ht="15" customHeight="1">
      <c r="AH2153" s="588"/>
    </row>
    <row r="2154" spans="34:34" ht="15" customHeight="1">
      <c r="AH2154" s="588"/>
    </row>
    <row r="2155" spans="34:34" ht="15" customHeight="1">
      <c r="AH2155" s="588"/>
    </row>
    <row r="2156" spans="34:34" ht="15" customHeight="1">
      <c r="AH2156" s="588"/>
    </row>
    <row r="2157" spans="34:34" ht="15" customHeight="1">
      <c r="AH2157" s="588"/>
    </row>
    <row r="2158" spans="34:34" ht="15" customHeight="1">
      <c r="AH2158" s="588"/>
    </row>
    <row r="2159" spans="34:34" ht="15" customHeight="1">
      <c r="AH2159" s="588"/>
    </row>
    <row r="2160" spans="34:34" ht="15" customHeight="1">
      <c r="AH2160" s="588"/>
    </row>
    <row r="2161" spans="34:34" ht="15" customHeight="1">
      <c r="AH2161" s="588"/>
    </row>
    <row r="2162" spans="34:34" ht="15" customHeight="1">
      <c r="AH2162" s="588"/>
    </row>
    <row r="2163" spans="34:34" ht="15" customHeight="1">
      <c r="AH2163" s="588"/>
    </row>
    <row r="2164" spans="34:34" ht="15" customHeight="1">
      <c r="AH2164" s="588"/>
    </row>
    <row r="2165" spans="34:34" ht="15" customHeight="1">
      <c r="AH2165" s="588"/>
    </row>
    <row r="2166" spans="34:34" ht="15" customHeight="1">
      <c r="AH2166" s="588"/>
    </row>
    <row r="2167" spans="34:34" ht="15" customHeight="1">
      <c r="AH2167" s="588"/>
    </row>
    <row r="2168" spans="34:34" ht="15" customHeight="1">
      <c r="AH2168" s="588"/>
    </row>
    <row r="2169" spans="34:34" ht="15" customHeight="1">
      <c r="AH2169" s="588"/>
    </row>
    <row r="2170" spans="34:34" ht="15" customHeight="1">
      <c r="AH2170" s="588"/>
    </row>
    <row r="2171" spans="34:34" ht="15" customHeight="1">
      <c r="AH2171" s="588"/>
    </row>
    <row r="2172" spans="34:34" ht="15" customHeight="1">
      <c r="AH2172" s="588"/>
    </row>
    <row r="2173" spans="34:34" ht="15" customHeight="1">
      <c r="AH2173" s="588"/>
    </row>
    <row r="2174" spans="34:34" ht="15" customHeight="1">
      <c r="AH2174" s="588"/>
    </row>
    <row r="2175" spans="34:34" ht="15" customHeight="1">
      <c r="AH2175" s="588"/>
    </row>
    <row r="2176" spans="34:34" ht="15" customHeight="1">
      <c r="AH2176" s="588"/>
    </row>
    <row r="2177" spans="34:34" ht="15" customHeight="1">
      <c r="AH2177" s="588"/>
    </row>
    <row r="2178" spans="34:34" ht="15" customHeight="1">
      <c r="AH2178" s="588"/>
    </row>
    <row r="2179" spans="34:34" ht="15" customHeight="1">
      <c r="AH2179" s="588"/>
    </row>
    <row r="2180" spans="34:34" ht="15" customHeight="1">
      <c r="AH2180" s="588"/>
    </row>
    <row r="2181" spans="34:34" ht="15" customHeight="1">
      <c r="AH2181" s="588"/>
    </row>
    <row r="2182" spans="34:34" ht="15" customHeight="1">
      <c r="AH2182" s="588"/>
    </row>
    <row r="2183" spans="34:34" ht="15" customHeight="1">
      <c r="AH2183" s="588"/>
    </row>
    <row r="2184" spans="34:34" ht="15" customHeight="1">
      <c r="AH2184" s="588"/>
    </row>
    <row r="2185" spans="34:34" ht="15" customHeight="1">
      <c r="AH2185" s="588"/>
    </row>
    <row r="2186" spans="34:34" ht="15" customHeight="1">
      <c r="AH2186" s="588"/>
    </row>
    <row r="2187" spans="34:34" ht="15" customHeight="1">
      <c r="AH2187" s="588"/>
    </row>
    <row r="2188" spans="34:34" ht="15" customHeight="1">
      <c r="AH2188" s="588"/>
    </row>
    <row r="2189" spans="34:34" ht="15" customHeight="1">
      <c r="AH2189" s="588"/>
    </row>
    <row r="2190" spans="34:34" ht="15" customHeight="1">
      <c r="AH2190" s="588"/>
    </row>
    <row r="2191" spans="34:34" ht="15" customHeight="1">
      <c r="AH2191" s="588"/>
    </row>
    <row r="2192" spans="34:34" ht="15" customHeight="1">
      <c r="AH2192" s="588"/>
    </row>
    <row r="2193" spans="34:34" ht="15" customHeight="1">
      <c r="AH2193" s="588"/>
    </row>
    <row r="2194" spans="34:34" ht="15" customHeight="1">
      <c r="AH2194" s="588"/>
    </row>
    <row r="2195" spans="34:34" ht="15" customHeight="1">
      <c r="AH2195" s="588"/>
    </row>
    <row r="2196" spans="34:34" ht="15" customHeight="1">
      <c r="AH2196" s="588"/>
    </row>
    <row r="2197" spans="34:34" ht="15" customHeight="1">
      <c r="AH2197" s="588"/>
    </row>
    <row r="2198" spans="34:34" ht="15" customHeight="1">
      <c r="AH2198" s="588"/>
    </row>
    <row r="2199" spans="34:34" ht="15" customHeight="1">
      <c r="AH2199" s="588"/>
    </row>
    <row r="2200" spans="34:34" ht="15" customHeight="1">
      <c r="AH2200" s="588"/>
    </row>
    <row r="2201" spans="34:34" ht="15" customHeight="1">
      <c r="AH2201" s="588"/>
    </row>
    <row r="2202" spans="34:34" ht="15" customHeight="1">
      <c r="AH2202" s="588"/>
    </row>
    <row r="2203" spans="34:34" ht="15" customHeight="1">
      <c r="AH2203" s="588"/>
    </row>
    <row r="2204" spans="34:34" ht="15" customHeight="1">
      <c r="AH2204" s="588"/>
    </row>
    <row r="2205" spans="34:34" ht="15" customHeight="1">
      <c r="AH2205" s="588"/>
    </row>
    <row r="2206" spans="34:34" ht="15" customHeight="1">
      <c r="AH2206" s="588"/>
    </row>
    <row r="2207" spans="34:34" ht="15" customHeight="1">
      <c r="AH2207" s="588"/>
    </row>
    <row r="2208" spans="34:34" ht="15" customHeight="1">
      <c r="AH2208" s="588"/>
    </row>
    <row r="2209" spans="34:34" ht="15" customHeight="1">
      <c r="AH2209" s="588"/>
    </row>
    <row r="2210" spans="34:34" ht="15" customHeight="1">
      <c r="AH2210" s="588"/>
    </row>
    <row r="2211" spans="34:34" ht="15" customHeight="1">
      <c r="AH2211" s="588"/>
    </row>
    <row r="2212" spans="34:34" ht="15" customHeight="1">
      <c r="AH2212" s="588"/>
    </row>
    <row r="2213" spans="34:34" ht="15" customHeight="1">
      <c r="AH2213" s="588"/>
    </row>
    <row r="2214" spans="34:34" ht="15" customHeight="1">
      <c r="AH2214" s="588"/>
    </row>
    <row r="2215" spans="34:34" ht="15" customHeight="1">
      <c r="AH2215" s="588"/>
    </row>
    <row r="2216" spans="34:34" ht="15" customHeight="1">
      <c r="AH2216" s="588"/>
    </row>
    <row r="2217" spans="34:34" ht="15" customHeight="1">
      <c r="AH2217" s="588"/>
    </row>
    <row r="2218" spans="34:34" ht="15" customHeight="1">
      <c r="AH2218" s="588"/>
    </row>
    <row r="2219" spans="34:34" ht="15" customHeight="1">
      <c r="AH2219" s="588"/>
    </row>
    <row r="2220" spans="34:34" ht="15" customHeight="1">
      <c r="AH2220" s="588"/>
    </row>
    <row r="2221" spans="34:34" ht="15" customHeight="1">
      <c r="AH2221" s="588"/>
    </row>
    <row r="2222" spans="34:34" ht="15" customHeight="1">
      <c r="AH2222" s="588"/>
    </row>
    <row r="2223" spans="34:34" ht="15" customHeight="1">
      <c r="AH2223" s="588"/>
    </row>
    <row r="2224" spans="34:34" ht="15" customHeight="1">
      <c r="AH2224" s="588"/>
    </row>
    <row r="2225" spans="34:34" ht="15" customHeight="1">
      <c r="AH2225" s="588"/>
    </row>
    <row r="2226" spans="34:34" ht="15" customHeight="1">
      <c r="AH2226" s="588"/>
    </row>
    <row r="2227" spans="34:34" ht="15" customHeight="1">
      <c r="AH2227" s="588"/>
    </row>
    <row r="2228" spans="34:34" ht="15" customHeight="1">
      <c r="AH2228" s="588"/>
    </row>
    <row r="2229" spans="34:34" ht="15" customHeight="1">
      <c r="AH2229" s="588"/>
    </row>
    <row r="2230" spans="34:34" ht="15" customHeight="1">
      <c r="AH2230" s="588"/>
    </row>
    <row r="2231" spans="34:34" ht="15" customHeight="1">
      <c r="AH2231" s="588"/>
    </row>
    <row r="2232" spans="34:34" ht="15" customHeight="1">
      <c r="AH2232" s="588"/>
    </row>
    <row r="2233" spans="34:34" ht="15" customHeight="1">
      <c r="AH2233" s="588"/>
    </row>
    <row r="2234" spans="34:34" ht="15" customHeight="1">
      <c r="AH2234" s="588"/>
    </row>
    <row r="2235" spans="34:34" ht="15" customHeight="1">
      <c r="AH2235" s="588"/>
    </row>
    <row r="2236" spans="34:34" ht="15" customHeight="1">
      <c r="AH2236" s="588"/>
    </row>
    <row r="2237" spans="34:34" ht="15" customHeight="1">
      <c r="AH2237" s="588"/>
    </row>
    <row r="2238" spans="34:34" ht="15" customHeight="1">
      <c r="AH2238" s="588"/>
    </row>
    <row r="2239" spans="34:34" ht="15" customHeight="1">
      <c r="AH2239" s="588"/>
    </row>
    <row r="2240" spans="34:34" ht="15" customHeight="1">
      <c r="AH2240" s="588"/>
    </row>
    <row r="2241" spans="34:34" ht="15" customHeight="1">
      <c r="AH2241" s="588"/>
    </row>
    <row r="2242" spans="34:34" ht="15" customHeight="1">
      <c r="AH2242" s="588"/>
    </row>
    <row r="2243" spans="34:34" ht="15" customHeight="1">
      <c r="AH2243" s="588"/>
    </row>
    <row r="2244" spans="34:34" ht="15" customHeight="1">
      <c r="AH2244" s="588"/>
    </row>
    <row r="2245" spans="34:34" ht="15" customHeight="1">
      <c r="AH2245" s="588"/>
    </row>
    <row r="2246" spans="34:34" ht="15" customHeight="1">
      <c r="AH2246" s="588"/>
    </row>
    <row r="2247" spans="34:34" ht="15" customHeight="1">
      <c r="AH2247" s="588"/>
    </row>
    <row r="2248" spans="34:34" ht="15" customHeight="1">
      <c r="AH2248" s="588"/>
    </row>
    <row r="2249" spans="34:34" ht="15" customHeight="1">
      <c r="AH2249" s="588"/>
    </row>
    <row r="2250" spans="34:34" ht="15" customHeight="1">
      <c r="AH2250" s="588"/>
    </row>
    <row r="2251" spans="34:34" ht="15" customHeight="1">
      <c r="AH2251" s="588"/>
    </row>
    <row r="2252" spans="34:34" ht="15" customHeight="1">
      <c r="AH2252" s="588"/>
    </row>
    <row r="2253" spans="34:34" ht="15" customHeight="1">
      <c r="AH2253" s="588"/>
    </row>
    <row r="2254" spans="34:34" ht="15" customHeight="1">
      <c r="AH2254" s="588"/>
    </row>
    <row r="2255" spans="34:34" ht="15" customHeight="1">
      <c r="AH2255" s="588"/>
    </row>
    <row r="2256" spans="34:34" ht="15" customHeight="1">
      <c r="AH2256" s="588"/>
    </row>
    <row r="2257" spans="34:34" ht="15" customHeight="1">
      <c r="AH2257" s="588"/>
    </row>
    <row r="2258" spans="34:34" ht="15" customHeight="1">
      <c r="AH2258" s="588"/>
    </row>
    <row r="2259" spans="34:34" ht="15" customHeight="1">
      <c r="AH2259" s="588"/>
    </row>
    <row r="2260" spans="34:34" ht="15" customHeight="1">
      <c r="AH2260" s="588"/>
    </row>
    <row r="2261" spans="34:34" ht="15" customHeight="1">
      <c r="AH2261" s="588"/>
    </row>
    <row r="2262" spans="34:34" ht="15" customHeight="1">
      <c r="AH2262" s="588"/>
    </row>
    <row r="2263" spans="34:34" ht="15" customHeight="1">
      <c r="AH2263" s="588"/>
    </row>
    <row r="2264" spans="34:34" ht="15" customHeight="1">
      <c r="AH2264" s="588"/>
    </row>
    <row r="2265" spans="34:34" ht="15" customHeight="1">
      <c r="AH2265" s="588"/>
    </row>
    <row r="2266" spans="34:34" ht="15" customHeight="1">
      <c r="AH2266" s="588"/>
    </row>
    <row r="2267" spans="34:34" ht="15" customHeight="1">
      <c r="AH2267" s="588"/>
    </row>
    <row r="2268" spans="34:34" ht="15" customHeight="1">
      <c r="AH2268" s="588"/>
    </row>
    <row r="2269" spans="34:34" ht="15" customHeight="1">
      <c r="AH2269" s="588"/>
    </row>
    <row r="2270" spans="34:34" ht="15" customHeight="1">
      <c r="AH2270" s="588"/>
    </row>
    <row r="2271" spans="34:34" ht="15" customHeight="1">
      <c r="AH2271" s="588"/>
    </row>
    <row r="2272" spans="34:34" ht="15" customHeight="1">
      <c r="AH2272" s="588"/>
    </row>
    <row r="2273" spans="34:34" ht="15" customHeight="1">
      <c r="AH2273" s="588"/>
    </row>
    <row r="2274" spans="34:34" ht="15" customHeight="1">
      <c r="AH2274" s="588"/>
    </row>
    <row r="2275" spans="34:34" ht="15" customHeight="1">
      <c r="AH2275" s="588"/>
    </row>
    <row r="2276" spans="34:34" ht="15" customHeight="1">
      <c r="AH2276" s="588"/>
    </row>
    <row r="2277" spans="34:34" ht="15" customHeight="1">
      <c r="AH2277" s="588"/>
    </row>
    <row r="2278" spans="34:34" ht="15" customHeight="1">
      <c r="AH2278" s="588"/>
    </row>
    <row r="2279" spans="34:34" ht="15" customHeight="1">
      <c r="AH2279" s="588"/>
    </row>
    <row r="2280" spans="34:34" ht="15" customHeight="1">
      <c r="AH2280" s="588"/>
    </row>
    <row r="2281" spans="34:34" ht="15" customHeight="1">
      <c r="AH2281" s="588"/>
    </row>
    <row r="2282" spans="34:34" ht="15" customHeight="1">
      <c r="AH2282" s="588"/>
    </row>
    <row r="2283" spans="34:34" ht="15" customHeight="1">
      <c r="AH2283" s="588"/>
    </row>
    <row r="2284" spans="34:34" ht="15" customHeight="1">
      <c r="AH2284" s="588"/>
    </row>
    <row r="2285" spans="34:34" ht="15" customHeight="1">
      <c r="AH2285" s="588"/>
    </row>
    <row r="2286" spans="34:34" ht="15" customHeight="1">
      <c r="AH2286" s="588"/>
    </row>
    <row r="2287" spans="34:34" ht="15" customHeight="1">
      <c r="AH2287" s="588"/>
    </row>
    <row r="2288" spans="34:34" ht="15" customHeight="1">
      <c r="AH2288" s="588"/>
    </row>
    <row r="2289" spans="34:34" ht="15" customHeight="1">
      <c r="AH2289" s="588"/>
    </row>
    <row r="2290" spans="34:34" ht="15" customHeight="1">
      <c r="AH2290" s="588"/>
    </row>
    <row r="2291" spans="34:34" ht="15" customHeight="1">
      <c r="AH2291" s="588"/>
    </row>
    <row r="2292" spans="34:34" ht="15" customHeight="1">
      <c r="AH2292" s="588"/>
    </row>
    <row r="2293" spans="34:34" ht="15" customHeight="1">
      <c r="AH2293" s="588"/>
    </row>
    <row r="2294" spans="34:34" ht="15" customHeight="1">
      <c r="AH2294" s="588"/>
    </row>
    <row r="2295" spans="34:34" ht="15" customHeight="1">
      <c r="AH2295" s="588"/>
    </row>
    <row r="2296" spans="34:34" ht="15" customHeight="1">
      <c r="AH2296" s="588"/>
    </row>
    <row r="2297" spans="34:34" ht="15" customHeight="1">
      <c r="AH2297" s="588"/>
    </row>
    <row r="2298" spans="34:34" ht="15" customHeight="1">
      <c r="AH2298" s="588"/>
    </row>
    <row r="2299" spans="34:34" ht="15" customHeight="1">
      <c r="AH2299" s="588"/>
    </row>
    <row r="2300" spans="34:34" ht="15" customHeight="1">
      <c r="AH2300" s="588"/>
    </row>
    <row r="2301" spans="34:34" ht="15" customHeight="1">
      <c r="AH2301" s="588"/>
    </row>
    <row r="2302" spans="34:34" ht="15" customHeight="1">
      <c r="AH2302" s="588"/>
    </row>
    <row r="2303" spans="34:34" ht="15" customHeight="1">
      <c r="AH2303" s="588"/>
    </row>
    <row r="2304" spans="34:34" ht="15" customHeight="1">
      <c r="AH2304" s="588"/>
    </row>
    <row r="2305" spans="34:34" ht="15" customHeight="1">
      <c r="AH2305" s="588"/>
    </row>
    <row r="2306" spans="34:34" ht="15" customHeight="1">
      <c r="AH2306" s="588"/>
    </row>
    <row r="2307" spans="34:34" ht="15" customHeight="1">
      <c r="AH2307" s="588"/>
    </row>
    <row r="2308" spans="34:34" ht="15" customHeight="1">
      <c r="AH2308" s="588"/>
    </row>
    <row r="2309" spans="34:34" ht="15" customHeight="1">
      <c r="AH2309" s="588"/>
    </row>
    <row r="2310" spans="34:34" ht="15" customHeight="1">
      <c r="AH2310" s="588"/>
    </row>
    <row r="2311" spans="34:34" ht="15" customHeight="1">
      <c r="AH2311" s="588"/>
    </row>
    <row r="2312" spans="34:34" ht="15" customHeight="1">
      <c r="AH2312" s="588"/>
    </row>
    <row r="2313" spans="34:34" ht="15" customHeight="1">
      <c r="AH2313" s="588"/>
    </row>
    <row r="2314" spans="34:34" ht="15" customHeight="1">
      <c r="AH2314" s="588"/>
    </row>
    <row r="2315" spans="34:34" ht="15" customHeight="1">
      <c r="AH2315" s="588"/>
    </row>
    <row r="2316" spans="34:34" ht="15" customHeight="1">
      <c r="AH2316" s="588"/>
    </row>
    <row r="2317" spans="34:34" ht="15" customHeight="1">
      <c r="AH2317" s="588"/>
    </row>
    <row r="2318" spans="34:34" ht="15" customHeight="1">
      <c r="AH2318" s="588"/>
    </row>
    <row r="2319" spans="34:34" ht="15" customHeight="1">
      <c r="AH2319" s="588"/>
    </row>
    <row r="2320" spans="34:34" ht="15" customHeight="1">
      <c r="AH2320" s="588"/>
    </row>
    <row r="2321" spans="34:34" ht="15" customHeight="1">
      <c r="AH2321" s="588"/>
    </row>
    <row r="2322" spans="34:34" ht="15" customHeight="1">
      <c r="AH2322" s="588"/>
    </row>
    <row r="2323" spans="34:34" ht="15" customHeight="1">
      <c r="AH2323" s="588"/>
    </row>
    <row r="2324" spans="34:34" ht="15" customHeight="1">
      <c r="AH2324" s="588"/>
    </row>
    <row r="2325" spans="34:34" ht="15" customHeight="1">
      <c r="AH2325" s="588"/>
    </row>
    <row r="2326" spans="34:34" ht="15" customHeight="1">
      <c r="AH2326" s="588"/>
    </row>
    <row r="2327" spans="34:34" ht="15" customHeight="1">
      <c r="AH2327" s="588"/>
    </row>
    <row r="2328" spans="34:34" ht="15" customHeight="1">
      <c r="AH2328" s="588"/>
    </row>
    <row r="2329" spans="34:34" ht="15" customHeight="1">
      <c r="AH2329" s="588"/>
    </row>
    <row r="2330" spans="34:34" ht="15" customHeight="1">
      <c r="AH2330" s="588"/>
    </row>
    <row r="2331" spans="34:34" ht="15" customHeight="1">
      <c r="AH2331" s="588"/>
    </row>
    <row r="2332" spans="34:34" ht="15" customHeight="1">
      <c r="AH2332" s="588"/>
    </row>
    <row r="2333" spans="34:34" ht="15" customHeight="1">
      <c r="AH2333" s="588"/>
    </row>
    <row r="2334" spans="34:34" ht="15" customHeight="1">
      <c r="AH2334" s="588"/>
    </row>
    <row r="2335" spans="34:34" ht="15" customHeight="1">
      <c r="AH2335" s="588"/>
    </row>
    <row r="2336" spans="34:34" ht="15" customHeight="1">
      <c r="AH2336" s="588"/>
    </row>
    <row r="2337" spans="34:34" ht="15" customHeight="1">
      <c r="AH2337" s="588"/>
    </row>
    <row r="2338" spans="34:34" ht="15" customHeight="1">
      <c r="AH2338" s="588"/>
    </row>
    <row r="2339" spans="34:34" ht="15" customHeight="1">
      <c r="AH2339" s="588"/>
    </row>
    <row r="2340" spans="34:34" ht="15" customHeight="1">
      <c r="AH2340" s="588"/>
    </row>
    <row r="2341" spans="34:34" ht="15" customHeight="1">
      <c r="AH2341" s="588"/>
    </row>
    <row r="2342" spans="34:34" ht="15" customHeight="1">
      <c r="AH2342" s="588"/>
    </row>
    <row r="2343" spans="34:34" ht="15" customHeight="1">
      <c r="AH2343" s="588"/>
    </row>
    <row r="2344" spans="34:34" ht="15" customHeight="1">
      <c r="AH2344" s="588"/>
    </row>
    <row r="2345" spans="34:34" ht="15" customHeight="1">
      <c r="AH2345" s="588"/>
    </row>
    <row r="2346" spans="34:34" ht="15" customHeight="1">
      <c r="AH2346" s="588"/>
    </row>
    <row r="2347" spans="34:34" ht="15" customHeight="1">
      <c r="AH2347" s="588"/>
    </row>
    <row r="2348" spans="34:34" ht="15" customHeight="1">
      <c r="AH2348" s="588"/>
    </row>
    <row r="2349" spans="34:34" ht="15" customHeight="1">
      <c r="AH2349" s="588"/>
    </row>
    <row r="2350" spans="34:34" ht="15" customHeight="1">
      <c r="AH2350" s="588"/>
    </row>
    <row r="2351" spans="34:34" ht="15" customHeight="1">
      <c r="AH2351" s="588"/>
    </row>
    <row r="2352" spans="34:34" ht="15" customHeight="1">
      <c r="AH2352" s="588"/>
    </row>
    <row r="2353" spans="34:34" ht="15" customHeight="1">
      <c r="AH2353" s="588"/>
    </row>
    <row r="2354" spans="34:34" ht="15" customHeight="1">
      <c r="AH2354" s="588"/>
    </row>
    <row r="2355" spans="34:34" ht="15" customHeight="1">
      <c r="AH2355" s="588"/>
    </row>
    <row r="2356" spans="34:34" ht="15" customHeight="1">
      <c r="AH2356" s="588"/>
    </row>
    <row r="2357" spans="34:34" ht="15" customHeight="1">
      <c r="AH2357" s="588"/>
    </row>
    <row r="2358" spans="34:34" ht="15" customHeight="1">
      <c r="AH2358" s="588"/>
    </row>
    <row r="2359" spans="34:34" ht="15" customHeight="1">
      <c r="AH2359" s="588"/>
    </row>
    <row r="2360" spans="34:34" ht="15" customHeight="1">
      <c r="AH2360" s="588"/>
    </row>
    <row r="2361" spans="34:34" ht="15" customHeight="1">
      <c r="AH2361" s="588"/>
    </row>
    <row r="2362" spans="34:34" ht="15" customHeight="1">
      <c r="AH2362" s="588"/>
    </row>
    <row r="2363" spans="34:34" ht="15" customHeight="1">
      <c r="AH2363" s="588"/>
    </row>
    <row r="2364" spans="34:34" ht="15" customHeight="1">
      <c r="AH2364" s="588"/>
    </row>
    <row r="2365" spans="34:34" ht="15" customHeight="1">
      <c r="AH2365" s="588"/>
    </row>
    <row r="2366" spans="34:34" ht="15" customHeight="1">
      <c r="AH2366" s="588"/>
    </row>
    <row r="2367" spans="34:34" ht="15" customHeight="1">
      <c r="AH2367" s="588"/>
    </row>
    <row r="2368" spans="34:34" ht="15" customHeight="1">
      <c r="AH2368" s="588"/>
    </row>
    <row r="2369" spans="34:34" ht="15" customHeight="1">
      <c r="AH2369" s="588"/>
    </row>
    <row r="2370" spans="34:34" ht="15" customHeight="1">
      <c r="AH2370" s="588"/>
    </row>
    <row r="2371" spans="34:34" ht="15" customHeight="1">
      <c r="AH2371" s="588"/>
    </row>
    <row r="2372" spans="34:34" ht="15" customHeight="1">
      <c r="AH2372" s="588"/>
    </row>
    <row r="2373" spans="34:34" ht="15" customHeight="1">
      <c r="AH2373" s="588"/>
    </row>
    <row r="2374" spans="34:34" ht="15" customHeight="1">
      <c r="AH2374" s="588"/>
    </row>
    <row r="2375" spans="34:34" ht="15" customHeight="1">
      <c r="AH2375" s="588"/>
    </row>
    <row r="2376" spans="34:34" ht="15" customHeight="1">
      <c r="AH2376" s="588"/>
    </row>
    <row r="2377" spans="34:34" ht="15" customHeight="1">
      <c r="AH2377" s="588"/>
    </row>
    <row r="2378" spans="34:34" ht="15" customHeight="1">
      <c r="AH2378" s="588"/>
    </row>
    <row r="2379" spans="34:34" ht="15" customHeight="1">
      <c r="AH2379" s="588"/>
    </row>
    <row r="2380" spans="34:34" ht="15" customHeight="1">
      <c r="AH2380" s="588"/>
    </row>
    <row r="2381" spans="34:34" ht="15" customHeight="1">
      <c r="AH2381" s="588"/>
    </row>
    <row r="2382" spans="34:34" ht="15" customHeight="1">
      <c r="AH2382" s="588"/>
    </row>
    <row r="2383" spans="34:34" ht="15" customHeight="1">
      <c r="AH2383" s="588"/>
    </row>
    <row r="2384" spans="34:34" ht="15" customHeight="1">
      <c r="AH2384" s="588"/>
    </row>
    <row r="2385" spans="34:34" ht="15" customHeight="1">
      <c r="AH2385" s="588"/>
    </row>
    <row r="2386" spans="34:34" ht="15" customHeight="1">
      <c r="AH2386" s="588"/>
    </row>
    <row r="2387" spans="34:34" ht="15" customHeight="1">
      <c r="AH2387" s="588"/>
    </row>
    <row r="2388" spans="34:34" ht="15" customHeight="1">
      <c r="AH2388" s="588"/>
    </row>
    <row r="2389" spans="34:34" ht="15" customHeight="1">
      <c r="AH2389" s="588"/>
    </row>
    <row r="2390" spans="34:34" ht="15" customHeight="1">
      <c r="AH2390" s="588"/>
    </row>
    <row r="2391" spans="34:34" ht="15" customHeight="1">
      <c r="AH2391" s="588"/>
    </row>
    <row r="2392" spans="34:34" ht="15" customHeight="1">
      <c r="AH2392" s="588"/>
    </row>
    <row r="2393" spans="34:34" ht="15" customHeight="1">
      <c r="AH2393" s="588"/>
    </row>
    <row r="2394" spans="34:34" ht="15" customHeight="1">
      <c r="AH2394" s="588"/>
    </row>
    <row r="2395" spans="34:34" ht="15" customHeight="1">
      <c r="AH2395" s="588"/>
    </row>
    <row r="2396" spans="34:34" ht="15" customHeight="1">
      <c r="AH2396" s="588"/>
    </row>
    <row r="2397" spans="34:34" ht="15" customHeight="1">
      <c r="AH2397" s="588"/>
    </row>
    <row r="2398" spans="34:34" ht="15" customHeight="1">
      <c r="AH2398" s="588"/>
    </row>
    <row r="2399" spans="34:34" ht="15" customHeight="1">
      <c r="AH2399" s="588"/>
    </row>
    <row r="2400" spans="34:34" ht="15" customHeight="1">
      <c r="AH2400" s="588"/>
    </row>
    <row r="2401" spans="34:34" ht="15" customHeight="1">
      <c r="AH2401" s="588"/>
    </row>
    <row r="2402" spans="34:34" ht="15" customHeight="1">
      <c r="AH2402" s="588"/>
    </row>
    <row r="2403" spans="34:34" ht="15" customHeight="1">
      <c r="AH2403" s="588"/>
    </row>
    <row r="2404" spans="34:34" ht="15" customHeight="1">
      <c r="AH2404" s="588"/>
    </row>
    <row r="2405" spans="34:34" ht="15" customHeight="1">
      <c r="AH2405" s="588"/>
    </row>
    <row r="2406" spans="34:34" ht="15" customHeight="1">
      <c r="AH2406" s="588"/>
    </row>
    <row r="2407" spans="34:34" ht="15" customHeight="1">
      <c r="AH2407" s="588"/>
    </row>
    <row r="2408" spans="34:34" ht="15" customHeight="1">
      <c r="AH2408" s="588"/>
    </row>
    <row r="2409" spans="34:34" ht="15" customHeight="1">
      <c r="AH2409" s="588"/>
    </row>
    <row r="2410" spans="34:34" ht="15" customHeight="1">
      <c r="AH2410" s="588"/>
    </row>
    <row r="2411" spans="34:34" ht="15" customHeight="1">
      <c r="AH2411" s="588"/>
    </row>
    <row r="2412" spans="34:34" ht="15" customHeight="1">
      <c r="AH2412" s="588"/>
    </row>
    <row r="2413" spans="34:34" ht="15" customHeight="1">
      <c r="AH2413" s="588"/>
    </row>
    <row r="2414" spans="34:34" ht="15" customHeight="1">
      <c r="AH2414" s="588"/>
    </row>
    <row r="2415" spans="34:34" ht="15" customHeight="1">
      <c r="AH2415" s="588"/>
    </row>
    <row r="2416" spans="34:34" ht="15" customHeight="1">
      <c r="AH2416" s="588"/>
    </row>
    <row r="2417" spans="34:34" ht="15" customHeight="1">
      <c r="AH2417" s="588"/>
    </row>
    <row r="2418" spans="34:34" ht="15" customHeight="1">
      <c r="AH2418" s="588"/>
    </row>
    <row r="2419" spans="34:34" ht="15" customHeight="1">
      <c r="AH2419" s="588"/>
    </row>
    <row r="2420" spans="34:34" ht="15" customHeight="1">
      <c r="AH2420" s="588"/>
    </row>
    <row r="2421" spans="34:34" ht="15" customHeight="1">
      <c r="AH2421" s="588"/>
    </row>
    <row r="2422" spans="34:34" ht="15" customHeight="1">
      <c r="AH2422" s="588"/>
    </row>
    <row r="2423" spans="34:34" ht="15" customHeight="1">
      <c r="AH2423" s="588"/>
    </row>
    <row r="2424" spans="34:34" ht="15" customHeight="1">
      <c r="AH2424" s="588"/>
    </row>
    <row r="2425" spans="34:34" ht="15" customHeight="1">
      <c r="AH2425" s="588"/>
    </row>
    <row r="2426" spans="34:34" ht="15" customHeight="1">
      <c r="AH2426" s="588"/>
    </row>
    <row r="2427" spans="34:34" ht="15" customHeight="1">
      <c r="AH2427" s="588"/>
    </row>
    <row r="2428" spans="34:34" ht="15" customHeight="1">
      <c r="AH2428" s="588"/>
    </row>
    <row r="2429" spans="34:34" ht="15" customHeight="1">
      <c r="AH2429" s="588"/>
    </row>
    <row r="2430" spans="34:34" ht="15" customHeight="1">
      <c r="AH2430" s="588"/>
    </row>
    <row r="2431" spans="34:34" ht="15" customHeight="1">
      <c r="AH2431" s="588"/>
    </row>
    <row r="2432" spans="34:34" ht="15" customHeight="1">
      <c r="AH2432" s="588"/>
    </row>
    <row r="2433" spans="34:34" ht="15" customHeight="1">
      <c r="AH2433" s="588"/>
    </row>
    <row r="2434" spans="34:34" ht="15" customHeight="1">
      <c r="AH2434" s="588"/>
    </row>
    <row r="2435" spans="34:34" ht="15" customHeight="1">
      <c r="AH2435" s="588"/>
    </row>
    <row r="2436" spans="34:34" ht="15" customHeight="1">
      <c r="AH2436" s="588"/>
    </row>
    <row r="2437" spans="34:34" ht="15" customHeight="1">
      <c r="AH2437" s="588"/>
    </row>
    <row r="2438" spans="34:34" ht="15" customHeight="1">
      <c r="AH2438" s="588"/>
    </row>
    <row r="2439" spans="34:34" ht="15" customHeight="1">
      <c r="AH2439" s="588"/>
    </row>
    <row r="2440" spans="34:34" ht="15" customHeight="1">
      <c r="AH2440" s="588"/>
    </row>
    <row r="2441" spans="34:34" ht="15" customHeight="1">
      <c r="AH2441" s="588"/>
    </row>
    <row r="2442" spans="34:34" ht="15" customHeight="1">
      <c r="AH2442" s="588"/>
    </row>
    <row r="2443" spans="34:34" ht="15" customHeight="1">
      <c r="AH2443" s="588"/>
    </row>
    <row r="2444" spans="34:34" ht="15" customHeight="1">
      <c r="AH2444" s="588"/>
    </row>
    <row r="2445" spans="34:34" ht="15" customHeight="1">
      <c r="AH2445" s="588"/>
    </row>
    <row r="2446" spans="34:34" ht="15" customHeight="1">
      <c r="AH2446" s="588"/>
    </row>
    <row r="2447" spans="34:34" ht="15" customHeight="1">
      <c r="AH2447" s="588"/>
    </row>
    <row r="2448" spans="34:34" ht="15" customHeight="1">
      <c r="AH2448" s="588"/>
    </row>
    <row r="2449" spans="34:34" ht="15" customHeight="1">
      <c r="AH2449" s="588"/>
    </row>
    <row r="2450" spans="34:34" ht="15" customHeight="1">
      <c r="AH2450" s="588"/>
    </row>
    <row r="2451" spans="34:34" ht="15" customHeight="1">
      <c r="AH2451" s="588"/>
    </row>
    <row r="2452" spans="34:34" ht="15" customHeight="1">
      <c r="AH2452" s="588"/>
    </row>
    <row r="2453" spans="34:34" ht="15" customHeight="1">
      <c r="AH2453" s="588"/>
    </row>
    <row r="2454" spans="34:34" ht="15" customHeight="1">
      <c r="AH2454" s="588"/>
    </row>
    <row r="2455" spans="34:34" ht="15" customHeight="1">
      <c r="AH2455" s="588"/>
    </row>
    <row r="2456" spans="34:34" ht="15" customHeight="1">
      <c r="AH2456" s="588"/>
    </row>
    <row r="2457" spans="34:34" ht="15" customHeight="1">
      <c r="AH2457" s="588"/>
    </row>
    <row r="2458" spans="34:34" ht="15" customHeight="1">
      <c r="AH2458" s="588"/>
    </row>
    <row r="2459" spans="34:34" ht="15" customHeight="1">
      <c r="AH2459" s="588"/>
    </row>
    <row r="2460" spans="34:34" ht="15" customHeight="1">
      <c r="AH2460" s="588"/>
    </row>
    <row r="2461" spans="34:34" ht="15" customHeight="1">
      <c r="AH2461" s="588"/>
    </row>
    <row r="2462" spans="34:34" ht="15" customHeight="1">
      <c r="AH2462" s="588"/>
    </row>
    <row r="2463" spans="34:34" ht="15" customHeight="1">
      <c r="AH2463" s="588"/>
    </row>
    <row r="2464" spans="34:34" ht="15" customHeight="1">
      <c r="AH2464" s="588"/>
    </row>
    <row r="2465" spans="34:34" ht="15" customHeight="1">
      <c r="AH2465" s="588"/>
    </row>
    <row r="2466" spans="34:34" ht="15" customHeight="1">
      <c r="AH2466" s="588"/>
    </row>
    <row r="2467" spans="34:34" ht="15" customHeight="1">
      <c r="AH2467" s="588"/>
    </row>
    <row r="2468" spans="34:34" ht="15" customHeight="1">
      <c r="AH2468" s="588"/>
    </row>
    <row r="2469" spans="34:34" ht="15" customHeight="1">
      <c r="AH2469" s="588"/>
    </row>
    <row r="2470" spans="34:34" ht="15" customHeight="1">
      <c r="AH2470" s="588"/>
    </row>
    <row r="2471" spans="34:34" ht="15" customHeight="1">
      <c r="AH2471" s="588"/>
    </row>
    <row r="2472" spans="34:34" ht="15" customHeight="1">
      <c r="AH2472" s="588"/>
    </row>
    <row r="2473" spans="34:34" ht="15" customHeight="1">
      <c r="AH2473" s="588"/>
    </row>
    <row r="2474" spans="34:34" ht="15" customHeight="1">
      <c r="AH2474" s="588"/>
    </row>
    <row r="2475" spans="34:34" ht="15" customHeight="1">
      <c r="AH2475" s="588"/>
    </row>
    <row r="2476" spans="34:34" ht="15" customHeight="1">
      <c r="AH2476" s="588"/>
    </row>
    <row r="2477" spans="34:34" ht="15" customHeight="1">
      <c r="AH2477" s="588"/>
    </row>
    <row r="2478" spans="34:34" ht="15" customHeight="1">
      <c r="AH2478" s="588"/>
    </row>
    <row r="2479" spans="34:34" ht="15" customHeight="1">
      <c r="AH2479" s="588"/>
    </row>
    <row r="2480" spans="34:34" ht="15" customHeight="1">
      <c r="AH2480" s="588"/>
    </row>
    <row r="2481" spans="34:34" ht="15" customHeight="1">
      <c r="AH2481" s="588"/>
    </row>
    <row r="2482" spans="34:34" ht="15" customHeight="1">
      <c r="AH2482" s="588"/>
    </row>
    <row r="2483" spans="34:34" ht="15" customHeight="1">
      <c r="AH2483" s="588"/>
    </row>
    <row r="2484" spans="34:34" ht="15" customHeight="1">
      <c r="AH2484" s="588"/>
    </row>
    <row r="2485" spans="34:34" ht="15" customHeight="1">
      <c r="AH2485" s="588"/>
    </row>
    <row r="2486" spans="34:34" ht="15" customHeight="1">
      <c r="AH2486" s="588"/>
    </row>
    <row r="2487" spans="34:34" ht="15" customHeight="1">
      <c r="AH2487" s="588"/>
    </row>
    <row r="2488" spans="34:34" ht="15" customHeight="1">
      <c r="AH2488" s="588"/>
    </row>
    <row r="2489" spans="34:34" ht="15" customHeight="1">
      <c r="AH2489" s="588"/>
    </row>
    <row r="2490" spans="34:34" ht="15" customHeight="1">
      <c r="AH2490" s="588"/>
    </row>
    <row r="2491" spans="34:34" ht="15" customHeight="1">
      <c r="AH2491" s="588"/>
    </row>
    <row r="2492" spans="34:34" ht="15" customHeight="1">
      <c r="AH2492" s="588"/>
    </row>
    <row r="2493" spans="34:34" ht="15" customHeight="1">
      <c r="AH2493" s="588"/>
    </row>
    <row r="2494" spans="34:34" ht="15" customHeight="1">
      <c r="AH2494" s="588"/>
    </row>
    <row r="2495" spans="34:34" ht="15" customHeight="1">
      <c r="AH2495" s="588"/>
    </row>
    <row r="2496" spans="34:34" ht="15" customHeight="1">
      <c r="AH2496" s="588"/>
    </row>
    <row r="2497" spans="34:34" ht="15" customHeight="1">
      <c r="AH2497" s="588"/>
    </row>
    <row r="2498" spans="34:34" ht="15" customHeight="1">
      <c r="AH2498" s="588"/>
    </row>
    <row r="2499" spans="34:34" ht="15" customHeight="1">
      <c r="AH2499" s="588"/>
    </row>
    <row r="2500" spans="34:34" ht="15" customHeight="1">
      <c r="AH2500" s="588"/>
    </row>
    <row r="2501" spans="34:34" ht="15" customHeight="1">
      <c r="AH2501" s="588"/>
    </row>
    <row r="2502" spans="34:34" ht="15" customHeight="1">
      <c r="AH2502" s="588"/>
    </row>
    <row r="2503" spans="34:34" ht="15" customHeight="1">
      <c r="AH2503" s="588"/>
    </row>
    <row r="2504" spans="34:34" ht="15" customHeight="1">
      <c r="AH2504" s="588"/>
    </row>
    <row r="2505" spans="34:34" ht="15" customHeight="1">
      <c r="AH2505" s="588"/>
    </row>
    <row r="2506" spans="34:34" ht="15" customHeight="1">
      <c r="AH2506" s="588"/>
    </row>
    <row r="2507" spans="34:34" ht="15" customHeight="1">
      <c r="AH2507" s="588"/>
    </row>
    <row r="2508" spans="34:34" ht="15" customHeight="1">
      <c r="AH2508" s="588"/>
    </row>
    <row r="2509" spans="34:34" ht="15" customHeight="1">
      <c r="AH2509" s="588"/>
    </row>
    <row r="2510" spans="34:34" ht="15" customHeight="1">
      <c r="AH2510" s="588"/>
    </row>
    <row r="2511" spans="34:34" ht="15" customHeight="1">
      <c r="AH2511" s="588"/>
    </row>
    <row r="2512" spans="34:34" ht="15" customHeight="1">
      <c r="AH2512" s="588"/>
    </row>
    <row r="2513" spans="34:34" ht="15" customHeight="1">
      <c r="AH2513" s="588"/>
    </row>
    <row r="2514" spans="34:34" ht="15" customHeight="1">
      <c r="AH2514" s="588"/>
    </row>
    <row r="2515" spans="34:34" ht="15" customHeight="1">
      <c r="AH2515" s="588"/>
    </row>
    <row r="2516" spans="34:34" ht="15" customHeight="1">
      <c r="AH2516" s="588"/>
    </row>
    <row r="2517" spans="34:34" ht="15" customHeight="1">
      <c r="AH2517" s="588"/>
    </row>
    <row r="2518" spans="34:34" ht="15" customHeight="1">
      <c r="AH2518" s="588"/>
    </row>
    <row r="2519" spans="34:34" ht="15" customHeight="1">
      <c r="AH2519" s="588"/>
    </row>
    <row r="2520" spans="34:34" ht="15" customHeight="1">
      <c r="AH2520" s="588"/>
    </row>
    <row r="2521" spans="34:34" ht="15" customHeight="1">
      <c r="AH2521" s="588"/>
    </row>
    <row r="2522" spans="34:34" ht="15" customHeight="1">
      <c r="AH2522" s="588"/>
    </row>
    <row r="2523" spans="34:34" ht="15" customHeight="1">
      <c r="AH2523" s="588"/>
    </row>
    <row r="2524" spans="34:34" ht="15" customHeight="1">
      <c r="AH2524" s="588"/>
    </row>
    <row r="2525" spans="34:34" ht="15" customHeight="1">
      <c r="AH2525" s="588"/>
    </row>
    <row r="2526" spans="34:34" ht="15" customHeight="1">
      <c r="AH2526" s="588"/>
    </row>
    <row r="2527" spans="34:34" ht="15" customHeight="1">
      <c r="AH2527" s="588"/>
    </row>
    <row r="2528" spans="34:34" ht="15" customHeight="1">
      <c r="AH2528" s="588"/>
    </row>
    <row r="2529" spans="34:34" ht="15" customHeight="1">
      <c r="AH2529" s="588"/>
    </row>
    <row r="2530" spans="34:34" ht="15" customHeight="1">
      <c r="AH2530" s="588"/>
    </row>
    <row r="2531" spans="34:34" ht="15" customHeight="1">
      <c r="AH2531" s="588"/>
    </row>
    <row r="2532" spans="34:34" ht="15" customHeight="1">
      <c r="AH2532" s="588"/>
    </row>
    <row r="2533" spans="34:34" ht="15" customHeight="1">
      <c r="AH2533" s="588"/>
    </row>
    <row r="2534" spans="34:34" ht="15" customHeight="1">
      <c r="AH2534" s="588"/>
    </row>
    <row r="2535" spans="34:34" ht="15" customHeight="1">
      <c r="AH2535" s="588"/>
    </row>
    <row r="2536" spans="34:34" ht="15" customHeight="1">
      <c r="AH2536" s="588"/>
    </row>
    <row r="2537" spans="34:34" ht="15" customHeight="1">
      <c r="AH2537" s="588"/>
    </row>
    <row r="2538" spans="34:34" ht="15" customHeight="1">
      <c r="AH2538" s="588"/>
    </row>
    <row r="2539" spans="34:34" ht="15" customHeight="1">
      <c r="AH2539" s="588"/>
    </row>
    <row r="2540" spans="34:34" ht="15" customHeight="1">
      <c r="AH2540" s="588"/>
    </row>
    <row r="2541" spans="34:34" ht="15" customHeight="1">
      <c r="AH2541" s="588"/>
    </row>
    <row r="2542" spans="34:34" ht="15" customHeight="1">
      <c r="AH2542" s="588"/>
    </row>
    <row r="2543" spans="34:34" ht="15" customHeight="1">
      <c r="AH2543" s="588"/>
    </row>
    <row r="2544" spans="34:34" ht="15" customHeight="1">
      <c r="AH2544" s="588"/>
    </row>
    <row r="2545" spans="34:34" ht="15" customHeight="1">
      <c r="AH2545" s="588"/>
    </row>
    <row r="2546" spans="34:34" ht="15" customHeight="1">
      <c r="AH2546" s="588"/>
    </row>
    <row r="2547" spans="34:34" ht="15" customHeight="1">
      <c r="AH2547" s="588"/>
    </row>
    <row r="2548" spans="34:34" ht="15" customHeight="1">
      <c r="AH2548" s="588"/>
    </row>
    <row r="2549" spans="34:34" ht="15" customHeight="1">
      <c r="AH2549" s="588"/>
    </row>
    <row r="2550" spans="34:34" ht="15" customHeight="1">
      <c r="AH2550" s="588"/>
    </row>
    <row r="2551" spans="34:34" ht="15" customHeight="1">
      <c r="AH2551" s="588"/>
    </row>
    <row r="2552" spans="34:34" ht="15" customHeight="1">
      <c r="AH2552" s="588"/>
    </row>
    <row r="2553" spans="34:34" ht="15" customHeight="1">
      <c r="AH2553" s="588"/>
    </row>
    <row r="2554" spans="34:34" ht="15" customHeight="1">
      <c r="AH2554" s="588"/>
    </row>
    <row r="2555" spans="34:34" ht="15" customHeight="1">
      <c r="AH2555" s="588"/>
    </row>
    <row r="2556" spans="34:34" ht="15" customHeight="1">
      <c r="AH2556" s="588"/>
    </row>
    <row r="2557" spans="34:34" ht="15" customHeight="1">
      <c r="AH2557" s="588"/>
    </row>
    <row r="2558" spans="34:34" ht="15" customHeight="1">
      <c r="AH2558" s="588"/>
    </row>
    <row r="2559" spans="34:34" ht="15" customHeight="1">
      <c r="AH2559" s="588"/>
    </row>
    <row r="2560" spans="34:34" ht="15" customHeight="1">
      <c r="AH2560" s="588"/>
    </row>
    <row r="2561" spans="34:34" ht="15" customHeight="1">
      <c r="AH2561" s="588"/>
    </row>
    <row r="2562" spans="34:34" ht="15" customHeight="1">
      <c r="AH2562" s="588"/>
    </row>
    <row r="2563" spans="34:34" ht="15" customHeight="1">
      <c r="AH2563" s="588"/>
    </row>
    <row r="2564" spans="34:34" ht="15" customHeight="1">
      <c r="AH2564" s="588"/>
    </row>
    <row r="2565" spans="34:34" ht="15" customHeight="1">
      <c r="AH2565" s="588"/>
    </row>
    <row r="2566" spans="34:34" ht="15" customHeight="1">
      <c r="AH2566" s="588"/>
    </row>
    <row r="2567" spans="34:34" ht="15" customHeight="1">
      <c r="AH2567" s="588"/>
    </row>
    <row r="2568" spans="34:34" ht="15" customHeight="1">
      <c r="AH2568" s="588"/>
    </row>
    <row r="2569" spans="34:34" ht="15" customHeight="1">
      <c r="AH2569" s="588"/>
    </row>
    <row r="2570" spans="34:34" ht="15" customHeight="1">
      <c r="AH2570" s="588"/>
    </row>
    <row r="2571" spans="34:34" ht="15" customHeight="1">
      <c r="AH2571" s="588"/>
    </row>
    <row r="2572" spans="34:34" ht="15" customHeight="1">
      <c r="AH2572" s="588"/>
    </row>
    <row r="2573" spans="34:34" ht="15" customHeight="1">
      <c r="AH2573" s="588"/>
    </row>
    <row r="2574" spans="34:34" ht="15" customHeight="1">
      <c r="AH2574" s="588"/>
    </row>
    <row r="2575" spans="34:34" ht="15" customHeight="1">
      <c r="AH2575" s="588"/>
    </row>
    <row r="2576" spans="34:34" ht="15" customHeight="1">
      <c r="AH2576" s="588"/>
    </row>
    <row r="2577" spans="34:34" ht="15" customHeight="1">
      <c r="AH2577" s="588"/>
    </row>
    <row r="2578" spans="34:34" ht="15" customHeight="1">
      <c r="AH2578" s="588"/>
    </row>
    <row r="2579" spans="34:34" ht="15" customHeight="1">
      <c r="AH2579" s="588"/>
    </row>
    <row r="2580" spans="34:34" ht="15" customHeight="1">
      <c r="AH2580" s="588"/>
    </row>
    <row r="2581" spans="34:34" ht="15" customHeight="1">
      <c r="AH2581" s="588"/>
    </row>
    <row r="2582" spans="34:34" ht="15" customHeight="1">
      <c r="AH2582" s="588"/>
    </row>
    <row r="2583" spans="34:34" ht="15" customHeight="1">
      <c r="AH2583" s="588"/>
    </row>
    <row r="2584" spans="34:34" ht="15" customHeight="1">
      <c r="AH2584" s="588"/>
    </row>
    <row r="2585" spans="34:34" ht="15" customHeight="1">
      <c r="AH2585" s="588"/>
    </row>
    <row r="2586" spans="34:34" ht="15" customHeight="1">
      <c r="AH2586" s="588"/>
    </row>
    <row r="2587" spans="34:34" ht="15" customHeight="1">
      <c r="AH2587" s="588"/>
    </row>
    <row r="2588" spans="34:34" ht="15" customHeight="1">
      <c r="AH2588" s="588"/>
    </row>
    <row r="2589" spans="34:34" ht="15" customHeight="1">
      <c r="AH2589" s="588"/>
    </row>
    <row r="2590" spans="34:34" ht="15" customHeight="1">
      <c r="AH2590" s="588"/>
    </row>
    <row r="2591" spans="34:34" ht="15" customHeight="1">
      <c r="AH2591" s="588"/>
    </row>
    <row r="2592" spans="34:34" ht="15" customHeight="1">
      <c r="AH2592" s="588"/>
    </row>
    <row r="2593" spans="34:34" ht="15" customHeight="1">
      <c r="AH2593" s="588"/>
    </row>
    <row r="2594" spans="34:34" ht="15" customHeight="1">
      <c r="AH2594" s="588"/>
    </row>
    <row r="2595" spans="34:34" ht="15" customHeight="1">
      <c r="AH2595" s="588"/>
    </row>
    <row r="2596" spans="34:34" ht="15" customHeight="1">
      <c r="AH2596" s="588"/>
    </row>
    <row r="2597" spans="34:34" ht="15" customHeight="1">
      <c r="AH2597" s="588"/>
    </row>
    <row r="2598" spans="34:34" ht="15" customHeight="1">
      <c r="AH2598" s="588"/>
    </row>
    <row r="2599" spans="34:34" ht="15" customHeight="1">
      <c r="AH2599" s="588"/>
    </row>
    <row r="2600" spans="34:34" ht="15" customHeight="1">
      <c r="AH2600" s="588"/>
    </row>
    <row r="2601" spans="34:34" ht="15" customHeight="1">
      <c r="AH2601" s="588"/>
    </row>
    <row r="2602" spans="34:34" ht="15" customHeight="1">
      <c r="AH2602" s="588"/>
    </row>
    <row r="2603" spans="34:34" ht="15" customHeight="1">
      <c r="AH2603" s="588"/>
    </row>
    <row r="2604" spans="34:34" ht="15" customHeight="1">
      <c r="AH2604" s="588"/>
    </row>
    <row r="2605" spans="34:34" ht="15" customHeight="1">
      <c r="AH2605" s="588"/>
    </row>
    <row r="2606" spans="34:34" ht="15" customHeight="1">
      <c r="AH2606" s="588"/>
    </row>
    <row r="2607" spans="34:34" ht="15" customHeight="1">
      <c r="AH2607" s="588"/>
    </row>
    <row r="2608" spans="34:34" ht="15" customHeight="1">
      <c r="AH2608" s="588"/>
    </row>
    <row r="2609" spans="34:34" ht="15" customHeight="1">
      <c r="AH2609" s="588"/>
    </row>
    <row r="2610" spans="34:34" ht="15" customHeight="1">
      <c r="AH2610" s="588"/>
    </row>
    <row r="2611" spans="34:34" ht="15" customHeight="1">
      <c r="AH2611" s="588"/>
    </row>
    <row r="2612" spans="34:34" ht="15" customHeight="1">
      <c r="AH2612" s="588"/>
    </row>
    <row r="2613" spans="34:34" ht="15" customHeight="1">
      <c r="AH2613" s="588"/>
    </row>
    <row r="2614" spans="34:34" ht="15" customHeight="1">
      <c r="AH2614" s="588"/>
    </row>
    <row r="2615" spans="34:34" ht="15" customHeight="1">
      <c r="AH2615" s="588"/>
    </row>
    <row r="2616" spans="34:34" ht="15" customHeight="1">
      <c r="AH2616" s="588"/>
    </row>
    <row r="2617" spans="34:34" ht="15" customHeight="1">
      <c r="AH2617" s="588"/>
    </row>
    <row r="2618" spans="34:34" ht="15" customHeight="1">
      <c r="AH2618" s="588"/>
    </row>
    <row r="2619" spans="34:34" ht="15" customHeight="1">
      <c r="AH2619" s="588"/>
    </row>
    <row r="2620" spans="34:34" ht="15" customHeight="1">
      <c r="AH2620" s="588"/>
    </row>
    <row r="2621" spans="34:34" ht="15" customHeight="1">
      <c r="AH2621" s="588"/>
    </row>
    <row r="2622" spans="34:34" ht="15" customHeight="1">
      <c r="AH2622" s="588"/>
    </row>
    <row r="2623" spans="34:34" ht="15" customHeight="1">
      <c r="AH2623" s="588"/>
    </row>
    <row r="2624" spans="34:34" ht="15" customHeight="1">
      <c r="AH2624" s="588"/>
    </row>
    <row r="2625" spans="34:34" ht="15" customHeight="1">
      <c r="AH2625" s="588"/>
    </row>
    <row r="2626" spans="34:34" ht="15" customHeight="1">
      <c r="AH2626" s="588"/>
    </row>
    <row r="2627" spans="34:34" ht="15" customHeight="1">
      <c r="AH2627" s="588"/>
    </row>
    <row r="2628" spans="34:34" ht="15" customHeight="1">
      <c r="AH2628" s="588"/>
    </row>
    <row r="2629" spans="34:34" ht="15" customHeight="1">
      <c r="AH2629" s="588"/>
    </row>
    <row r="2630" spans="34:34" ht="15" customHeight="1">
      <c r="AH2630" s="588"/>
    </row>
    <row r="2631" spans="34:34" ht="15" customHeight="1">
      <c r="AH2631" s="588"/>
    </row>
    <row r="2632" spans="34:34" ht="15" customHeight="1">
      <c r="AH2632" s="588"/>
    </row>
    <row r="2633" spans="34:34" ht="15" customHeight="1">
      <c r="AH2633" s="588"/>
    </row>
    <row r="2634" spans="34:34" ht="15" customHeight="1">
      <c r="AH2634" s="588"/>
    </row>
    <row r="2635" spans="34:34" ht="15" customHeight="1">
      <c r="AH2635" s="588"/>
    </row>
    <row r="2636" spans="34:34" ht="15" customHeight="1">
      <c r="AH2636" s="588"/>
    </row>
    <row r="2637" spans="34:34" ht="15" customHeight="1">
      <c r="AH2637" s="588"/>
    </row>
    <row r="2638" spans="34:34" ht="15" customHeight="1">
      <c r="AH2638" s="588"/>
    </row>
    <row r="2639" spans="34:34" ht="15" customHeight="1">
      <c r="AH2639" s="588"/>
    </row>
    <row r="2640" spans="34:34" ht="15" customHeight="1">
      <c r="AH2640" s="588"/>
    </row>
    <row r="2641" spans="34:34" ht="15" customHeight="1">
      <c r="AH2641" s="588"/>
    </row>
    <row r="2642" spans="34:34" ht="15" customHeight="1">
      <c r="AH2642" s="588"/>
    </row>
    <row r="2643" spans="34:34" ht="15" customHeight="1">
      <c r="AH2643" s="588"/>
    </row>
    <row r="2644" spans="34:34" ht="15" customHeight="1">
      <c r="AH2644" s="588"/>
    </row>
    <row r="2645" spans="34:34" ht="15" customHeight="1">
      <c r="AH2645" s="588"/>
    </row>
    <row r="2646" spans="34:34" ht="15" customHeight="1">
      <c r="AH2646" s="588"/>
    </row>
    <row r="2647" spans="34:34" ht="15" customHeight="1">
      <c r="AH2647" s="588"/>
    </row>
    <row r="2648" spans="34:34" ht="15" customHeight="1">
      <c r="AH2648" s="588"/>
    </row>
    <row r="2649" spans="34:34" ht="15" customHeight="1">
      <c r="AH2649" s="588"/>
    </row>
    <row r="2650" spans="34:34" ht="15" customHeight="1">
      <c r="AH2650" s="588"/>
    </row>
    <row r="2651" spans="34:34" ht="15" customHeight="1">
      <c r="AH2651" s="588"/>
    </row>
    <row r="2652" spans="34:34" ht="15" customHeight="1">
      <c r="AH2652" s="588"/>
    </row>
    <row r="2653" spans="34:34" ht="15" customHeight="1">
      <c r="AH2653" s="588"/>
    </row>
    <row r="2654" spans="34:34" ht="15" customHeight="1">
      <c r="AH2654" s="588"/>
    </row>
    <row r="2655" spans="34:34" ht="15" customHeight="1">
      <c r="AH2655" s="588"/>
    </row>
    <row r="2656" spans="34:34" ht="15" customHeight="1">
      <c r="AH2656" s="588"/>
    </row>
    <row r="2657" spans="34:34" ht="15" customHeight="1">
      <c r="AH2657" s="588"/>
    </row>
    <row r="2658" spans="34:34" ht="15" customHeight="1">
      <c r="AH2658" s="588"/>
    </row>
    <row r="2659" spans="34:34" ht="15" customHeight="1">
      <c r="AH2659" s="588"/>
    </row>
    <row r="2660" spans="34:34" ht="15" customHeight="1">
      <c r="AH2660" s="588"/>
    </row>
    <row r="2661" spans="34:34" ht="15" customHeight="1">
      <c r="AH2661" s="588"/>
    </row>
    <row r="2662" spans="34:34" ht="15" customHeight="1">
      <c r="AH2662" s="588"/>
    </row>
    <row r="2663" spans="34:34" ht="15" customHeight="1">
      <c r="AH2663" s="588"/>
    </row>
    <row r="2664" spans="34:34" ht="15" customHeight="1">
      <c r="AH2664" s="588"/>
    </row>
    <row r="2665" spans="34:34" ht="15" customHeight="1">
      <c r="AH2665" s="588"/>
    </row>
    <row r="2666" spans="34:34" ht="15" customHeight="1">
      <c r="AH2666" s="588"/>
    </row>
    <row r="2667" spans="34:34" ht="15" customHeight="1">
      <c r="AH2667" s="588"/>
    </row>
    <row r="2668" spans="34:34" ht="15" customHeight="1">
      <c r="AH2668" s="588"/>
    </row>
    <row r="2669" spans="34:34" ht="15" customHeight="1">
      <c r="AH2669" s="588"/>
    </row>
    <row r="2670" spans="34:34" ht="15" customHeight="1">
      <c r="AH2670" s="588"/>
    </row>
    <row r="2671" spans="34:34" ht="15" customHeight="1">
      <c r="AH2671" s="588"/>
    </row>
    <row r="2672" spans="34:34" ht="15" customHeight="1">
      <c r="AH2672" s="588"/>
    </row>
    <row r="2673" spans="34:34" ht="15" customHeight="1">
      <c r="AH2673" s="588"/>
    </row>
    <row r="2674" spans="34:34" ht="15" customHeight="1">
      <c r="AH2674" s="588"/>
    </row>
    <row r="2675" spans="34:34" ht="15" customHeight="1">
      <c r="AH2675" s="588"/>
    </row>
    <row r="2676" spans="34:34" ht="15" customHeight="1">
      <c r="AH2676" s="588"/>
    </row>
    <row r="2677" spans="34:34" ht="15" customHeight="1">
      <c r="AH2677" s="588"/>
    </row>
    <row r="2678" spans="34:34" ht="15" customHeight="1">
      <c r="AH2678" s="588"/>
    </row>
    <row r="2679" spans="34:34" ht="15" customHeight="1">
      <c r="AH2679" s="588"/>
    </row>
    <row r="2680" spans="34:34" ht="15" customHeight="1">
      <c r="AH2680" s="588"/>
    </row>
    <row r="2681" spans="34:34" ht="15" customHeight="1">
      <c r="AH2681" s="588"/>
    </row>
    <row r="2682" spans="34:34" ht="15" customHeight="1">
      <c r="AH2682" s="588"/>
    </row>
    <row r="2683" spans="34:34" ht="15" customHeight="1">
      <c r="AH2683" s="588"/>
    </row>
    <row r="2684" spans="34:34" ht="15" customHeight="1">
      <c r="AH2684" s="588"/>
    </row>
    <row r="2685" spans="34:34" ht="15" customHeight="1">
      <c r="AH2685" s="588"/>
    </row>
    <row r="2686" spans="34:34" ht="15" customHeight="1">
      <c r="AH2686" s="588"/>
    </row>
    <row r="2687" spans="34:34" ht="15" customHeight="1">
      <c r="AH2687" s="588"/>
    </row>
    <row r="2688" spans="34:34" ht="15" customHeight="1">
      <c r="AH2688" s="588"/>
    </row>
    <row r="2689" spans="34:34" ht="15" customHeight="1">
      <c r="AH2689" s="588"/>
    </row>
    <row r="2690" spans="34:34" ht="15" customHeight="1">
      <c r="AH2690" s="588"/>
    </row>
    <row r="2691" spans="34:34" ht="15" customHeight="1">
      <c r="AH2691" s="588"/>
    </row>
    <row r="2692" spans="34:34" ht="15" customHeight="1">
      <c r="AH2692" s="588"/>
    </row>
    <row r="2693" spans="34:34" ht="15" customHeight="1">
      <c r="AH2693" s="588"/>
    </row>
    <row r="2694" spans="34:34" ht="15" customHeight="1">
      <c r="AH2694" s="588"/>
    </row>
    <row r="2695" spans="34:34" ht="15" customHeight="1">
      <c r="AH2695" s="588"/>
    </row>
    <row r="2696" spans="34:34" ht="15" customHeight="1">
      <c r="AH2696" s="588"/>
    </row>
    <row r="2697" spans="34:34" ht="15" customHeight="1">
      <c r="AH2697" s="588"/>
    </row>
    <row r="2698" spans="34:34" ht="15" customHeight="1">
      <c r="AH2698" s="588"/>
    </row>
    <row r="2699" spans="34:34" ht="15" customHeight="1">
      <c r="AH2699" s="588"/>
    </row>
    <row r="2700" spans="34:34" ht="15" customHeight="1">
      <c r="AH2700" s="588"/>
    </row>
    <row r="2701" spans="34:34" ht="15" customHeight="1">
      <c r="AH2701" s="588"/>
    </row>
    <row r="2702" spans="34:34" ht="15" customHeight="1">
      <c r="AH2702" s="588"/>
    </row>
    <row r="2703" spans="34:34" ht="15" customHeight="1">
      <c r="AH2703" s="588"/>
    </row>
    <row r="2704" spans="34:34" ht="15" customHeight="1">
      <c r="AH2704" s="588"/>
    </row>
    <row r="2705" spans="34:34" ht="15" customHeight="1">
      <c r="AH2705" s="588"/>
    </row>
    <row r="2706" spans="34:34" ht="15" customHeight="1">
      <c r="AH2706" s="588"/>
    </row>
    <row r="2707" spans="34:34" ht="15" customHeight="1">
      <c r="AH2707" s="588"/>
    </row>
    <row r="2708" spans="34:34" ht="15" customHeight="1">
      <c r="AH2708" s="588"/>
    </row>
    <row r="2709" spans="34:34" ht="15" customHeight="1">
      <c r="AH2709" s="588"/>
    </row>
    <row r="2710" spans="34:34" ht="15" customHeight="1">
      <c r="AH2710" s="588"/>
    </row>
    <row r="2711" spans="34:34" ht="15" customHeight="1">
      <c r="AH2711" s="588"/>
    </row>
    <row r="2712" spans="34:34" ht="15" customHeight="1">
      <c r="AH2712" s="588"/>
    </row>
    <row r="2713" spans="34:34" ht="15" customHeight="1">
      <c r="AH2713" s="588"/>
    </row>
    <row r="2714" spans="34:34" ht="15" customHeight="1">
      <c r="AH2714" s="588"/>
    </row>
    <row r="2715" spans="34:34" ht="15" customHeight="1">
      <c r="AH2715" s="588"/>
    </row>
    <row r="2716" spans="34:34" ht="15" customHeight="1">
      <c r="AH2716" s="588"/>
    </row>
    <row r="2717" spans="34:34" ht="15" customHeight="1">
      <c r="AH2717" s="588"/>
    </row>
    <row r="2718" spans="34:34" ht="15" customHeight="1">
      <c r="AH2718" s="588"/>
    </row>
    <row r="2719" spans="34:34" ht="15" customHeight="1">
      <c r="AH2719" s="588"/>
    </row>
    <row r="2720" spans="34:34" ht="15" customHeight="1">
      <c r="AH2720" s="588"/>
    </row>
    <row r="2721" spans="34:34" ht="15" customHeight="1">
      <c r="AH2721" s="588"/>
    </row>
    <row r="2722" spans="34:34" ht="15" customHeight="1">
      <c r="AH2722" s="588"/>
    </row>
    <row r="2723" spans="34:34" ht="15" customHeight="1">
      <c r="AH2723" s="588"/>
    </row>
    <row r="2724" spans="34:34" ht="15" customHeight="1">
      <c r="AH2724" s="588"/>
    </row>
    <row r="2725" spans="34:34" ht="15" customHeight="1">
      <c r="AH2725" s="588"/>
    </row>
    <row r="2726" spans="34:34" ht="15" customHeight="1">
      <c r="AH2726" s="588"/>
    </row>
    <row r="2727" spans="34:34" ht="15" customHeight="1">
      <c r="AH2727" s="588"/>
    </row>
    <row r="2728" spans="34:34" ht="15" customHeight="1">
      <c r="AH2728" s="588"/>
    </row>
    <row r="2729" spans="34:34" ht="15" customHeight="1">
      <c r="AH2729" s="588"/>
    </row>
    <row r="2730" spans="34:34" ht="15" customHeight="1">
      <c r="AH2730" s="588"/>
    </row>
    <row r="2731" spans="34:34" ht="15" customHeight="1">
      <c r="AH2731" s="588"/>
    </row>
    <row r="2732" spans="34:34" ht="15" customHeight="1">
      <c r="AH2732" s="588"/>
    </row>
    <row r="2733" spans="34:34" ht="15" customHeight="1">
      <c r="AH2733" s="588"/>
    </row>
    <row r="2734" spans="34:34" ht="15" customHeight="1">
      <c r="AH2734" s="588"/>
    </row>
    <row r="2735" spans="34:34" ht="15" customHeight="1">
      <c r="AH2735" s="588"/>
    </row>
    <row r="2736" spans="34:34" ht="15" customHeight="1">
      <c r="AH2736" s="588"/>
    </row>
    <row r="2737" spans="34:34" ht="15" customHeight="1">
      <c r="AH2737" s="588"/>
    </row>
    <row r="2738" spans="34:34" ht="15" customHeight="1">
      <c r="AH2738" s="588"/>
    </row>
    <row r="2739" spans="34:34" ht="15" customHeight="1">
      <c r="AH2739" s="588"/>
    </row>
    <row r="2740" spans="34:34" ht="15" customHeight="1">
      <c r="AH2740" s="588"/>
    </row>
    <row r="2741" spans="34:34" ht="15" customHeight="1">
      <c r="AH2741" s="588"/>
    </row>
    <row r="2742" spans="34:34" ht="15" customHeight="1">
      <c r="AH2742" s="588"/>
    </row>
    <row r="2743" spans="34:34" ht="15" customHeight="1">
      <c r="AH2743" s="588"/>
    </row>
    <row r="2744" spans="34:34" ht="15" customHeight="1">
      <c r="AH2744" s="588"/>
    </row>
    <row r="2745" spans="34:34" ht="15" customHeight="1">
      <c r="AH2745" s="588"/>
    </row>
    <row r="2746" spans="34:34" ht="15" customHeight="1">
      <c r="AH2746" s="588"/>
    </row>
    <row r="2747" spans="34:34" ht="15" customHeight="1">
      <c r="AH2747" s="588"/>
    </row>
    <row r="2748" spans="34:34" ht="15" customHeight="1">
      <c r="AH2748" s="588"/>
    </row>
    <row r="2749" spans="34:34" ht="15" customHeight="1">
      <c r="AH2749" s="588"/>
    </row>
    <row r="2750" spans="34:34" ht="15" customHeight="1">
      <c r="AH2750" s="588"/>
    </row>
    <row r="2751" spans="34:34" ht="15" customHeight="1">
      <c r="AH2751" s="588"/>
    </row>
    <row r="2752" spans="34:34" ht="15" customHeight="1">
      <c r="AH2752" s="588"/>
    </row>
    <row r="2753" spans="34:34" ht="15" customHeight="1">
      <c r="AH2753" s="588"/>
    </row>
    <row r="2754" spans="34:34" ht="15" customHeight="1">
      <c r="AH2754" s="588"/>
    </row>
    <row r="2755" spans="34:34" ht="15" customHeight="1">
      <c r="AH2755" s="588"/>
    </row>
    <row r="2756" spans="34:34" ht="15" customHeight="1">
      <c r="AH2756" s="588"/>
    </row>
    <row r="2757" spans="34:34" ht="15" customHeight="1">
      <c r="AH2757" s="588"/>
    </row>
    <row r="2758" spans="34:34" ht="15" customHeight="1">
      <c r="AH2758" s="588"/>
    </row>
    <row r="2759" spans="34:34" ht="15" customHeight="1">
      <c r="AH2759" s="588"/>
    </row>
    <row r="2760" spans="34:34" ht="15" customHeight="1">
      <c r="AH2760" s="588"/>
    </row>
    <row r="2761" spans="34:34" ht="15" customHeight="1">
      <c r="AH2761" s="588"/>
    </row>
    <row r="2762" spans="34:34" ht="15" customHeight="1">
      <c r="AH2762" s="588"/>
    </row>
    <row r="2763" spans="34:34" ht="15" customHeight="1">
      <c r="AH2763" s="588"/>
    </row>
    <row r="2764" spans="34:34" ht="15" customHeight="1">
      <c r="AH2764" s="588"/>
    </row>
    <row r="2765" spans="34:34" ht="15" customHeight="1">
      <c r="AH2765" s="588"/>
    </row>
    <row r="2766" spans="34:34" ht="15" customHeight="1">
      <c r="AH2766" s="588"/>
    </row>
    <row r="2767" spans="34:34" ht="15" customHeight="1">
      <c r="AH2767" s="588"/>
    </row>
    <row r="2768" spans="34:34" ht="15" customHeight="1">
      <c r="AH2768" s="588"/>
    </row>
    <row r="2769" spans="34:34" ht="15" customHeight="1">
      <c r="AH2769" s="588"/>
    </row>
    <row r="2770" spans="34:34" ht="15" customHeight="1">
      <c r="AH2770" s="588"/>
    </row>
    <row r="2771" spans="34:34" ht="15" customHeight="1">
      <c r="AH2771" s="588"/>
    </row>
    <row r="2772" spans="34:34" ht="15" customHeight="1">
      <c r="AH2772" s="588"/>
    </row>
    <row r="2773" spans="34:34" ht="15" customHeight="1">
      <c r="AH2773" s="588"/>
    </row>
    <row r="2774" spans="34:34" ht="15" customHeight="1">
      <c r="AH2774" s="588"/>
    </row>
    <row r="2775" spans="34:34" ht="15" customHeight="1">
      <c r="AH2775" s="588"/>
    </row>
    <row r="2776" spans="34:34" ht="15" customHeight="1">
      <c r="AH2776" s="588"/>
    </row>
    <row r="2777" spans="34:34" ht="15" customHeight="1">
      <c r="AH2777" s="588"/>
    </row>
    <row r="2778" spans="34:34" ht="15" customHeight="1">
      <c r="AH2778" s="588"/>
    </row>
    <row r="2779" spans="34:34" ht="15" customHeight="1">
      <c r="AH2779" s="588"/>
    </row>
    <row r="2780" spans="34:34" ht="15" customHeight="1">
      <c r="AH2780" s="588"/>
    </row>
    <row r="2781" spans="34:34" ht="15" customHeight="1">
      <c r="AH2781" s="588"/>
    </row>
    <row r="2782" spans="34:34" ht="15" customHeight="1">
      <c r="AH2782" s="588"/>
    </row>
    <row r="2783" spans="34:34" ht="15" customHeight="1">
      <c r="AH2783" s="588"/>
    </row>
    <row r="2784" spans="34:34" ht="15" customHeight="1">
      <c r="AH2784" s="588"/>
    </row>
    <row r="2785" spans="34:34" ht="15" customHeight="1">
      <c r="AH2785" s="588"/>
    </row>
    <row r="2786" spans="34:34" ht="15" customHeight="1">
      <c r="AH2786" s="588"/>
    </row>
    <row r="2787" spans="34:34" ht="15" customHeight="1">
      <c r="AH2787" s="588"/>
    </row>
    <row r="2788" spans="34:34" ht="15" customHeight="1">
      <c r="AH2788" s="588"/>
    </row>
    <row r="2789" spans="34:34" ht="15" customHeight="1">
      <c r="AH2789" s="588"/>
    </row>
    <row r="2790" spans="34:34" ht="15" customHeight="1">
      <c r="AH2790" s="588"/>
    </row>
    <row r="2791" spans="34:34" ht="15" customHeight="1">
      <c r="AH2791" s="588"/>
    </row>
    <row r="2792" spans="34:34" ht="15" customHeight="1">
      <c r="AH2792" s="588"/>
    </row>
    <row r="2793" spans="34:34" ht="15" customHeight="1">
      <c r="AH2793" s="588"/>
    </row>
    <row r="2794" spans="34:34" ht="15" customHeight="1">
      <c r="AH2794" s="588"/>
    </row>
    <row r="2795" spans="34:34" ht="15" customHeight="1">
      <c r="AH2795" s="588"/>
    </row>
    <row r="2796" spans="34:34" ht="15" customHeight="1">
      <c r="AH2796" s="588"/>
    </row>
    <row r="2797" spans="34:34" ht="15" customHeight="1">
      <c r="AH2797" s="588"/>
    </row>
    <row r="2798" spans="34:34" ht="15" customHeight="1">
      <c r="AH2798" s="588"/>
    </row>
    <row r="2799" spans="34:34" ht="15" customHeight="1">
      <c r="AH2799" s="588"/>
    </row>
    <row r="2800" spans="34:34" ht="15" customHeight="1">
      <c r="AH2800" s="588"/>
    </row>
    <row r="2801" spans="34:34" ht="15" customHeight="1">
      <c r="AH2801" s="588"/>
    </row>
    <row r="2802" spans="34:34" ht="15" customHeight="1">
      <c r="AH2802" s="588"/>
    </row>
    <row r="2803" spans="34:34" ht="15" customHeight="1">
      <c r="AH2803" s="588"/>
    </row>
    <row r="2804" spans="34:34" ht="15" customHeight="1">
      <c r="AH2804" s="588"/>
    </row>
    <row r="2805" spans="34:34" ht="15" customHeight="1">
      <c r="AH2805" s="588"/>
    </row>
    <row r="2806" spans="34:34" ht="15" customHeight="1">
      <c r="AH2806" s="588"/>
    </row>
    <row r="2807" spans="34:34" ht="15" customHeight="1">
      <c r="AH2807" s="588"/>
    </row>
    <row r="2808" spans="34:34" ht="15" customHeight="1">
      <c r="AH2808" s="588"/>
    </row>
    <row r="2809" spans="34:34" ht="15" customHeight="1">
      <c r="AH2809" s="588"/>
    </row>
    <row r="2810" spans="34:34" ht="15" customHeight="1">
      <c r="AH2810" s="588"/>
    </row>
    <row r="2811" spans="34:34" ht="15" customHeight="1">
      <c r="AH2811" s="588"/>
    </row>
    <row r="2812" spans="34:34" ht="15" customHeight="1">
      <c r="AH2812" s="588"/>
    </row>
    <row r="2813" spans="34:34" ht="15" customHeight="1">
      <c r="AH2813" s="588"/>
    </row>
    <row r="2814" spans="34:34" ht="15" customHeight="1">
      <c r="AH2814" s="588"/>
    </row>
    <row r="2815" spans="34:34" ht="15" customHeight="1">
      <c r="AH2815" s="588"/>
    </row>
    <row r="2816" spans="34:34" ht="15" customHeight="1">
      <c r="AH2816" s="588"/>
    </row>
    <row r="2817" spans="34:34" ht="15" customHeight="1">
      <c r="AH2817" s="588"/>
    </row>
    <row r="2818" spans="34:34" ht="15" customHeight="1">
      <c r="AH2818" s="588"/>
    </row>
    <row r="2819" spans="34:34" ht="15" customHeight="1">
      <c r="AH2819" s="588"/>
    </row>
    <row r="2820" spans="34:34" ht="15" customHeight="1">
      <c r="AH2820" s="588"/>
    </row>
    <row r="2821" spans="34:34" ht="15" customHeight="1">
      <c r="AH2821" s="588"/>
    </row>
    <row r="2822" spans="34:34" ht="15" customHeight="1">
      <c r="AH2822" s="588"/>
    </row>
    <row r="2823" spans="34:34" ht="15" customHeight="1">
      <c r="AH2823" s="588"/>
    </row>
    <row r="2824" spans="34:34" ht="15" customHeight="1">
      <c r="AH2824" s="588"/>
    </row>
    <row r="2825" spans="34:34" ht="15" customHeight="1">
      <c r="AH2825" s="588"/>
    </row>
    <row r="2826" spans="34:34" ht="15" customHeight="1">
      <c r="AH2826" s="588"/>
    </row>
  </sheetData>
  <sheetProtection algorithmName="SHA-512" hashValue="WE3tfGN56Dngaba7iHFnRgjfxMzA78ZRiWL/3eUGfFpUvlv5BdDq10CM/+8FGx3wON3VTn5vbWbWfEOdybHIxA==" saltValue="420Gqbz39PZB2VPsBAonrA==" spinCount="100000" sheet="1" formatCells="0"/>
  <mergeCells count="704">
    <mergeCell ref="A278:B278"/>
    <mergeCell ref="A272:P272"/>
    <mergeCell ref="M275:R276"/>
    <mergeCell ref="A276:F276"/>
    <mergeCell ref="G276:L276"/>
    <mergeCell ref="Y276:AD276"/>
    <mergeCell ref="A277:F277"/>
    <mergeCell ref="G277:L277"/>
    <mergeCell ref="M277:R277"/>
    <mergeCell ref="A267:B267"/>
    <mergeCell ref="C267:AE267"/>
    <mergeCell ref="A268:B268"/>
    <mergeCell ref="C268:AE268"/>
    <mergeCell ref="A269:B269"/>
    <mergeCell ref="C269:AE269"/>
    <mergeCell ref="A265:F265"/>
    <mergeCell ref="G265:L265"/>
    <mergeCell ref="M265:R265"/>
    <mergeCell ref="S265:X265"/>
    <mergeCell ref="Y265:AD265"/>
    <mergeCell ref="A266:B266"/>
    <mergeCell ref="C266:AE266"/>
    <mergeCell ref="A256:B256"/>
    <mergeCell ref="C256:AE256"/>
    <mergeCell ref="A257:B257"/>
    <mergeCell ref="C257:AE257"/>
    <mergeCell ref="Y263:AD264"/>
    <mergeCell ref="A264:F264"/>
    <mergeCell ref="G264:L264"/>
    <mergeCell ref="M264:R264"/>
    <mergeCell ref="S264:X264"/>
    <mergeCell ref="A254:F254"/>
    <mergeCell ref="G254:L254"/>
    <mergeCell ref="M254:R254"/>
    <mergeCell ref="S254:X254"/>
    <mergeCell ref="Y254:AD254"/>
    <mergeCell ref="A255:B255"/>
    <mergeCell ref="C255:AE255"/>
    <mergeCell ref="A246:AE246"/>
    <mergeCell ref="Y252:AD253"/>
    <mergeCell ref="A253:F253"/>
    <mergeCell ref="G253:L253"/>
    <mergeCell ref="M253:R253"/>
    <mergeCell ref="S253:X253"/>
    <mergeCell ref="A239:B239"/>
    <mergeCell ref="C239:AE239"/>
    <mergeCell ref="A244:B245"/>
    <mergeCell ref="C244:F244"/>
    <mergeCell ref="C245:F245"/>
    <mergeCell ref="G245:P245"/>
    <mergeCell ref="Q245:W245"/>
    <mergeCell ref="C231:L231"/>
    <mergeCell ref="N231:O232"/>
    <mergeCell ref="P231:AE231"/>
    <mergeCell ref="P232:AE232"/>
    <mergeCell ref="A234:AE234"/>
    <mergeCell ref="A238:B238"/>
    <mergeCell ref="C238:AE238"/>
    <mergeCell ref="A228:B231"/>
    <mergeCell ref="C228:L228"/>
    <mergeCell ref="N228:O228"/>
    <mergeCell ref="P228:AE228"/>
    <mergeCell ref="C229:L229"/>
    <mergeCell ref="N229:O229"/>
    <mergeCell ref="P229:AE229"/>
    <mergeCell ref="C230:L230"/>
    <mergeCell ref="N230:O230"/>
    <mergeCell ref="P230:AE230"/>
    <mergeCell ref="A223:B225"/>
    <mergeCell ref="C223:L223"/>
    <mergeCell ref="N223:AE225"/>
    <mergeCell ref="AF223:AF224"/>
    <mergeCell ref="C224:L224"/>
    <mergeCell ref="C225:L225"/>
    <mergeCell ref="AF215:AF216"/>
    <mergeCell ref="A216:D217"/>
    <mergeCell ref="F216:G216"/>
    <mergeCell ref="H216:K216"/>
    <mergeCell ref="M216:P216"/>
    <mergeCell ref="F217:G217"/>
    <mergeCell ref="H217:K217"/>
    <mergeCell ref="M217:P217"/>
    <mergeCell ref="AF217:AF218"/>
    <mergeCell ref="AC207:AD207"/>
    <mergeCell ref="A208:AE208"/>
    <mergeCell ref="A213:E215"/>
    <mergeCell ref="R213:S213"/>
    <mergeCell ref="T213:AE217"/>
    <mergeCell ref="F214:L215"/>
    <mergeCell ref="M215:Q215"/>
    <mergeCell ref="A219:AE219"/>
    <mergeCell ref="A220:AE220"/>
    <mergeCell ref="A207:C207"/>
    <mergeCell ref="E207:F207"/>
    <mergeCell ref="H207:I207"/>
    <mergeCell ref="K207:L207"/>
    <mergeCell ref="N207:O207"/>
    <mergeCell ref="Q207:R207"/>
    <mergeCell ref="T207:U207"/>
    <mergeCell ref="W207:X207"/>
    <mergeCell ref="Z207:AA207"/>
    <mergeCell ref="A203:AE203"/>
    <mergeCell ref="A204:G204"/>
    <mergeCell ref="AC204:AE206"/>
    <mergeCell ref="A205:D206"/>
    <mergeCell ref="E205:G206"/>
    <mergeCell ref="H205:Y205"/>
    <mergeCell ref="Z205:AB205"/>
    <mergeCell ref="H206:J206"/>
    <mergeCell ref="K206:M206"/>
    <mergeCell ref="N206:P206"/>
    <mergeCell ref="Q206:S206"/>
    <mergeCell ref="T206:V206"/>
    <mergeCell ref="W206:Y206"/>
    <mergeCell ref="Z206:AB206"/>
    <mergeCell ref="C198:AE198"/>
    <mergeCell ref="H201:X201"/>
    <mergeCell ref="AA201:AE201"/>
    <mergeCell ref="AA202:AE202"/>
    <mergeCell ref="A195:Q195"/>
    <mergeCell ref="R195:AA195"/>
    <mergeCell ref="AB195:AC195"/>
    <mergeCell ref="A196:Q196"/>
    <mergeCell ref="R196:AA196"/>
    <mergeCell ref="AB196:AC196"/>
    <mergeCell ref="A193:Q193"/>
    <mergeCell ref="R193:AA193"/>
    <mergeCell ref="A187:B190"/>
    <mergeCell ref="E187:Q187"/>
    <mergeCell ref="R187:AA187"/>
    <mergeCell ref="E188:Q188"/>
    <mergeCell ref="S188:AA188"/>
    <mergeCell ref="A197:B197"/>
    <mergeCell ref="C197:AE197"/>
    <mergeCell ref="AD188:AE192"/>
    <mergeCell ref="E189:Q189"/>
    <mergeCell ref="R189:AA189"/>
    <mergeCell ref="C190:Q190"/>
    <mergeCell ref="R190:AA190"/>
    <mergeCell ref="A191:Q191"/>
    <mergeCell ref="R191:AA191"/>
    <mergeCell ref="A192:Q192"/>
    <mergeCell ref="R192:AA192"/>
    <mergeCell ref="C183:Q183"/>
    <mergeCell ref="R183:AA183"/>
    <mergeCell ref="A184:B186"/>
    <mergeCell ref="E184:Q184"/>
    <mergeCell ref="R184:AA184"/>
    <mergeCell ref="E185:Q185"/>
    <mergeCell ref="R185:AA185"/>
    <mergeCell ref="C186:Q186"/>
    <mergeCell ref="R186:AA186"/>
    <mergeCell ref="E175:Q175"/>
    <mergeCell ref="R175:AA175"/>
    <mergeCell ref="E176:Q176"/>
    <mergeCell ref="S176:AA176"/>
    <mergeCell ref="E177:Q177"/>
    <mergeCell ref="R177:AA177"/>
    <mergeCell ref="E178:Q178"/>
    <mergeCell ref="R178:AA178"/>
    <mergeCell ref="E179:Q179"/>
    <mergeCell ref="E172:Q172"/>
    <mergeCell ref="R172:AA172"/>
    <mergeCell ref="E173:Q173"/>
    <mergeCell ref="R173:AA173"/>
    <mergeCell ref="E174:Q174"/>
    <mergeCell ref="R174:AA174"/>
    <mergeCell ref="A168:B182"/>
    <mergeCell ref="C168:D174"/>
    <mergeCell ref="E168:Q168"/>
    <mergeCell ref="R168:AA168"/>
    <mergeCell ref="E169:Q169"/>
    <mergeCell ref="R169:AA169"/>
    <mergeCell ref="E170:Q170"/>
    <mergeCell ref="R170:AA170"/>
    <mergeCell ref="E171:Q171"/>
    <mergeCell ref="R171:AA171"/>
    <mergeCell ref="R179:AA179"/>
    <mergeCell ref="E180:Q180"/>
    <mergeCell ref="S180:AA180"/>
    <mergeCell ref="E181:Q181"/>
    <mergeCell ref="R181:AA181"/>
    <mergeCell ref="E182:Q182"/>
    <mergeCell ref="R182:AA182"/>
    <mergeCell ref="C175:D182"/>
    <mergeCell ref="A163:F163"/>
    <mergeCell ref="G163:L163"/>
    <mergeCell ref="M163:N163"/>
    <mergeCell ref="O163:T163"/>
    <mergeCell ref="U163:V163"/>
    <mergeCell ref="A166:AE166"/>
    <mergeCell ref="A161:F161"/>
    <mergeCell ref="G161:L161"/>
    <mergeCell ref="M161:N161"/>
    <mergeCell ref="O161:T161"/>
    <mergeCell ref="U161:V161"/>
    <mergeCell ref="A162:F162"/>
    <mergeCell ref="G162:L162"/>
    <mergeCell ref="M162:N162"/>
    <mergeCell ref="O162:T162"/>
    <mergeCell ref="U162:V162"/>
    <mergeCell ref="A159:F159"/>
    <mergeCell ref="G159:L159"/>
    <mergeCell ref="M159:N159"/>
    <mergeCell ref="O159:T159"/>
    <mergeCell ref="U159:V159"/>
    <mergeCell ref="A160:F160"/>
    <mergeCell ref="G160:L160"/>
    <mergeCell ref="M160:N160"/>
    <mergeCell ref="O160:T160"/>
    <mergeCell ref="U160:V160"/>
    <mergeCell ref="A155:F157"/>
    <mergeCell ref="G155:N157"/>
    <mergeCell ref="O155:V157"/>
    <mergeCell ref="W155:Z157"/>
    <mergeCell ref="AF155:AF157"/>
    <mergeCell ref="A158:F158"/>
    <mergeCell ref="G158:L158"/>
    <mergeCell ref="M158:N158"/>
    <mergeCell ref="O158:T158"/>
    <mergeCell ref="U158:V158"/>
    <mergeCell ref="A149:D149"/>
    <mergeCell ref="E149:H149"/>
    <mergeCell ref="I149:L149"/>
    <mergeCell ref="M149:P149"/>
    <mergeCell ref="A150:C150"/>
    <mergeCell ref="E150:G150"/>
    <mergeCell ref="I150:K150"/>
    <mergeCell ref="M150:O150"/>
    <mergeCell ref="S142:U142"/>
    <mergeCell ref="W142:Y142"/>
    <mergeCell ref="A143:B143"/>
    <mergeCell ref="C143:AE143"/>
    <mergeCell ref="A148:H148"/>
    <mergeCell ref="I148:P148"/>
    <mergeCell ref="W140:Y140"/>
    <mergeCell ref="C141:F141"/>
    <mergeCell ref="G141:I141"/>
    <mergeCell ref="K141:M141"/>
    <mergeCell ref="O141:Q141"/>
    <mergeCell ref="S141:U141"/>
    <mergeCell ref="W141:Y141"/>
    <mergeCell ref="A140:B142"/>
    <mergeCell ref="C140:F140"/>
    <mergeCell ref="G140:I140"/>
    <mergeCell ref="K140:M140"/>
    <mergeCell ref="O140:Q140"/>
    <mergeCell ref="S140:U140"/>
    <mergeCell ref="C142:F142"/>
    <mergeCell ref="G142:I142"/>
    <mergeCell ref="K142:M142"/>
    <mergeCell ref="O142:Q142"/>
    <mergeCell ref="AA135:AE142"/>
    <mergeCell ref="C136:F136"/>
    <mergeCell ref="A137:B139"/>
    <mergeCell ref="C137:F137"/>
    <mergeCell ref="G137:I137"/>
    <mergeCell ref="K137:M137"/>
    <mergeCell ref="O137:Q137"/>
    <mergeCell ref="S137:U137"/>
    <mergeCell ref="C138:F138"/>
    <mergeCell ref="G138:I138"/>
    <mergeCell ref="K138:M138"/>
    <mergeCell ref="O138:Q138"/>
    <mergeCell ref="W137:Y137"/>
    <mergeCell ref="S138:U138"/>
    <mergeCell ref="W138:Y138"/>
    <mergeCell ref="W134:Y134"/>
    <mergeCell ref="C139:F139"/>
    <mergeCell ref="G139:I139"/>
    <mergeCell ref="K139:M139"/>
    <mergeCell ref="O139:Q139"/>
    <mergeCell ref="S139:U139"/>
    <mergeCell ref="W139:Y139"/>
    <mergeCell ref="C135:F135"/>
    <mergeCell ref="G135:I135"/>
    <mergeCell ref="K135:M135"/>
    <mergeCell ref="O135:Q135"/>
    <mergeCell ref="S135:U135"/>
    <mergeCell ref="W135:Y135"/>
    <mergeCell ref="W136:Y136"/>
    <mergeCell ref="A134:B136"/>
    <mergeCell ref="C134:F134"/>
    <mergeCell ref="G134:I134"/>
    <mergeCell ref="K134:M134"/>
    <mergeCell ref="O134:Q134"/>
    <mergeCell ref="S134:U134"/>
    <mergeCell ref="G136:I136"/>
    <mergeCell ref="K136:M136"/>
    <mergeCell ref="O136:Q136"/>
    <mergeCell ref="S136:U136"/>
    <mergeCell ref="AF131:AF139"/>
    <mergeCell ref="C132:F132"/>
    <mergeCell ref="G132:I132"/>
    <mergeCell ref="K132:M132"/>
    <mergeCell ref="O132:Q132"/>
    <mergeCell ref="S132:U132"/>
    <mergeCell ref="W132:Y132"/>
    <mergeCell ref="C133:F133"/>
    <mergeCell ref="G133:I133"/>
    <mergeCell ref="K133:M133"/>
    <mergeCell ref="AA130:AE134"/>
    <mergeCell ref="C131:F131"/>
    <mergeCell ref="G131:I131"/>
    <mergeCell ref="K131:M131"/>
    <mergeCell ref="O131:Q131"/>
    <mergeCell ref="S131:U131"/>
    <mergeCell ref="W131:Y131"/>
    <mergeCell ref="O133:Q133"/>
    <mergeCell ref="S133:U133"/>
    <mergeCell ref="W133:Y133"/>
    <mergeCell ref="C130:F130"/>
    <mergeCell ref="G130:I130"/>
    <mergeCell ref="K130:M130"/>
    <mergeCell ref="O130:Q130"/>
    <mergeCell ref="AF126:AF129"/>
    <mergeCell ref="C127:F127"/>
    <mergeCell ref="G127:I127"/>
    <mergeCell ref="K127:M127"/>
    <mergeCell ref="O127:Q127"/>
    <mergeCell ref="S127:U127"/>
    <mergeCell ref="W127:Y127"/>
    <mergeCell ref="AA127:AE127"/>
    <mergeCell ref="C128:F128"/>
    <mergeCell ref="G128:I128"/>
    <mergeCell ref="O128:Q128"/>
    <mergeCell ref="S128:U128"/>
    <mergeCell ref="W128:Y128"/>
    <mergeCell ref="AA128:AD129"/>
    <mergeCell ref="C129:F129"/>
    <mergeCell ref="G129:I129"/>
    <mergeCell ref="K129:M129"/>
    <mergeCell ref="O129:Q129"/>
    <mergeCell ref="S129:U129"/>
    <mergeCell ref="W129:Y129"/>
    <mergeCell ref="AA125:AE125"/>
    <mergeCell ref="A126:B133"/>
    <mergeCell ref="C126:F126"/>
    <mergeCell ref="G126:I126"/>
    <mergeCell ref="K126:M126"/>
    <mergeCell ref="O126:Q126"/>
    <mergeCell ref="S126:U126"/>
    <mergeCell ref="W126:Y126"/>
    <mergeCell ref="AA126:AE126"/>
    <mergeCell ref="K128:M128"/>
    <mergeCell ref="A125:F125"/>
    <mergeCell ref="G125:J125"/>
    <mergeCell ref="K125:N125"/>
    <mergeCell ref="O125:R125"/>
    <mergeCell ref="S125:V125"/>
    <mergeCell ref="W125:Z125"/>
    <mergeCell ref="S130:U130"/>
    <mergeCell ref="W130:Y130"/>
    <mergeCell ref="P118:T118"/>
    <mergeCell ref="U118:AA118"/>
    <mergeCell ref="B115:E115"/>
    <mergeCell ref="F115:L115"/>
    <mergeCell ref="Q115:T115"/>
    <mergeCell ref="U115:AA115"/>
    <mergeCell ref="B116:E116"/>
    <mergeCell ref="F116:L116"/>
    <mergeCell ref="Q116:T116"/>
    <mergeCell ref="U116:AA116"/>
    <mergeCell ref="F111:L111"/>
    <mergeCell ref="Q111:T111"/>
    <mergeCell ref="U111:AA111"/>
    <mergeCell ref="B112:E112"/>
    <mergeCell ref="F112:L112"/>
    <mergeCell ref="Q112:T112"/>
    <mergeCell ref="U112:AA112"/>
    <mergeCell ref="B117:E117"/>
    <mergeCell ref="F117:L117"/>
    <mergeCell ref="P117:T117"/>
    <mergeCell ref="U117:AA117"/>
    <mergeCell ref="U107:AA107"/>
    <mergeCell ref="B108:E108"/>
    <mergeCell ref="F108:L108"/>
    <mergeCell ref="Q108:T108"/>
    <mergeCell ref="U108:AA108"/>
    <mergeCell ref="A109:A117"/>
    <mergeCell ref="B109:E109"/>
    <mergeCell ref="F109:L109"/>
    <mergeCell ref="P109:P116"/>
    <mergeCell ref="Q109:T109"/>
    <mergeCell ref="U109:AA109"/>
    <mergeCell ref="B110:E110"/>
    <mergeCell ref="F110:L110"/>
    <mergeCell ref="Q110:T110"/>
    <mergeCell ref="U110:AA110"/>
    <mergeCell ref="B113:E113"/>
    <mergeCell ref="F113:L113"/>
    <mergeCell ref="Q113:T113"/>
    <mergeCell ref="U113:AA113"/>
    <mergeCell ref="B114:E114"/>
    <mergeCell ref="F114:L114"/>
    <mergeCell ref="Q114:T114"/>
    <mergeCell ref="U114:AA114"/>
    <mergeCell ref="B111:E111"/>
    <mergeCell ref="A102:A108"/>
    <mergeCell ref="B102:E102"/>
    <mergeCell ref="F102:L102"/>
    <mergeCell ref="Q102:T102"/>
    <mergeCell ref="U102:AA102"/>
    <mergeCell ref="B103:E103"/>
    <mergeCell ref="F103:L103"/>
    <mergeCell ref="Q103:T103"/>
    <mergeCell ref="U103:AA103"/>
    <mergeCell ref="B104:E104"/>
    <mergeCell ref="Q104:T104"/>
    <mergeCell ref="U104:AA104"/>
    <mergeCell ref="B105:E105"/>
    <mergeCell ref="F105:L105"/>
    <mergeCell ref="P105:P108"/>
    <mergeCell ref="Q105:T105"/>
    <mergeCell ref="U105:AA105"/>
    <mergeCell ref="B106:E106"/>
    <mergeCell ref="F106:L106"/>
    <mergeCell ref="Q106:T106"/>
    <mergeCell ref="U106:AA106"/>
    <mergeCell ref="B107:E107"/>
    <mergeCell ref="F107:L107"/>
    <mergeCell ref="Q107:T107"/>
    <mergeCell ref="Q97:T97"/>
    <mergeCell ref="U97:AA97"/>
    <mergeCell ref="B100:E100"/>
    <mergeCell ref="F100:L100"/>
    <mergeCell ref="P100:P104"/>
    <mergeCell ref="Q100:T100"/>
    <mergeCell ref="U100:AA100"/>
    <mergeCell ref="B101:E101"/>
    <mergeCell ref="F101:L101"/>
    <mergeCell ref="Q101:T101"/>
    <mergeCell ref="U101:AA101"/>
    <mergeCell ref="F104:L104"/>
    <mergeCell ref="A94:A101"/>
    <mergeCell ref="B94:E94"/>
    <mergeCell ref="F94:L94"/>
    <mergeCell ref="P94:P99"/>
    <mergeCell ref="Q94:T94"/>
    <mergeCell ref="U94:AA94"/>
    <mergeCell ref="B95:E95"/>
    <mergeCell ref="F95:L95"/>
    <mergeCell ref="Q95:T95"/>
    <mergeCell ref="U95:AA95"/>
    <mergeCell ref="B98:E98"/>
    <mergeCell ref="F98:L98"/>
    <mergeCell ref="Q98:T98"/>
    <mergeCell ref="U98:AA98"/>
    <mergeCell ref="B99:E99"/>
    <mergeCell ref="F99:L99"/>
    <mergeCell ref="Q99:T99"/>
    <mergeCell ref="U99:AA99"/>
    <mergeCell ref="B96:E96"/>
    <mergeCell ref="F96:L96"/>
    <mergeCell ref="Q96:T96"/>
    <mergeCell ref="U96:AA96"/>
    <mergeCell ref="B97:E97"/>
    <mergeCell ref="F97:L97"/>
    <mergeCell ref="A85:B85"/>
    <mergeCell ref="C85:AE85"/>
    <mergeCell ref="AB89:AE89"/>
    <mergeCell ref="A91:F91"/>
    <mergeCell ref="G91:I91"/>
    <mergeCell ref="A93:E93"/>
    <mergeCell ref="F93:M93"/>
    <mergeCell ref="P93:T93"/>
    <mergeCell ref="U93:AB93"/>
    <mergeCell ref="O83:P84"/>
    <mergeCell ref="Q83:R84"/>
    <mergeCell ref="S83:T84"/>
    <mergeCell ref="U83:V84"/>
    <mergeCell ref="W83:Y84"/>
    <mergeCell ref="B84:C84"/>
    <mergeCell ref="B83:C83"/>
    <mergeCell ref="D83:E84"/>
    <mergeCell ref="F83:G84"/>
    <mergeCell ref="H83:I84"/>
    <mergeCell ref="J83:K84"/>
    <mergeCell ref="L83:N84"/>
    <mergeCell ref="O81:P82"/>
    <mergeCell ref="Q81:R82"/>
    <mergeCell ref="S81:T82"/>
    <mergeCell ref="U81:V82"/>
    <mergeCell ref="W81:Y82"/>
    <mergeCell ref="B82:C82"/>
    <mergeCell ref="S79:T80"/>
    <mergeCell ref="U79:V80"/>
    <mergeCell ref="W79:Y80"/>
    <mergeCell ref="B80:C80"/>
    <mergeCell ref="B81:C81"/>
    <mergeCell ref="D81:E82"/>
    <mergeCell ref="F81:G82"/>
    <mergeCell ref="H81:I82"/>
    <mergeCell ref="J81:K82"/>
    <mergeCell ref="L81:N82"/>
    <mergeCell ref="J79:K80"/>
    <mergeCell ref="L79:N80"/>
    <mergeCell ref="O79:P80"/>
    <mergeCell ref="Q79:R80"/>
    <mergeCell ref="B79:C79"/>
    <mergeCell ref="D79:E80"/>
    <mergeCell ref="F79:G80"/>
    <mergeCell ref="H79:I80"/>
    <mergeCell ref="U77:V78"/>
    <mergeCell ref="J77:K78"/>
    <mergeCell ref="L77:N78"/>
    <mergeCell ref="O77:P78"/>
    <mergeCell ref="J75:K76"/>
    <mergeCell ref="L75:N76"/>
    <mergeCell ref="W77:Y78"/>
    <mergeCell ref="B78:C78"/>
    <mergeCell ref="A73:C74"/>
    <mergeCell ref="D73:E74"/>
    <mergeCell ref="F73:G74"/>
    <mergeCell ref="H73:I74"/>
    <mergeCell ref="J73:K74"/>
    <mergeCell ref="L73:N74"/>
    <mergeCell ref="O73:P74"/>
    <mergeCell ref="Q73:R74"/>
    <mergeCell ref="S73:T74"/>
    <mergeCell ref="U73:V74"/>
    <mergeCell ref="W73:Y74"/>
    <mergeCell ref="A77:A84"/>
    <mergeCell ref="B77:C77"/>
    <mergeCell ref="D77:E78"/>
    <mergeCell ref="F77:G78"/>
    <mergeCell ref="H77:I78"/>
    <mergeCell ref="A75:C76"/>
    <mergeCell ref="D75:E76"/>
    <mergeCell ref="F75:G76"/>
    <mergeCell ref="H75:I76"/>
    <mergeCell ref="Q77:R78"/>
    <mergeCell ref="S77:T78"/>
    <mergeCell ref="O75:P76"/>
    <mergeCell ref="Q75:R76"/>
    <mergeCell ref="S75:T76"/>
    <mergeCell ref="U75:V76"/>
    <mergeCell ref="W75:Y76"/>
    <mergeCell ref="U69:V70"/>
    <mergeCell ref="W69:Y70"/>
    <mergeCell ref="A71:C72"/>
    <mergeCell ref="D71:E72"/>
    <mergeCell ref="F71:G72"/>
    <mergeCell ref="H71:I72"/>
    <mergeCell ref="J71:K72"/>
    <mergeCell ref="L71:N72"/>
    <mergeCell ref="O71:P72"/>
    <mergeCell ref="Q71:R72"/>
    <mergeCell ref="S71:T72"/>
    <mergeCell ref="U71:V72"/>
    <mergeCell ref="W71:Y72"/>
    <mergeCell ref="AC67:AD67"/>
    <mergeCell ref="AA68:AB68"/>
    <mergeCell ref="AC68:AD68"/>
    <mergeCell ref="A69:C70"/>
    <mergeCell ref="D69:E70"/>
    <mergeCell ref="F69:G70"/>
    <mergeCell ref="H69:I70"/>
    <mergeCell ref="J69:K70"/>
    <mergeCell ref="L69:N70"/>
    <mergeCell ref="O69:P70"/>
    <mergeCell ref="O67:P68"/>
    <mergeCell ref="Q67:R68"/>
    <mergeCell ref="S67:T68"/>
    <mergeCell ref="U67:V68"/>
    <mergeCell ref="W67:Y68"/>
    <mergeCell ref="AA67:AB67"/>
    <mergeCell ref="A67:C68"/>
    <mergeCell ref="D67:E68"/>
    <mergeCell ref="F67:G68"/>
    <mergeCell ref="H67:I68"/>
    <mergeCell ref="J67:K68"/>
    <mergeCell ref="L67:N68"/>
    <mergeCell ref="Q69:R70"/>
    <mergeCell ref="S69:T70"/>
    <mergeCell ref="AA63:AE66"/>
    <mergeCell ref="AF63:AF66"/>
    <mergeCell ref="D64:E66"/>
    <mergeCell ref="F64:G66"/>
    <mergeCell ref="H64:I66"/>
    <mergeCell ref="J64:K66"/>
    <mergeCell ref="L64:N66"/>
    <mergeCell ref="O64:P66"/>
    <mergeCell ref="Q64:R66"/>
    <mergeCell ref="S64:T66"/>
    <mergeCell ref="B58:M58"/>
    <mergeCell ref="O58:U58"/>
    <mergeCell ref="H60:X60"/>
    <mergeCell ref="A63:C66"/>
    <mergeCell ref="D63:N63"/>
    <mergeCell ref="O63:Y63"/>
    <mergeCell ref="U64:V66"/>
    <mergeCell ref="W64:Y66"/>
    <mergeCell ref="B55:M55"/>
    <mergeCell ref="O55:U55"/>
    <mergeCell ref="B56:M56"/>
    <mergeCell ref="O56:U56"/>
    <mergeCell ref="B57:M57"/>
    <mergeCell ref="O57:U57"/>
    <mergeCell ref="A45:Y45"/>
    <mergeCell ref="A46:Y48"/>
    <mergeCell ref="A51:AE51"/>
    <mergeCell ref="B53:N53"/>
    <mergeCell ref="O53:U53"/>
    <mergeCell ref="B54:M54"/>
    <mergeCell ref="O54:U54"/>
    <mergeCell ref="AI39:AK39"/>
    <mergeCell ref="F40:I41"/>
    <mergeCell ref="L40:O41"/>
    <mergeCell ref="R40:U41"/>
    <mergeCell ref="AF41:AF42"/>
    <mergeCell ref="C42:V42"/>
    <mergeCell ref="X38:Y38"/>
    <mergeCell ref="Z38:AA38"/>
    <mergeCell ref="B39:D41"/>
    <mergeCell ref="E39:J39"/>
    <mergeCell ref="K39:P39"/>
    <mergeCell ref="Q39:U39"/>
    <mergeCell ref="V39:Y41"/>
    <mergeCell ref="Z39:AE41"/>
    <mergeCell ref="AI35:AK35"/>
    <mergeCell ref="A36:D36"/>
    <mergeCell ref="AI36:AK36"/>
    <mergeCell ref="A37:D37"/>
    <mergeCell ref="E37:J37"/>
    <mergeCell ref="K37:P37"/>
    <mergeCell ref="V37:W38"/>
    <mergeCell ref="X37:Y37"/>
    <mergeCell ref="AI37:AK37"/>
    <mergeCell ref="A38:D38"/>
    <mergeCell ref="A34:D34"/>
    <mergeCell ref="E34:J34"/>
    <mergeCell ref="K34:P34"/>
    <mergeCell ref="Q34:U34"/>
    <mergeCell ref="V34:Y36"/>
    <mergeCell ref="Z34:AA34"/>
    <mergeCell ref="A35:D35"/>
    <mergeCell ref="Z35:AE37"/>
    <mergeCell ref="A27:AE27"/>
    <mergeCell ref="A28:AE28"/>
    <mergeCell ref="A29:B29"/>
    <mergeCell ref="C29:AE30"/>
    <mergeCell ref="T21:AE22"/>
    <mergeCell ref="D22:E22"/>
    <mergeCell ref="F22:P22"/>
    <mergeCell ref="AF29:AF30"/>
    <mergeCell ref="A30:B30"/>
    <mergeCell ref="A23:C26"/>
    <mergeCell ref="E23:G23"/>
    <mergeCell ref="Q23:S23"/>
    <mergeCell ref="T23:AE23"/>
    <mergeCell ref="AF23:AF24"/>
    <mergeCell ref="D25:P26"/>
    <mergeCell ref="Q25:S26"/>
    <mergeCell ref="T25:AE26"/>
    <mergeCell ref="AF25:AF26"/>
    <mergeCell ref="A1:F1"/>
    <mergeCell ref="G1:AE1"/>
    <mergeCell ref="A2:F2"/>
    <mergeCell ref="G2:AE3"/>
    <mergeCell ref="A4:D5"/>
    <mergeCell ref="E4:E5"/>
    <mergeCell ref="F4:F5"/>
    <mergeCell ref="G4:AE5"/>
    <mergeCell ref="A17:C18"/>
    <mergeCell ref="D17:P18"/>
    <mergeCell ref="Q17:S19"/>
    <mergeCell ref="T17:AE19"/>
    <mergeCell ref="A19:C19"/>
    <mergeCell ref="D19:P19"/>
    <mergeCell ref="D13:P14"/>
    <mergeCell ref="Q13:S14"/>
    <mergeCell ref="T13:AE14"/>
    <mergeCell ref="A16:C16"/>
    <mergeCell ref="D16:P16"/>
    <mergeCell ref="Q16:S16"/>
    <mergeCell ref="T16:AE16"/>
    <mergeCell ref="A11:C14"/>
    <mergeCell ref="E11:G11"/>
    <mergeCell ref="Q11:S11"/>
    <mergeCell ref="A10:C10"/>
    <mergeCell ref="D10:P10"/>
    <mergeCell ref="Q10:S10"/>
    <mergeCell ref="T10:AE10"/>
    <mergeCell ref="C278:AE279"/>
    <mergeCell ref="AF4:AF5"/>
    <mergeCell ref="A6:J6"/>
    <mergeCell ref="A7:B8"/>
    <mergeCell ref="N7:U8"/>
    <mergeCell ref="A9:C9"/>
    <mergeCell ref="D9:P9"/>
    <mergeCell ref="Q9:S9"/>
    <mergeCell ref="T9:AE9"/>
    <mergeCell ref="AF17:AF19"/>
    <mergeCell ref="AF11:AF12"/>
    <mergeCell ref="AF13:AF14"/>
    <mergeCell ref="T11:AE11"/>
    <mergeCell ref="A20:C22"/>
    <mergeCell ref="D20:E20"/>
    <mergeCell ref="F20:P20"/>
    <mergeCell ref="Q20:AE20"/>
    <mergeCell ref="D21:E21"/>
    <mergeCell ref="F21:P21"/>
    <mergeCell ref="Q21:S22"/>
  </mergeCells>
  <phoneticPr fontId="15"/>
  <conditionalFormatting sqref="A28 AE29:AE30">
    <cfRule type="expression" dxfId="195" priority="4">
      <formula>$AK$2="未加盟"</formula>
    </cfRule>
  </conditionalFormatting>
  <conditionalFormatting sqref="A232">
    <cfRule type="expression" dxfId="194" priority="12">
      <formula>$A$223=1</formula>
    </cfRule>
    <cfRule type="expression" dxfId="193" priority="92">
      <formula>$A$241=1</formula>
    </cfRule>
  </conditionalFormatting>
  <conditionalFormatting sqref="A238:A243">
    <cfRule type="expression" dxfId="192" priority="83">
      <formula>$AK$1="学校法人項目回答不要"</formula>
    </cfRule>
  </conditionalFormatting>
  <conditionalFormatting sqref="A266:A269">
    <cfRule type="expression" dxfId="191" priority="82">
      <formula>$AK$1="学校法人項目回答不要"</formula>
    </cfRule>
  </conditionalFormatting>
  <conditionalFormatting sqref="A278">
    <cfRule type="expression" dxfId="190" priority="81">
      <formula>$AK$1="学校法人項目回答不要"</formula>
    </cfRule>
  </conditionalFormatting>
  <conditionalFormatting sqref="A30:B30">
    <cfRule type="containsBlanks" dxfId="189" priority="21">
      <formula>LEN(TRIM(A30))=0</formula>
    </cfRule>
  </conditionalFormatting>
  <conditionalFormatting sqref="A228:B231 N228:O232 A223:B225">
    <cfRule type="containsBlanks" dxfId="188" priority="60">
      <formula>LEN(TRIM(A223))=0</formula>
    </cfRule>
  </conditionalFormatting>
  <conditionalFormatting sqref="A244:B245">
    <cfRule type="containsBlanks" dxfId="187" priority="55">
      <formula>LEN(TRIM(A244))=0</formula>
    </cfRule>
  </conditionalFormatting>
  <conditionalFormatting sqref="A150:C150 E150:G150 I150:K150 M150:O150">
    <cfRule type="containsBlanks" dxfId="186" priority="69">
      <formula>LEN(TRIM(A150))=0</formula>
    </cfRule>
  </conditionalFormatting>
  <conditionalFormatting sqref="A207:C207 E207:F207 H207:I207 K207:L207 N207:O207 Q207:R207 T207:U207 W207:X207 AC207:AD207">
    <cfRule type="containsBlanks" dxfId="185" priority="63">
      <formula>LEN(TRIM(A207))=0</formula>
    </cfRule>
  </conditionalFormatting>
  <conditionalFormatting sqref="A216:D217">
    <cfRule type="expression" dxfId="184" priority="93">
      <formula>$AF$215="←「卒業者数」が未記入です。（卒業者がいない場合は「０」と記入してください。）"</formula>
    </cfRule>
  </conditionalFormatting>
  <conditionalFormatting sqref="A2:F2">
    <cfRule type="containsBlanks" dxfId="183" priority="78">
      <formula>LEN(TRIM(A2))=0</formula>
    </cfRule>
    <cfRule type="expression" dxfId="182" priority="77">
      <formula>$A$2="選択して下さい↓"</formula>
    </cfRule>
  </conditionalFormatting>
  <conditionalFormatting sqref="A277:L277">
    <cfRule type="containsBlanks" dxfId="181" priority="56">
      <formula>LEN(TRIM(A277))=0</formula>
    </cfRule>
  </conditionalFormatting>
  <conditionalFormatting sqref="A275:M275 A276 G276">
    <cfRule type="expression" dxfId="180" priority="85">
      <formula>$AK$1="学校法人項目回答不要"</formula>
    </cfRule>
  </conditionalFormatting>
  <conditionalFormatting sqref="A254:X254">
    <cfRule type="containsBlanks" dxfId="179" priority="58">
      <formula>LEN(TRIM(A254))=0</formula>
    </cfRule>
  </conditionalFormatting>
  <conditionalFormatting sqref="A265:X265">
    <cfRule type="containsBlanks" dxfId="178" priority="57">
      <formula>LEN(TRIM(A265))=0</formula>
    </cfRule>
  </conditionalFormatting>
  <conditionalFormatting sqref="A69:Y70">
    <cfRule type="expression" dxfId="177" priority="51">
      <formula>COUNTIF($O$54:$U$58,"普通科")=0</formula>
    </cfRule>
  </conditionalFormatting>
  <conditionalFormatting sqref="A71:Y72">
    <cfRule type="expression" dxfId="176" priority="47">
      <formula>COUNTIF($O$54:$U$58,"商業に関する学科")=0</formula>
    </cfRule>
  </conditionalFormatting>
  <conditionalFormatting sqref="A73:Y74">
    <cfRule type="expression" dxfId="175" priority="49">
      <formula>COUNTIF($O$54:$U$58,"工業に関する学科")=0</formula>
    </cfRule>
  </conditionalFormatting>
  <conditionalFormatting sqref="A75:Y76">
    <cfRule type="expression" dxfId="174" priority="50">
      <formula>COUNTIF($O$57:$O$64,"家庭に関する学科")=0</formula>
    </cfRule>
  </conditionalFormatting>
  <conditionalFormatting sqref="A77:Y84">
    <cfRule type="expression" dxfId="173" priority="30">
      <formula>COUNTIF($O$54:$U$58,"その他の学科")=0</formula>
    </cfRule>
  </conditionalFormatting>
  <conditionalFormatting sqref="A28:AE31">
    <cfRule type="expression" dxfId="172" priority="3">
      <formula>$AK$2="未加盟"</formula>
    </cfRule>
  </conditionalFormatting>
  <conditionalFormatting sqref="A61:AE87 A147:AE199">
    <cfRule type="expression" dxfId="171" priority="20">
      <formula>AND($A$30="✔",$E$41=1)</formula>
    </cfRule>
  </conditionalFormatting>
  <conditionalFormatting sqref="A62:AE88 A147:AE166">
    <cfRule type="expression" dxfId="170" priority="18">
      <formula>AND($A$30="✔",$E$41=2)</formula>
    </cfRule>
  </conditionalFormatting>
  <conditionalFormatting sqref="A226:AE232">
    <cfRule type="expression" dxfId="169" priority="11">
      <formula>$A$223=1</formula>
    </cfRule>
  </conditionalFormatting>
  <conditionalFormatting sqref="A235:AE277 A278:B279">
    <cfRule type="expression" dxfId="168" priority="23">
      <formula>$AK$1="学校法人項目回答不要"</formula>
    </cfRule>
  </conditionalFormatting>
  <conditionalFormatting sqref="A250:AE277 A278:B279">
    <cfRule type="expression" dxfId="167" priority="31">
      <formula>$A$244=2</formula>
    </cfRule>
  </conditionalFormatting>
  <conditionalFormatting sqref="B54:B58">
    <cfRule type="containsBlanks" dxfId="166" priority="72">
      <formula>LEN(TRIM(B54))=0</formula>
    </cfRule>
  </conditionalFormatting>
  <conditionalFormatting sqref="B77:C77 B79:C79 B81:C81 B83:C83">
    <cfRule type="containsBlanks" dxfId="165" priority="48">
      <formula>LEN(TRIM(B77))=0</formula>
    </cfRule>
  </conditionalFormatting>
  <conditionalFormatting sqref="B79:Y80">
    <cfRule type="expression" dxfId="164" priority="8">
      <formula>$B$79=""</formula>
    </cfRule>
  </conditionalFormatting>
  <conditionalFormatting sqref="B81:Y82">
    <cfRule type="expression" dxfId="163" priority="7">
      <formula>$B$81=""</formula>
    </cfRule>
  </conditionalFormatting>
  <conditionalFormatting sqref="B83:Y84">
    <cfRule type="expression" dxfId="162" priority="6">
      <formula>$B$83=""</formula>
    </cfRule>
  </conditionalFormatting>
  <conditionalFormatting sqref="C278">
    <cfRule type="expression" dxfId="161" priority="2">
      <formula>$A$504=2</formula>
    </cfRule>
    <cfRule type="expression" dxfId="160" priority="1">
      <formula>$AK$1="学校法人項目回答不要"</formula>
    </cfRule>
  </conditionalFormatting>
  <conditionalFormatting sqref="C126:Z126 C134:Z134 C137:Z137 C140:Z140">
    <cfRule type="expression" dxfId="159" priority="16">
      <formula>$AA$128&lt;&gt;""</formula>
    </cfRule>
  </conditionalFormatting>
  <conditionalFormatting sqref="D69:K84 O69:V84">
    <cfRule type="containsBlanks" dxfId="158" priority="52">
      <formula>LEN(TRIM(D69))=0</formula>
    </cfRule>
  </conditionalFormatting>
  <conditionalFormatting sqref="D9:P10 T9:AE10 E11 T11 E12:P12 T12:AE14 D13:P14">
    <cfRule type="containsBlanks" dxfId="157" priority="79">
      <formula>LEN(TRIM(D9))=0</formula>
    </cfRule>
  </conditionalFormatting>
  <conditionalFormatting sqref="D16:P19">
    <cfRule type="containsBlanks" dxfId="156" priority="75">
      <formula>LEN(TRIM(D16))=0</formula>
    </cfRule>
  </conditionalFormatting>
  <conditionalFormatting sqref="F94:L117">
    <cfRule type="containsBlanks" dxfId="155" priority="65">
      <formula>LEN(TRIM(F94))=0</formula>
    </cfRule>
  </conditionalFormatting>
  <conditionalFormatting sqref="G91:I91">
    <cfRule type="containsBlanks" dxfId="154" priority="70">
      <formula>LEN(TRIM(G91))=0</formula>
    </cfRule>
  </conditionalFormatting>
  <conditionalFormatting sqref="G126:I132 K126:M132 O126:Q132 S126:U132 W126:Y132">
    <cfRule type="containsBlanks" dxfId="153" priority="62">
      <formula>LEN(TRIM(G126))=0</formula>
    </cfRule>
  </conditionalFormatting>
  <conditionalFormatting sqref="G134:I135">
    <cfRule type="containsBlanks" dxfId="152" priority="29">
      <formula>LEN(TRIM(G134))=0</formula>
    </cfRule>
  </conditionalFormatting>
  <conditionalFormatting sqref="G137:I138 G140:I141 K134:M135 K137:M138 K140:M141 O134:Q135 O137:Q138 O140:Q141 S134:U135 S137:U138 S140:U141 W134:Y135 W137:Y138 W140:Y141">
    <cfRule type="containsBlanks" dxfId="151" priority="46">
      <formula>LEN(TRIM(G134))=0</formula>
    </cfRule>
  </conditionalFormatting>
  <conditionalFormatting sqref="G125:J142">
    <cfRule type="expression" dxfId="150" priority="28">
      <formula>COUNTIF($O$54:$U$58,"普通科")=0</formula>
    </cfRule>
  </conditionalFormatting>
  <conditionalFormatting sqref="G158:L162 O158:T162">
    <cfRule type="containsBlanks" dxfId="149" priority="68">
      <formula>LEN(TRIM(G158))=0</formula>
    </cfRule>
  </conditionalFormatting>
  <conditionalFormatting sqref="G245:W245">
    <cfRule type="expression" dxfId="148" priority="33">
      <formula>$A$244=1</formula>
    </cfRule>
  </conditionalFormatting>
  <conditionalFormatting sqref="K125:N142">
    <cfRule type="expression" dxfId="147" priority="27">
      <formula>COUNTIF($O$54:$U$58,"商業に関する学科")=0</formula>
    </cfRule>
  </conditionalFormatting>
  <conditionalFormatting sqref="M216:P216">
    <cfRule type="expression" dxfId="146" priority="15">
      <formula>$H$216=0</formula>
    </cfRule>
  </conditionalFormatting>
  <conditionalFormatting sqref="M216:P217 H216:K217">
    <cfRule type="containsBlanks" dxfId="145" priority="61">
      <formula>LEN(TRIM(H216))=0</formula>
    </cfRule>
  </conditionalFormatting>
  <conditionalFormatting sqref="M217:P217">
    <cfRule type="expression" dxfId="144" priority="14">
      <formula>$H$217=0</formula>
    </cfRule>
  </conditionalFormatting>
  <conditionalFormatting sqref="N226:AE232">
    <cfRule type="expression" dxfId="143" priority="10">
      <formula>AND($A$223&lt;&gt;1,$A$228=1)</formula>
    </cfRule>
  </conditionalFormatting>
  <conditionalFormatting sqref="O125:R142">
    <cfRule type="expression" dxfId="142" priority="26">
      <formula>COUNTIF($O$54:$U$58,"工業に関する学科")=0</formula>
    </cfRule>
  </conditionalFormatting>
  <conditionalFormatting sqref="O54:U58">
    <cfRule type="containsBlanks" dxfId="141" priority="45">
      <formula>LEN(TRIM(O54))=0</formula>
    </cfRule>
  </conditionalFormatting>
  <conditionalFormatting sqref="P232:AE232">
    <cfRule type="containsBlanks" dxfId="140" priority="13">
      <formula>LEN(TRIM(P232))=0</formula>
    </cfRule>
  </conditionalFormatting>
  <conditionalFormatting sqref="Q245:W245">
    <cfRule type="containsBlanks" dxfId="139" priority="59">
      <formula>LEN(TRIM(Q245))=0</formula>
    </cfRule>
  </conditionalFormatting>
  <conditionalFormatting sqref="Q272:AE272">
    <cfRule type="expression" dxfId="138" priority="80">
      <formula>$AK$1="学校法人項目回答不要"</formula>
    </cfRule>
  </conditionalFormatting>
  <conditionalFormatting sqref="R168:AA173 R184:AA185 R187:AA187 S188:AA188 R189:AA189 R192:AA192">
    <cfRule type="containsBlanks" dxfId="137" priority="67">
      <formula>LEN(TRIM(R168))=0</formula>
    </cfRule>
  </conditionalFormatting>
  <conditionalFormatting sqref="R175:AA181">
    <cfRule type="containsBlanks" dxfId="136" priority="35">
      <formula>LEN(TRIM(R175))=0</formula>
    </cfRule>
  </conditionalFormatting>
  <conditionalFormatting sqref="S236:S237">
    <cfRule type="expression" dxfId="135" priority="84">
      <formula>$AK$1="学校法人項目回答不要"</formula>
    </cfRule>
    <cfRule type="expression" dxfId="134" priority="86">
      <formula>$AK$1="学校法人項目回答不要"</formula>
    </cfRule>
  </conditionalFormatting>
  <conditionalFormatting sqref="S125:V142">
    <cfRule type="expression" dxfId="133" priority="25">
      <formula>COUNTIF($O$54:$U$58,"家庭に関する学科")=0</formula>
    </cfRule>
  </conditionalFormatting>
  <conditionalFormatting sqref="S277:AD277">
    <cfRule type="expression" dxfId="132" priority="87">
      <formula>$AF$558="←特別利害関係者の人数が「監事総数」を上回っているので修正願います。"</formula>
    </cfRule>
  </conditionalFormatting>
  <conditionalFormatting sqref="T16:AE19 F20:P22 E24:P24 D25:P26">
    <cfRule type="containsBlanks" dxfId="131" priority="76">
      <formula>LEN(TRIM(D16))=0</formula>
    </cfRule>
  </conditionalFormatting>
  <conditionalFormatting sqref="T21:AE22 E23 T23 T24:AE26">
    <cfRule type="containsBlanks" dxfId="130" priority="5">
      <formula>LEN(TRIM(E21))=0</formula>
    </cfRule>
  </conditionalFormatting>
  <conditionalFormatting sqref="U94:AA117">
    <cfRule type="containsBlanks" dxfId="129" priority="66">
      <formula>LEN(TRIM(U94))=0</formula>
    </cfRule>
  </conditionalFormatting>
  <conditionalFormatting sqref="U118:AA118">
    <cfRule type="expression" dxfId="128" priority="90">
      <formula>$AF$118="←「Ⅰ．入学状況・生徒数」の年齢別生徒数と一致していません。"</formula>
    </cfRule>
  </conditionalFormatting>
  <conditionalFormatting sqref="V37:W38 A41 E41 K41 Q41">
    <cfRule type="containsBlanks" dxfId="127" priority="74">
      <formula>LEN(TRIM(A37))=0</formula>
    </cfRule>
  </conditionalFormatting>
  <conditionalFormatting sqref="V37:W38">
    <cfRule type="expression" dxfId="126" priority="73">
      <formula>$V$37="選択↓"</formula>
    </cfRule>
  </conditionalFormatting>
  <conditionalFormatting sqref="W125:Z142">
    <cfRule type="expression" dxfId="125" priority="24">
      <formula>COUNTIF($O$54:$U$58,"その他の学科")=0</formula>
    </cfRule>
  </conditionalFormatting>
  <conditionalFormatting sqref="Y265:AD265">
    <cfRule type="expression" dxfId="124" priority="89">
      <formula>#REF!="←非常勤の人数が↑の「評議員総数」を上回っているので修正願います。"</formula>
    </cfRule>
  </conditionalFormatting>
  <conditionalFormatting sqref="Y277:AD277">
    <cfRule type="expression" dxfId="123" priority="88">
      <formula>$AF$558="←【監事のうち特別利害関係者の人数】が未記入です。（０人の場合は「０」と記入してください。）"</formula>
    </cfRule>
  </conditionalFormatting>
  <conditionalFormatting sqref="AA128:AD129">
    <cfRule type="containsBlanks" dxfId="122" priority="64">
      <formula>LEN(TRIM(AA128))=0</formula>
    </cfRule>
  </conditionalFormatting>
  <conditionalFormatting sqref="AC67:AD67">
    <cfRule type="expression" dxfId="121" priority="54">
      <formula>$Q$41=2</formula>
    </cfRule>
  </conditionalFormatting>
  <conditionalFormatting sqref="AC67:AD68">
    <cfRule type="containsBlanks" dxfId="120" priority="71">
      <formula>LEN(TRIM(AC67))=0</formula>
    </cfRule>
  </conditionalFormatting>
  <conditionalFormatting sqref="AC68:AD68">
    <cfRule type="expression" dxfId="119" priority="53">
      <formula>$Q$41=1</formula>
    </cfRule>
  </conditionalFormatting>
  <conditionalFormatting sqref="AE226">
    <cfRule type="expression" dxfId="118" priority="9">
      <formula>$A$223=1</formula>
    </cfRule>
    <cfRule type="expression" dxfId="117" priority="91">
      <formula>AND($A$223&lt;&gt;1,$A$228=1)</formula>
    </cfRule>
  </conditionalFormatting>
  <conditionalFormatting sqref="AF1:AF277">
    <cfRule type="notContainsBlanks" dxfId="116" priority="44">
      <formula>LEN(TRIM(AF1))&gt;0</formula>
    </cfRule>
  </conditionalFormatting>
  <conditionalFormatting sqref="AF61:AF87 AF147:AF199">
    <cfRule type="expression" dxfId="115" priority="19">
      <formula>AND($A$30="✔",$E$41=1)</formula>
    </cfRule>
  </conditionalFormatting>
  <conditionalFormatting sqref="AF62:AF88 AF147:AF166">
    <cfRule type="expression" dxfId="114" priority="17">
      <formula>AND($A$30="✔",$E$41=2)</formula>
    </cfRule>
  </conditionalFormatting>
  <conditionalFormatting sqref="AF150">
    <cfRule type="notContainsBlanks" dxfId="113" priority="41">
      <formula>LEN(TRIM(AF150))&gt;0</formula>
    </cfRule>
    <cfRule type="expression" dxfId="112" priority="40">
      <formula>AND($A$32="✔",$A$44="○",OR($A$45="○",$A$46="○"),$A$47="")</formula>
    </cfRule>
    <cfRule type="expression" dxfId="111" priority="39">
      <formula>AND($A$32="✔",$A$44="○",$A$45="",$A$46="",$A$47="")</formula>
    </cfRule>
  </conditionalFormatting>
  <conditionalFormatting sqref="AF154">
    <cfRule type="expression" dxfId="110" priority="43">
      <formula>AND($A$32="✔",$A$44="○",OR($A$45="○",$A$46="○"),$A$47="")</formula>
    </cfRule>
    <cfRule type="expression" dxfId="109" priority="42">
      <formula>AND($A$32="✔",$A$44="○",$A$45="",$A$46="",$A$47="")</formula>
    </cfRule>
  </conditionalFormatting>
  <conditionalFormatting sqref="AF158">
    <cfRule type="notContainsBlanks" dxfId="108" priority="38">
      <formula>LEN(TRIM(AF158))&gt;0</formula>
    </cfRule>
    <cfRule type="expression" dxfId="107" priority="37">
      <formula>AND($A$32="✔",$A$44="○",OR($A$45="○",$A$46="○"),$A$47="")</formula>
    </cfRule>
    <cfRule type="expression" dxfId="106" priority="36">
      <formula>AND($A$32="✔",$A$44="○",$A$45="",$A$46="",$A$47="")</formula>
    </cfRule>
  </conditionalFormatting>
  <conditionalFormatting sqref="AF204">
    <cfRule type="notContainsBlanks" dxfId="105" priority="34">
      <formula>LEN(TRIM(AF204))&gt;0</formula>
    </cfRule>
  </conditionalFormatting>
  <conditionalFormatting sqref="AF235:AF279">
    <cfRule type="expression" dxfId="104" priority="22">
      <formula>$AK$1="学校法人項目回答不要"</formula>
    </cfRule>
  </conditionalFormatting>
  <conditionalFormatting sqref="AF244:AF245">
    <cfRule type="notContainsBlanks" dxfId="103" priority="32">
      <formula>LEN(TRIM(AF244))&gt;0</formula>
    </cfRule>
  </conditionalFormatting>
  <dataValidations count="15">
    <dataValidation allowBlank="1" showInputMessage="1" showErrorMessage="1" promptTitle="（！）単位は「円」です" prompt="昨年まで千円単位で入力をお願いしていましたが、円単位での入力に変更となりました。" sqref="R168:AA168" xr:uid="{1D53648A-5940-42D5-A5C4-F39BD5280C8B}"/>
    <dataValidation imeMode="halfAlpha" allowBlank="1" showInputMessage="1" showErrorMessage="1" sqref="D69:K84 O69:V84" xr:uid="{6F79BE58-B37B-4F39-95CF-91DDC6F0273B}"/>
    <dataValidation type="list" allowBlank="1" showInputMessage="1" showErrorMessage="1" sqref="A228:B231" xr:uid="{523ABAE0-0215-4DCF-B7C1-13A09DC6FA3A}">
      <formula1>$AJ$500:$AJ$504</formula1>
    </dataValidation>
    <dataValidation type="list" allowBlank="1" showInputMessage="1" showErrorMessage="1" sqref="V37:W38" xr:uid="{2552F108-D6A5-445C-8650-7B24D2B2589C}">
      <formula1>$AK$500:$AK$502</formula1>
    </dataValidation>
    <dataValidation type="list" allowBlank="1" showInputMessage="1" showErrorMessage="1" sqref="A30:B30" xr:uid="{634DD167-55C6-46C1-87A3-8814E9764D79}">
      <formula1>$AH$500:$AH$501</formula1>
    </dataValidation>
    <dataValidation allowBlank="1" showInputMessage="1" showErrorMessage="1" prompt="「１単位当り授業料」が設定されている場合は、先に備考欄に回答してください。_x000a_備考欄に回答した場合は、本欄への回答は不要です。" sqref="G126:I126 K126:M126 O126:Q126 S126:U126 W126:Y126" xr:uid="{F408A3F3-9D7D-4FB8-BEEF-8E2337497B79}"/>
    <dataValidation type="list" allowBlank="1" showInputMessage="1" showErrorMessage="1" sqref="O54:O58" xr:uid="{B0D28CF7-73D9-48F9-9802-F0ED75B6F73D}">
      <formula1>$AL$500:$AL$505</formula1>
    </dataValidation>
    <dataValidation allowBlank="1" showInputMessage="1" showErrorMessage="1" errorTitle="スペース・改行の入力禁止" error="セル内に【スペース（空白）】または【改行】が含まれています。_x000a_スペース・改行を削除してください。" sqref="D19" xr:uid="{A487AC66-5489-4492-B411-4DAAA87E0775}"/>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7" xr:uid="{742C6876-A05F-4B7A-AB9C-F5348B2F4DC4}">
      <formula1>INDIRECT($A$2)</formula1>
    </dataValidation>
    <dataValidation type="list" allowBlank="1" showInputMessage="1" showErrorMessage="1" sqref="N228:O232" xr:uid="{D097DFAE-3877-42EC-AEE1-3884ACF457B0}">
      <formula1>$AI$500:$AI$501</formula1>
    </dataValidation>
    <dataValidation imeMode="fullKatakana" allowBlank="1" showInputMessage="1" showErrorMessage="1" sqref="H24:P24 D9:P9 T9:AE9 H12:P12 T16:AE16 F21:P21 D16:P16" xr:uid="{1F4BDD54-C51F-4CC8-9F82-2EE18699F41D}"/>
    <dataValidation type="list" allowBlank="1" showInputMessage="1" showErrorMessage="1" sqref="X92:Y92" xr:uid="{180C00AB-D481-4069-9CF4-C550EE651DC7}">
      <formula1>$AD$94:$AE$94</formula1>
    </dataValidation>
    <dataValidation type="list" allowBlank="1" showInputMessage="1" showErrorMessage="1" sqref="Q41 A223:B225" xr:uid="{31CD9043-8B0E-4784-A6E2-4A4ADC6928C2}">
      <formula1>$AJ$500:$AJ$503</formula1>
    </dataValidation>
    <dataValidation type="list" allowBlank="1" showInputMessage="1" showErrorMessage="1" sqref="A244:B245 A41 E41 K41" xr:uid="{5D131FBD-CB1A-4D4C-8E06-22113663D284}">
      <formula1>$AJ$500:$AJ$502</formula1>
    </dataValidation>
    <dataValidation type="list" allowBlank="1" showInputMessage="1" showErrorMessage="1" sqref="A2:F2" xr:uid="{54E08553-BBB2-4F05-AFEC-F5516A3E278F}">
      <formula1>"選択して下さい↓,北海道,青森県,岩手県,宮城県,秋田県,山形県,福島県,新潟県,茨城県,栃木県,群馬県,埼玉県,千葉県,神奈川県,東京都,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19685039370078741" bottom="0" header="0.39370078740157483" footer="0.11811023622047245"/>
  <pageSetup paperSize="9" fitToWidth="0" fitToHeight="0" orientation="portrait" useFirstPageNumber="1" r:id="rId1"/>
  <headerFooter alignWithMargins="0">
    <oddFooter>&amp;C&amp;"ＭＳ Ｐゴシック,標準"&amp;10&amp;P&amp;R&amp;F</oddFooter>
  </headerFooter>
  <rowBreaks count="5" manualBreakCount="5">
    <brk id="59" max="30" man="1"/>
    <brk id="123" max="30" man="1"/>
    <brk id="166" max="30" man="1"/>
    <brk id="199" max="30" man="1"/>
    <brk id="233"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6EBD-D473-45FD-A83A-844CB1C1199A}">
  <sheetPr>
    <tabColor indexed="57"/>
  </sheetPr>
  <dimension ref="A1:BN1865"/>
  <sheetViews>
    <sheetView showGridLines="0" zoomScale="90" zoomScaleNormal="90" zoomScaleSheetLayoutView="100" workbookViewId="0">
      <selection activeCell="A2" sqref="A2:F2"/>
    </sheetView>
  </sheetViews>
  <sheetFormatPr defaultColWidth="4.33203125" defaultRowHeight="15" customHeight="1"/>
  <cols>
    <col min="1" max="31" width="4.33203125" style="2" customWidth="1"/>
    <col min="32" max="32" width="78.5" style="58" customWidth="1"/>
    <col min="33" max="33" width="11.33203125" style="12" hidden="1" customWidth="1"/>
    <col min="34" max="34" width="44.33203125" style="608" hidden="1" customWidth="1"/>
    <col min="35" max="35" width="51.1640625" style="608" hidden="1" customWidth="1"/>
    <col min="36" max="37" width="11.33203125" style="2" hidden="1" customWidth="1"/>
    <col min="38" max="38" width="40.83203125" style="2" hidden="1" customWidth="1"/>
    <col min="39" max="39" width="9" style="2" hidden="1" customWidth="1"/>
    <col min="40" max="47" width="4.33203125" style="2" hidden="1" customWidth="1"/>
    <col min="48" max="16384" width="4.33203125" style="2"/>
  </cols>
  <sheetData>
    <row r="1" spans="1:36" ht="20.25" customHeight="1">
      <c r="A1" s="1982" t="s">
        <v>25</v>
      </c>
      <c r="B1" s="1983"/>
      <c r="C1" s="1983"/>
      <c r="D1" s="1983"/>
      <c r="E1" s="1983"/>
      <c r="F1" s="1984"/>
      <c r="G1" s="1985" t="s">
        <v>4</v>
      </c>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68" t="s">
        <v>132</v>
      </c>
      <c r="AJ1" s="2" t="s">
        <v>1868</v>
      </c>
    </row>
    <row r="2" spans="1:36" ht="26.25" customHeight="1" thickBot="1">
      <c r="A2" s="924" t="s">
        <v>1869</v>
      </c>
      <c r="B2" s="925"/>
      <c r="C2" s="925"/>
      <c r="D2" s="925"/>
      <c r="E2" s="925"/>
      <c r="F2" s="926"/>
      <c r="G2" s="1987" t="s">
        <v>1870</v>
      </c>
      <c r="H2" s="1987"/>
      <c r="I2" s="1987"/>
      <c r="J2" s="1987"/>
      <c r="K2" s="1987"/>
      <c r="L2" s="1987"/>
      <c r="M2" s="1987"/>
      <c r="N2" s="1987"/>
      <c r="O2" s="1987"/>
      <c r="P2" s="1987"/>
      <c r="Q2" s="1987"/>
      <c r="R2" s="1987"/>
      <c r="S2" s="1987"/>
      <c r="T2" s="1987"/>
      <c r="U2" s="1987"/>
      <c r="V2" s="1987"/>
      <c r="W2" s="1987"/>
      <c r="X2" s="1987"/>
      <c r="Y2" s="1987"/>
      <c r="Z2" s="1987"/>
      <c r="AA2" s="1987"/>
      <c r="AB2" s="1987"/>
      <c r="AC2" s="1987"/>
      <c r="AD2" s="1987"/>
      <c r="AE2" s="1987"/>
      <c r="AF2" s="55" t="str">
        <f>IF(A2="選択して下さい↓","←都道府県名が未選択です。（セルを選択し▼をクリックすると都道府県一覧が表示されます。）",IF(A2="","←都道府県名が未選択です。",""))</f>
        <v>←都道府県名が未選択です。（セルを選択し▼をクリックすると都道府県一覧が表示されます。）</v>
      </c>
    </row>
    <row r="3" spans="1:36" ht="9.75" customHeight="1" thickBot="1">
      <c r="A3" s="609"/>
      <c r="B3" s="609"/>
      <c r="C3" s="609"/>
      <c r="D3" s="609"/>
      <c r="E3" s="609"/>
      <c r="F3" s="609"/>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row>
    <row r="4" spans="1:36" ht="27" customHeight="1" thickBot="1">
      <c r="A4" s="610" t="s">
        <v>1871</v>
      </c>
      <c r="B4" s="1988" t="str">
        <f>IFERROR(VLOOKUP(CONCATENATE(A2&amp;D16),AI127:AJ196,2,FALSE),"")</f>
        <v/>
      </c>
      <c r="C4" s="1988"/>
      <c r="D4" s="1988"/>
      <c r="E4" s="611" t="str">
        <f>IF(B4="","",VLOOKUP(B4,AJ126:AL196,2,0))</f>
        <v/>
      </c>
      <c r="F4" s="612" t="str">
        <f>IF(B4="","",VLOOKUP(B4,AJ126:AL196,3,0))</f>
        <v/>
      </c>
      <c r="G4" s="1989" t="s">
        <v>1872</v>
      </c>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c r="AE4" s="1990"/>
    </row>
    <row r="5" spans="1:36" ht="10.5" customHeight="1">
      <c r="A5" s="1970" t="s">
        <v>133</v>
      </c>
      <c r="B5" s="1970"/>
      <c r="C5" s="1970"/>
      <c r="D5" s="1970"/>
      <c r="E5" s="1970"/>
      <c r="F5" s="1970"/>
      <c r="G5" s="1970"/>
      <c r="H5" s="1970"/>
      <c r="I5" s="1970"/>
      <c r="J5" s="1970"/>
      <c r="K5" s="613"/>
      <c r="L5" s="614"/>
      <c r="M5" s="614"/>
      <c r="N5" s="614"/>
      <c r="O5" s="614"/>
      <c r="P5" s="614"/>
      <c r="Q5" s="614"/>
      <c r="R5" s="614"/>
      <c r="S5" s="614"/>
      <c r="T5" s="614"/>
      <c r="U5" s="614"/>
      <c r="V5" s="614"/>
      <c r="W5" s="614"/>
      <c r="X5" s="614"/>
      <c r="Y5" s="614"/>
      <c r="Z5" s="614"/>
      <c r="AA5" s="614"/>
      <c r="AB5" s="615"/>
      <c r="AC5" s="616"/>
      <c r="AD5" s="609"/>
      <c r="AE5" s="609"/>
    </row>
    <row r="6" spans="1:36" ht="9.75" customHeight="1">
      <c r="A6" s="1971" t="s">
        <v>5</v>
      </c>
      <c r="B6" s="1971"/>
      <c r="C6" s="609"/>
      <c r="D6" s="609"/>
      <c r="E6" s="609"/>
      <c r="F6" s="609"/>
      <c r="G6" s="609"/>
      <c r="H6" s="609"/>
      <c r="I6" s="609"/>
      <c r="J6" s="609"/>
      <c r="K6" s="609"/>
      <c r="L6" s="609"/>
      <c r="M6" s="1972" t="s">
        <v>1336</v>
      </c>
      <c r="N6" s="1972"/>
      <c r="O6" s="1972"/>
      <c r="P6" s="1972"/>
      <c r="Q6" s="1972"/>
      <c r="R6" s="1972"/>
      <c r="S6" s="1972"/>
      <c r="T6" s="1972"/>
      <c r="U6" s="1972"/>
      <c r="V6" s="1972"/>
      <c r="W6" s="609"/>
      <c r="X6" s="609"/>
      <c r="Y6" s="609"/>
      <c r="Z6" s="609"/>
      <c r="AA6" s="609"/>
      <c r="AB6" s="609"/>
      <c r="AC6" s="609"/>
      <c r="AD6" s="609"/>
      <c r="AE6" s="609"/>
    </row>
    <row r="7" spans="1:36" ht="9.75" customHeight="1" thickBot="1">
      <c r="A7" s="1971"/>
      <c r="B7" s="1971"/>
      <c r="C7" s="609"/>
      <c r="D7" s="609"/>
      <c r="E7" s="609"/>
      <c r="F7" s="609"/>
      <c r="G7" s="609"/>
      <c r="H7" s="609"/>
      <c r="I7" s="609"/>
      <c r="J7" s="609"/>
      <c r="K7" s="609"/>
      <c r="L7" s="609"/>
      <c r="M7" s="1973"/>
      <c r="N7" s="1973"/>
      <c r="O7" s="1973"/>
      <c r="P7" s="1973"/>
      <c r="Q7" s="1973"/>
      <c r="R7" s="1973"/>
      <c r="S7" s="1973"/>
      <c r="T7" s="1973"/>
      <c r="U7" s="1973"/>
      <c r="V7" s="1973"/>
      <c r="W7" s="609"/>
      <c r="X7" s="609"/>
      <c r="Y7" s="609"/>
      <c r="Z7" s="609"/>
      <c r="AA7" s="609"/>
      <c r="AB7" s="609"/>
      <c r="AC7" s="609"/>
      <c r="AD7" s="609"/>
      <c r="AE7" s="609"/>
    </row>
    <row r="8" spans="1:36" s="3" customFormat="1" ht="13.15" hidden="1" customHeight="1">
      <c r="A8" s="1974" t="s">
        <v>0</v>
      </c>
      <c r="B8" s="1975"/>
      <c r="C8" s="1975"/>
      <c r="D8" s="1976"/>
      <c r="E8" s="1977"/>
      <c r="F8" s="1977"/>
      <c r="G8" s="1977"/>
      <c r="H8" s="1977"/>
      <c r="I8" s="1977"/>
      <c r="J8" s="1977"/>
      <c r="K8" s="1977"/>
      <c r="L8" s="1977"/>
      <c r="M8" s="1977"/>
      <c r="N8" s="1977"/>
      <c r="O8" s="1977"/>
      <c r="P8" s="1978"/>
      <c r="Q8" s="1975" t="s">
        <v>0</v>
      </c>
      <c r="R8" s="1975"/>
      <c r="S8" s="1975"/>
      <c r="T8" s="1979"/>
      <c r="U8" s="1980"/>
      <c r="V8" s="1980"/>
      <c r="W8" s="1980"/>
      <c r="X8" s="1980"/>
      <c r="Y8" s="1980"/>
      <c r="Z8" s="1980"/>
      <c r="AA8" s="1980"/>
      <c r="AB8" s="1980"/>
      <c r="AC8" s="1980"/>
      <c r="AD8" s="1980"/>
      <c r="AE8" s="1981"/>
      <c r="AF8" s="55"/>
      <c r="AG8" s="13"/>
      <c r="AH8" s="608"/>
      <c r="AI8" s="608"/>
    </row>
    <row r="9" spans="1:36" s="3" customFormat="1" ht="27" customHeight="1">
      <c r="A9" s="1991" t="s">
        <v>1873</v>
      </c>
      <c r="B9" s="1992"/>
      <c r="C9" s="1992"/>
      <c r="D9" s="1993"/>
      <c r="E9" s="1993"/>
      <c r="F9" s="1993"/>
      <c r="G9" s="1993"/>
      <c r="H9" s="1993"/>
      <c r="I9" s="1993"/>
      <c r="J9" s="1993"/>
      <c r="K9" s="1993"/>
      <c r="L9" s="1993"/>
      <c r="M9" s="1993"/>
      <c r="N9" s="1993"/>
      <c r="O9" s="1993"/>
      <c r="P9" s="1993"/>
      <c r="Q9" s="1975" t="s">
        <v>6</v>
      </c>
      <c r="R9" s="1975"/>
      <c r="S9" s="1975"/>
      <c r="T9" s="1994"/>
      <c r="U9" s="1995"/>
      <c r="V9" s="1995"/>
      <c r="W9" s="1995"/>
      <c r="X9" s="1995"/>
      <c r="Y9" s="1995"/>
      <c r="Z9" s="1995"/>
      <c r="AA9" s="1995"/>
      <c r="AB9" s="1995"/>
      <c r="AC9" s="1995"/>
      <c r="AD9" s="1995"/>
      <c r="AE9" s="1996"/>
      <c r="AF9" s="55" t="str">
        <f>IF(AND(D9="",T9=""),"←学校法人名・理事長名を記入してください。",IF(D9="","←学校法人名を記入してください。",IF(T9="","←理事長名を記入してください。","")))</f>
        <v>←学校法人名・理事長名を記入してください。</v>
      </c>
      <c r="AG9" s="13"/>
      <c r="AH9" s="608"/>
      <c r="AI9" s="608"/>
    </row>
    <row r="10" spans="1:36" s="3" customFormat="1" ht="8.1" customHeight="1">
      <c r="A10" s="1997" t="s">
        <v>9</v>
      </c>
      <c r="B10" s="1998"/>
      <c r="C10" s="1999"/>
      <c r="D10" s="2006" t="s">
        <v>7</v>
      </c>
      <c r="E10" s="2008"/>
      <c r="F10" s="2008"/>
      <c r="G10" s="2008"/>
      <c r="H10" s="2010"/>
      <c r="I10" s="2011"/>
      <c r="J10" s="2011"/>
      <c r="K10" s="2011"/>
      <c r="L10" s="2011"/>
      <c r="M10" s="2011"/>
      <c r="N10" s="2011"/>
      <c r="O10" s="2011"/>
      <c r="P10" s="2012"/>
      <c r="Q10" s="2016" t="s">
        <v>8</v>
      </c>
      <c r="R10" s="2017"/>
      <c r="S10" s="2018"/>
      <c r="T10" s="2022"/>
      <c r="U10" s="2023"/>
      <c r="V10" s="2023"/>
      <c r="W10" s="2023"/>
      <c r="X10" s="2023"/>
      <c r="Y10" s="2023"/>
      <c r="Z10" s="2023"/>
      <c r="AA10" s="2023"/>
      <c r="AB10" s="2023"/>
      <c r="AC10" s="2023"/>
      <c r="AD10" s="2023"/>
      <c r="AE10" s="2024"/>
      <c r="AF10" s="785" t="str">
        <f>IF(AND(E10="",T10=""),"←郵便番号、学校法人電話番号を記入してください。",IF(E10="","←郵便番号を記入してください。",IF(T10="","←学校法人電話番号を記入してください。","")))</f>
        <v>←郵便番号、学校法人電話番号を記入してください。</v>
      </c>
      <c r="AG10" s="13"/>
      <c r="AH10" s="608"/>
      <c r="AI10" s="608"/>
    </row>
    <row r="11" spans="1:36" s="3" customFormat="1" ht="8.1" customHeight="1">
      <c r="A11" s="2000"/>
      <c r="B11" s="2001"/>
      <c r="C11" s="2002"/>
      <c r="D11" s="2007"/>
      <c r="E11" s="2009"/>
      <c r="F11" s="2009"/>
      <c r="G11" s="2009"/>
      <c r="H11" s="2013"/>
      <c r="I11" s="2014"/>
      <c r="J11" s="2014"/>
      <c r="K11" s="2014"/>
      <c r="L11" s="2014"/>
      <c r="M11" s="2014"/>
      <c r="N11" s="2014"/>
      <c r="O11" s="2014"/>
      <c r="P11" s="2015"/>
      <c r="Q11" s="2019"/>
      <c r="R11" s="2020"/>
      <c r="S11" s="2021"/>
      <c r="T11" s="2025"/>
      <c r="U11" s="2026"/>
      <c r="V11" s="2026"/>
      <c r="W11" s="2026"/>
      <c r="X11" s="2026"/>
      <c r="Y11" s="2026"/>
      <c r="Z11" s="2026"/>
      <c r="AA11" s="2026"/>
      <c r="AB11" s="2026"/>
      <c r="AC11" s="2026"/>
      <c r="AD11" s="2026"/>
      <c r="AE11" s="2027"/>
      <c r="AF11" s="785"/>
      <c r="AG11" s="13"/>
      <c r="AH11" s="608"/>
      <c r="AI11" s="608"/>
    </row>
    <row r="12" spans="1:36" s="3" customFormat="1" ht="16.149999999999999" customHeight="1">
      <c r="A12" s="2000"/>
      <c r="B12" s="2001"/>
      <c r="C12" s="2002"/>
      <c r="D12" s="2050"/>
      <c r="E12" s="2051"/>
      <c r="F12" s="2051"/>
      <c r="G12" s="2051"/>
      <c r="H12" s="2051"/>
      <c r="I12" s="2051"/>
      <c r="J12" s="2051"/>
      <c r="K12" s="2051"/>
      <c r="L12" s="2051"/>
      <c r="M12" s="2051"/>
      <c r="N12" s="2051"/>
      <c r="O12" s="2051"/>
      <c r="P12" s="2052"/>
      <c r="Q12" s="2056" t="s">
        <v>10</v>
      </c>
      <c r="R12" s="2056"/>
      <c r="S12" s="2056"/>
      <c r="T12" s="2058"/>
      <c r="U12" s="2059"/>
      <c r="V12" s="2059"/>
      <c r="W12" s="2059"/>
      <c r="X12" s="2059"/>
      <c r="Y12" s="2059"/>
      <c r="Z12" s="2059"/>
      <c r="AA12" s="2059"/>
      <c r="AB12" s="2059"/>
      <c r="AC12" s="2059"/>
      <c r="AD12" s="2059"/>
      <c r="AE12" s="2060"/>
      <c r="AF12" s="785" t="str">
        <f>IF(AND(D12="",T12=""),"←学校法人所在地・学校法人FAX番号を記入してください。",IF(D12="","←学校法人所在地を記入してください。",IF(T12="","←学校法人FAX番号を記入してください。","")))</f>
        <v>←学校法人所在地・学校法人FAX番号を記入してください。</v>
      </c>
      <c r="AG12" s="13"/>
      <c r="AH12" s="608"/>
      <c r="AI12" s="608"/>
    </row>
    <row r="13" spans="1:36" s="3" customFormat="1" ht="16.149999999999999" customHeight="1" thickBot="1">
      <c r="A13" s="2003"/>
      <c r="B13" s="2004"/>
      <c r="C13" s="2005"/>
      <c r="D13" s="2053"/>
      <c r="E13" s="2054"/>
      <c r="F13" s="2054"/>
      <c r="G13" s="2054"/>
      <c r="H13" s="2054"/>
      <c r="I13" s="2054"/>
      <c r="J13" s="2054"/>
      <c r="K13" s="2054"/>
      <c r="L13" s="2054"/>
      <c r="M13" s="2054"/>
      <c r="N13" s="2054"/>
      <c r="O13" s="2054"/>
      <c r="P13" s="2055"/>
      <c r="Q13" s="2057"/>
      <c r="R13" s="2057"/>
      <c r="S13" s="2057"/>
      <c r="T13" s="2061"/>
      <c r="U13" s="2062"/>
      <c r="V13" s="2062"/>
      <c r="W13" s="2062"/>
      <c r="X13" s="2062"/>
      <c r="Y13" s="2062"/>
      <c r="Z13" s="2062"/>
      <c r="AA13" s="2062"/>
      <c r="AB13" s="2062"/>
      <c r="AC13" s="2062"/>
      <c r="AD13" s="2062"/>
      <c r="AE13" s="2063"/>
      <c r="AF13" s="785"/>
      <c r="AG13" s="13"/>
      <c r="AH13" s="608"/>
      <c r="AI13" s="608"/>
    </row>
    <row r="14" spans="1:36" s="3" customFormat="1" ht="11.65" customHeight="1" thickBot="1">
      <c r="A14" s="617"/>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58"/>
      <c r="AG14" s="13"/>
      <c r="AH14" s="608"/>
      <c r="AI14" s="608"/>
    </row>
    <row r="15" spans="1:36" s="3" customFormat="1" ht="12.75" hidden="1" customHeight="1">
      <c r="A15" s="1974" t="s">
        <v>0</v>
      </c>
      <c r="B15" s="1975"/>
      <c r="C15" s="2064"/>
      <c r="D15" s="1979"/>
      <c r="E15" s="2065"/>
      <c r="F15" s="2065"/>
      <c r="G15" s="2065"/>
      <c r="H15" s="2065"/>
      <c r="I15" s="2065"/>
      <c r="J15" s="2065"/>
      <c r="K15" s="2065"/>
      <c r="L15" s="2065"/>
      <c r="M15" s="2065"/>
      <c r="N15" s="2065"/>
      <c r="O15" s="2065"/>
      <c r="P15" s="2066"/>
      <c r="Q15" s="2067" t="s">
        <v>0</v>
      </c>
      <c r="R15" s="1975"/>
      <c r="S15" s="2064"/>
      <c r="T15" s="868"/>
      <c r="U15" s="949"/>
      <c r="V15" s="949"/>
      <c r="W15" s="949"/>
      <c r="X15" s="949"/>
      <c r="Y15" s="949"/>
      <c r="Z15" s="949"/>
      <c r="AA15" s="949"/>
      <c r="AB15" s="949"/>
      <c r="AC15" s="949"/>
      <c r="AD15" s="949"/>
      <c r="AE15" s="2068"/>
      <c r="AF15" s="55"/>
      <c r="AG15" s="13"/>
      <c r="AH15" s="608"/>
      <c r="AI15" s="608"/>
    </row>
    <row r="16" spans="1:36" s="3" customFormat="1" ht="12" customHeight="1">
      <c r="A16" s="2028" t="s">
        <v>1</v>
      </c>
      <c r="B16" s="2029"/>
      <c r="C16" s="2030"/>
      <c r="D16" s="1491"/>
      <c r="E16" s="1492"/>
      <c r="F16" s="1492"/>
      <c r="G16" s="1492"/>
      <c r="H16" s="1492"/>
      <c r="I16" s="1492"/>
      <c r="J16" s="1492"/>
      <c r="K16" s="1492"/>
      <c r="L16" s="1492"/>
      <c r="M16" s="1492"/>
      <c r="N16" s="1492"/>
      <c r="O16" s="1492"/>
      <c r="P16" s="1493"/>
      <c r="Q16" s="2034" t="s">
        <v>12</v>
      </c>
      <c r="R16" s="2029"/>
      <c r="S16" s="2030"/>
      <c r="T16" s="871"/>
      <c r="U16" s="951"/>
      <c r="V16" s="951"/>
      <c r="W16" s="951"/>
      <c r="X16" s="951"/>
      <c r="Y16" s="951"/>
      <c r="Z16" s="951"/>
      <c r="AA16" s="951"/>
      <c r="AB16" s="951"/>
      <c r="AC16" s="951"/>
      <c r="AD16" s="951"/>
      <c r="AE16" s="2039"/>
      <c r="AF16" s="55" t="str">
        <f>IF(D16="","←学校名を選択してください。","")</f>
        <v>←学校名を選択してください。</v>
      </c>
      <c r="AG16" s="13"/>
      <c r="AH16" s="608"/>
      <c r="AI16" s="608"/>
    </row>
    <row r="17" spans="1:35" s="3" customFormat="1" ht="12" customHeight="1">
      <c r="A17" s="2031"/>
      <c r="B17" s="2032"/>
      <c r="C17" s="2033"/>
      <c r="D17" s="1494"/>
      <c r="E17" s="1495"/>
      <c r="F17" s="1495"/>
      <c r="G17" s="1495"/>
      <c r="H17" s="1495"/>
      <c r="I17" s="1495"/>
      <c r="J17" s="1495"/>
      <c r="K17" s="1495"/>
      <c r="L17" s="1495"/>
      <c r="M17" s="1495"/>
      <c r="N17" s="1495"/>
      <c r="O17" s="1495"/>
      <c r="P17" s="1496"/>
      <c r="Q17" s="2035"/>
      <c r="R17" s="2032"/>
      <c r="S17" s="2033"/>
      <c r="T17" s="2040"/>
      <c r="U17" s="2041"/>
      <c r="V17" s="2041"/>
      <c r="W17" s="2041"/>
      <c r="X17" s="2041"/>
      <c r="Y17" s="2041"/>
      <c r="Z17" s="2041"/>
      <c r="AA17" s="2041"/>
      <c r="AB17" s="2041"/>
      <c r="AC17" s="2041"/>
      <c r="AD17" s="2041"/>
      <c r="AE17" s="2042"/>
      <c r="AF17" s="785" t="str">
        <f>IF(T16="","←校長名を記入してください。","")</f>
        <v>←校長名を記入してください。</v>
      </c>
      <c r="AG17" s="13"/>
      <c r="AH17" s="608"/>
      <c r="AI17" s="608"/>
    </row>
    <row r="18" spans="1:35" s="3" customFormat="1" ht="9.9499999999999993" customHeight="1">
      <c r="A18" s="2044" t="s">
        <v>1874</v>
      </c>
      <c r="B18" s="2045"/>
      <c r="C18" s="2046"/>
      <c r="D18" s="2047"/>
      <c r="E18" s="2048"/>
      <c r="F18" s="2048"/>
      <c r="G18" s="2048"/>
      <c r="H18" s="2048"/>
      <c r="I18" s="2048"/>
      <c r="J18" s="2048"/>
      <c r="K18" s="2048"/>
      <c r="L18" s="2048"/>
      <c r="M18" s="2048"/>
      <c r="N18" s="2048"/>
      <c r="O18" s="2048"/>
      <c r="P18" s="2049"/>
      <c r="Q18" s="2036"/>
      <c r="R18" s="2037"/>
      <c r="S18" s="2038"/>
      <c r="T18" s="953"/>
      <c r="U18" s="954"/>
      <c r="V18" s="954"/>
      <c r="W18" s="954"/>
      <c r="X18" s="954"/>
      <c r="Y18" s="954"/>
      <c r="Z18" s="954"/>
      <c r="AA18" s="954"/>
      <c r="AB18" s="954"/>
      <c r="AC18" s="954"/>
      <c r="AD18" s="954"/>
      <c r="AE18" s="2043"/>
      <c r="AF18" s="785"/>
      <c r="AG18" s="13"/>
      <c r="AH18" s="608"/>
      <c r="AI18" s="608"/>
    </row>
    <row r="19" spans="1:35" s="3" customFormat="1" ht="16.149999999999999" customHeight="1">
      <c r="A19" s="2069" t="s">
        <v>1249</v>
      </c>
      <c r="B19" s="2070"/>
      <c r="C19" s="2071"/>
      <c r="D19" s="2078" t="s">
        <v>11</v>
      </c>
      <c r="E19" s="2079"/>
      <c r="F19" s="1462"/>
      <c r="G19" s="1462"/>
      <c r="H19" s="1462"/>
      <c r="I19" s="1462"/>
      <c r="J19" s="1462"/>
      <c r="K19" s="1462"/>
      <c r="L19" s="1462"/>
      <c r="M19" s="1462"/>
      <c r="N19" s="1462"/>
      <c r="O19" s="1462"/>
      <c r="P19" s="1463"/>
      <c r="Q19" s="2080" t="s">
        <v>1250</v>
      </c>
      <c r="R19" s="2081"/>
      <c r="S19" s="2081"/>
      <c r="T19" s="2081"/>
      <c r="U19" s="2081"/>
      <c r="V19" s="2081"/>
      <c r="W19" s="2081"/>
      <c r="X19" s="2081"/>
      <c r="Y19" s="2081"/>
      <c r="Z19" s="2081"/>
      <c r="AA19" s="2081"/>
      <c r="AB19" s="2081"/>
      <c r="AC19" s="2081"/>
      <c r="AD19" s="2081"/>
      <c r="AE19" s="2082"/>
      <c r="AF19" s="55"/>
      <c r="AG19" s="13"/>
      <c r="AH19" s="608"/>
      <c r="AI19" s="608"/>
    </row>
    <row r="20" spans="1:35" s="3" customFormat="1" ht="16.149999999999999" customHeight="1">
      <c r="A20" s="2072"/>
      <c r="B20" s="2073"/>
      <c r="C20" s="2074"/>
      <c r="D20" s="2083" t="s">
        <v>0</v>
      </c>
      <c r="E20" s="2084"/>
      <c r="F20" s="983"/>
      <c r="G20" s="983"/>
      <c r="H20" s="983"/>
      <c r="I20" s="983"/>
      <c r="J20" s="983"/>
      <c r="K20" s="983"/>
      <c r="L20" s="983"/>
      <c r="M20" s="983"/>
      <c r="N20" s="983"/>
      <c r="O20" s="983"/>
      <c r="P20" s="984"/>
      <c r="Q20" s="2085" t="s">
        <v>1251</v>
      </c>
      <c r="R20" s="2086"/>
      <c r="S20" s="2087"/>
      <c r="T20" s="942"/>
      <c r="U20" s="942"/>
      <c r="V20" s="942"/>
      <c r="W20" s="942"/>
      <c r="X20" s="942"/>
      <c r="Y20" s="942"/>
      <c r="Z20" s="942"/>
      <c r="AA20" s="942"/>
      <c r="AB20" s="942"/>
      <c r="AC20" s="942"/>
      <c r="AD20" s="942"/>
      <c r="AE20" s="943"/>
      <c r="AF20" s="55"/>
      <c r="AG20" s="13"/>
      <c r="AH20" s="608"/>
      <c r="AI20" s="608"/>
    </row>
    <row r="21" spans="1:35" s="3" customFormat="1" ht="16.149999999999999" customHeight="1">
      <c r="A21" s="2075"/>
      <c r="B21" s="2076"/>
      <c r="C21" s="2077"/>
      <c r="D21" s="2093" t="s">
        <v>1252</v>
      </c>
      <c r="E21" s="2094"/>
      <c r="F21" s="1540"/>
      <c r="G21" s="1540"/>
      <c r="H21" s="1540"/>
      <c r="I21" s="1540"/>
      <c r="J21" s="1540"/>
      <c r="K21" s="1540"/>
      <c r="L21" s="1540"/>
      <c r="M21" s="1540"/>
      <c r="N21" s="1540"/>
      <c r="O21" s="1540"/>
      <c r="P21" s="1541"/>
      <c r="Q21" s="2088"/>
      <c r="R21" s="2089"/>
      <c r="S21" s="2090"/>
      <c r="T21" s="2091"/>
      <c r="U21" s="2091"/>
      <c r="V21" s="2091"/>
      <c r="W21" s="2091"/>
      <c r="X21" s="2091"/>
      <c r="Y21" s="2091"/>
      <c r="Z21" s="2091"/>
      <c r="AA21" s="2091"/>
      <c r="AB21" s="2091"/>
      <c r="AC21" s="2091"/>
      <c r="AD21" s="2091"/>
      <c r="AE21" s="2092"/>
      <c r="AF21" s="55" t="str">
        <f>IF(F21="","←問い合わせ先氏名を記入してください。","")</f>
        <v>←問い合わせ先氏名を記入してください。</v>
      </c>
      <c r="AG21" s="13"/>
      <c r="AH21" s="608"/>
      <c r="AI21" s="608"/>
    </row>
    <row r="22" spans="1:35" s="3" customFormat="1" ht="8.1" customHeight="1">
      <c r="A22" s="2112"/>
      <c r="B22" s="2113"/>
      <c r="C22" s="2113"/>
      <c r="D22" s="2114" t="s">
        <v>2</v>
      </c>
      <c r="E22" s="2116"/>
      <c r="F22" s="2117"/>
      <c r="G22" s="2117"/>
      <c r="H22" s="2010"/>
      <c r="I22" s="2011"/>
      <c r="J22" s="2011"/>
      <c r="K22" s="2011"/>
      <c r="L22" s="2011"/>
      <c r="M22" s="2011"/>
      <c r="N22" s="2011"/>
      <c r="O22" s="2011"/>
      <c r="P22" s="2012"/>
      <c r="Q22" s="2016" t="s">
        <v>8</v>
      </c>
      <c r="R22" s="2017"/>
      <c r="S22" s="2018"/>
      <c r="T22" s="2022"/>
      <c r="U22" s="2023"/>
      <c r="V22" s="2023"/>
      <c r="W22" s="2023"/>
      <c r="X22" s="2023"/>
      <c r="Y22" s="2023"/>
      <c r="Z22" s="2023"/>
      <c r="AA22" s="2023"/>
      <c r="AB22" s="2023"/>
      <c r="AC22" s="2023"/>
      <c r="AD22" s="2023"/>
      <c r="AE22" s="2024"/>
      <c r="AF22" s="785" t="str">
        <f>IF(AND(E22="",T22=""),"←郵便番号、学校の電話番号を記入してください。",
IF(E22="","←郵便番号を記入してください。",
IF(T22="","←学校の電話番号を記入してください。","")))</f>
        <v>←郵便番号、学校の電話番号を記入してください。</v>
      </c>
      <c r="AG22" s="13"/>
      <c r="AH22" s="608"/>
      <c r="AI22" s="608"/>
    </row>
    <row r="23" spans="1:35" s="3" customFormat="1" ht="8.1" customHeight="1">
      <c r="A23" s="2105" t="s">
        <v>13</v>
      </c>
      <c r="B23" s="2106"/>
      <c r="C23" s="2106"/>
      <c r="D23" s="2115"/>
      <c r="E23" s="2117"/>
      <c r="F23" s="2117"/>
      <c r="G23" s="2117"/>
      <c r="H23" s="2013"/>
      <c r="I23" s="2014"/>
      <c r="J23" s="2014"/>
      <c r="K23" s="2014"/>
      <c r="L23" s="2014"/>
      <c r="M23" s="2014"/>
      <c r="N23" s="2014"/>
      <c r="O23" s="2014"/>
      <c r="P23" s="2015"/>
      <c r="Q23" s="2019"/>
      <c r="R23" s="2020"/>
      <c r="S23" s="2021"/>
      <c r="T23" s="2118"/>
      <c r="U23" s="2059"/>
      <c r="V23" s="2059"/>
      <c r="W23" s="2059"/>
      <c r="X23" s="2059"/>
      <c r="Y23" s="2059"/>
      <c r="Z23" s="2059"/>
      <c r="AA23" s="2059"/>
      <c r="AB23" s="2059"/>
      <c r="AC23" s="2059"/>
      <c r="AD23" s="2059"/>
      <c r="AE23" s="2060"/>
      <c r="AF23" s="785"/>
      <c r="AG23" s="13"/>
      <c r="AH23" s="608"/>
      <c r="AI23" s="608"/>
    </row>
    <row r="24" spans="1:35" s="3" customFormat="1" ht="16.149999999999999" customHeight="1">
      <c r="A24" s="2105"/>
      <c r="B24" s="2106"/>
      <c r="C24" s="2106"/>
      <c r="D24" s="2109"/>
      <c r="E24" s="2110"/>
      <c r="F24" s="2110"/>
      <c r="G24" s="2110"/>
      <c r="H24" s="2110"/>
      <c r="I24" s="2110"/>
      <c r="J24" s="2110"/>
      <c r="K24" s="2110"/>
      <c r="L24" s="2110"/>
      <c r="M24" s="2110"/>
      <c r="N24" s="2110"/>
      <c r="O24" s="2110"/>
      <c r="P24" s="2110"/>
      <c r="Q24" s="2056" t="s">
        <v>10</v>
      </c>
      <c r="R24" s="2056"/>
      <c r="S24" s="2056"/>
      <c r="T24" s="2022"/>
      <c r="U24" s="2023"/>
      <c r="V24" s="2023"/>
      <c r="W24" s="2023"/>
      <c r="X24" s="2023"/>
      <c r="Y24" s="2023"/>
      <c r="Z24" s="2023"/>
      <c r="AA24" s="2023"/>
      <c r="AB24" s="2023"/>
      <c r="AC24" s="2023"/>
      <c r="AD24" s="2023"/>
      <c r="AE24" s="2024"/>
      <c r="AF24" s="785" t="str">
        <f>IF(AND(D24="",T24=""),"←学校所在地・学校のFAX番号を記入してください。",IF(D24="","←学校所在地を記入してください。",IF(T24="","←学校のFAX番号を記入してください。","")))</f>
        <v>←学校所在地・学校のFAX番号を記入してください。</v>
      </c>
      <c r="AG24" s="13"/>
      <c r="AH24" s="608"/>
      <c r="AI24" s="608"/>
    </row>
    <row r="25" spans="1:35" s="3" customFormat="1" ht="16.149999999999999" customHeight="1" thickBot="1">
      <c r="A25" s="2107"/>
      <c r="B25" s="2108"/>
      <c r="C25" s="2108"/>
      <c r="D25" s="2111"/>
      <c r="E25" s="2111"/>
      <c r="F25" s="2111"/>
      <c r="G25" s="2111"/>
      <c r="H25" s="2111"/>
      <c r="I25" s="2111"/>
      <c r="J25" s="2111"/>
      <c r="K25" s="2111"/>
      <c r="L25" s="2111"/>
      <c r="M25" s="2111"/>
      <c r="N25" s="2111"/>
      <c r="O25" s="2111"/>
      <c r="P25" s="2111"/>
      <c r="Q25" s="2057"/>
      <c r="R25" s="2057"/>
      <c r="S25" s="2057"/>
      <c r="T25" s="2061"/>
      <c r="U25" s="2062"/>
      <c r="V25" s="2062"/>
      <c r="W25" s="2062"/>
      <c r="X25" s="2062"/>
      <c r="Y25" s="2062"/>
      <c r="Z25" s="2062"/>
      <c r="AA25" s="2062"/>
      <c r="AB25" s="2062"/>
      <c r="AC25" s="2062"/>
      <c r="AD25" s="2062"/>
      <c r="AE25" s="2063"/>
      <c r="AF25" s="785"/>
      <c r="AG25" s="13"/>
      <c r="AH25" s="608"/>
      <c r="AI25" s="608"/>
    </row>
    <row r="26" spans="1:35" s="3" customFormat="1" ht="4.9000000000000004"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58"/>
      <c r="AG26" s="13"/>
      <c r="AH26" s="608"/>
      <c r="AI26" s="608"/>
    </row>
    <row r="27" spans="1:35" s="3" customFormat="1" ht="35.1" customHeight="1">
      <c r="A27" s="2124" t="s">
        <v>1875</v>
      </c>
      <c r="B27" s="2124"/>
      <c r="C27" s="2124"/>
      <c r="D27" s="2124"/>
      <c r="E27" s="2124"/>
      <c r="F27" s="2124"/>
      <c r="G27" s="2124"/>
      <c r="H27" s="2124"/>
      <c r="I27" s="2124"/>
      <c r="J27" s="2124"/>
      <c r="K27" s="2124"/>
      <c r="L27" s="2124"/>
      <c r="M27" s="2124"/>
      <c r="N27" s="2124"/>
      <c r="O27" s="2124"/>
      <c r="P27" s="2124"/>
      <c r="Q27" s="2124"/>
      <c r="R27" s="2124"/>
      <c r="S27" s="2124"/>
      <c r="T27" s="2124"/>
      <c r="U27" s="2124"/>
      <c r="V27" s="2124"/>
      <c r="W27" s="2124"/>
      <c r="X27" s="2124"/>
      <c r="Y27" s="2124"/>
      <c r="Z27" s="2124"/>
      <c r="AA27" s="2124"/>
      <c r="AB27" s="2124"/>
      <c r="AC27" s="2124"/>
      <c r="AD27" s="2124"/>
      <c r="AE27" s="2124"/>
      <c r="AF27" s="58"/>
      <c r="AG27" s="13"/>
      <c r="AH27" s="608"/>
      <c r="AI27" s="608"/>
    </row>
    <row r="28" spans="1:35" s="3" customFormat="1" ht="4.9000000000000004" customHeight="1" thickBot="1">
      <c r="A28" s="617"/>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58"/>
      <c r="AG28" s="13"/>
      <c r="AH28" s="608"/>
      <c r="AI28" s="608"/>
    </row>
    <row r="29" spans="1:35" s="3" customFormat="1" ht="14.25" customHeight="1">
      <c r="A29" s="618" t="s">
        <v>1876</v>
      </c>
      <c r="B29" s="619"/>
      <c r="C29" s="619"/>
      <c r="D29" s="619"/>
      <c r="E29" s="619"/>
      <c r="F29" s="619"/>
      <c r="G29" s="620"/>
      <c r="H29" s="2125" t="s">
        <v>1379</v>
      </c>
      <c r="I29" s="2126"/>
      <c r="J29" s="621" t="s">
        <v>1877</v>
      </c>
      <c r="K29" s="622"/>
      <c r="L29" s="622"/>
      <c r="M29" s="622"/>
      <c r="N29" s="622"/>
      <c r="O29" s="622"/>
      <c r="P29" s="622"/>
      <c r="Q29" s="623"/>
      <c r="R29" s="623"/>
      <c r="S29" s="624"/>
      <c r="T29" s="623"/>
      <c r="U29" s="623"/>
      <c r="V29" s="623"/>
      <c r="W29" s="623"/>
      <c r="X29" s="625"/>
      <c r="Y29" s="626"/>
      <c r="Z29" s="626"/>
      <c r="AA29" s="626"/>
      <c r="AB29" s="627"/>
      <c r="AC29" s="627"/>
      <c r="AD29" s="627"/>
      <c r="AE29" s="624"/>
      <c r="AF29" s="628"/>
      <c r="AG29" s="629"/>
      <c r="AH29" s="608"/>
      <c r="AI29" s="608"/>
    </row>
    <row r="30" spans="1:35" s="3" customFormat="1" ht="14.25" customHeight="1">
      <c r="A30" s="630">
        <v>1</v>
      </c>
      <c r="B30" s="631" t="s">
        <v>1878</v>
      </c>
      <c r="C30" s="632"/>
      <c r="D30" s="632"/>
      <c r="E30" s="633"/>
      <c r="F30" s="633"/>
      <c r="G30" s="634"/>
      <c r="H30" s="635"/>
      <c r="I30" s="636">
        <v>2</v>
      </c>
      <c r="J30" s="2127" t="s">
        <v>1879</v>
      </c>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58"/>
      <c r="AG30" s="637"/>
      <c r="AH30" s="608"/>
      <c r="AI30" s="608"/>
    </row>
    <row r="31" spans="1:35" s="3" customFormat="1" ht="14.25" customHeight="1">
      <c r="A31" s="630">
        <v>2</v>
      </c>
      <c r="B31" s="631" t="s">
        <v>1880</v>
      </c>
      <c r="C31" s="632"/>
      <c r="D31" s="632"/>
      <c r="E31" s="633"/>
      <c r="F31" s="633"/>
      <c r="G31" s="634"/>
      <c r="H31" s="638"/>
      <c r="I31" s="636"/>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1273"/>
      <c r="AG31" s="637"/>
      <c r="AH31" s="608"/>
      <c r="AI31" s="608"/>
    </row>
    <row r="32" spans="1:35" s="3" customFormat="1" ht="14.25" customHeight="1">
      <c r="A32" s="630">
        <v>3</v>
      </c>
      <c r="B32" s="631" t="s">
        <v>1881</v>
      </c>
      <c r="C32" s="632"/>
      <c r="D32" s="632"/>
      <c r="E32" s="633"/>
      <c r="F32" s="633"/>
      <c r="G32" s="634"/>
      <c r="H32" s="639"/>
      <c r="I32" s="640"/>
      <c r="J32" s="633"/>
      <c r="K32" s="633"/>
      <c r="L32" s="633"/>
      <c r="M32" s="641"/>
      <c r="N32" s="641"/>
      <c r="O32" s="641"/>
      <c r="P32" s="641"/>
      <c r="Q32" s="641"/>
      <c r="R32" s="641"/>
      <c r="S32" s="633"/>
      <c r="T32" s="2095" t="s">
        <v>1882</v>
      </c>
      <c r="U32" s="2095"/>
      <c r="V32" s="2095"/>
      <c r="W32" s="2095"/>
      <c r="X32" s="2095"/>
      <c r="Y32" s="2095"/>
      <c r="Z32" s="2095"/>
      <c r="AA32" s="2095"/>
      <c r="AB32" s="2095"/>
      <c r="AC32" s="633"/>
      <c r="AD32" s="633"/>
      <c r="AE32" s="633"/>
      <c r="AF32" s="1273"/>
      <c r="AG32" s="642"/>
      <c r="AH32" s="608"/>
      <c r="AI32" s="608"/>
    </row>
    <row r="33" spans="1:35" s="3" customFormat="1" ht="14.25" customHeight="1" thickBot="1">
      <c r="A33" s="643" t="s">
        <v>1399</v>
      </c>
      <c r="B33" s="633"/>
      <c r="C33" s="633"/>
      <c r="D33" s="644"/>
      <c r="E33" s="644"/>
      <c r="F33" s="645"/>
      <c r="G33" s="634"/>
      <c r="H33" s="646"/>
      <c r="I33" s="647"/>
      <c r="J33" s="633"/>
      <c r="K33" s="633"/>
      <c r="L33" s="633"/>
      <c r="M33" s="641"/>
      <c r="N33" s="641"/>
      <c r="O33" s="641"/>
      <c r="P33" s="641"/>
      <c r="Q33" s="641"/>
      <c r="R33" s="641"/>
      <c r="S33" s="633"/>
      <c r="T33" s="2096" t="s">
        <v>1253</v>
      </c>
      <c r="U33" s="2096"/>
      <c r="V33" s="2097"/>
      <c r="W33" s="648"/>
      <c r="X33" s="648"/>
      <c r="Y33" s="648"/>
      <c r="Z33" s="648"/>
      <c r="AA33" s="648"/>
      <c r="AB33" s="649"/>
      <c r="AC33" s="633"/>
      <c r="AD33" s="633"/>
      <c r="AE33" s="633"/>
      <c r="AF33" s="57" t="str">
        <f>IF(OR(A34="",A34="　"),"←男女共学別を選択してください。",IF(T35&lt;&gt;AD42,"←男女別生徒数計が現員総数と一致しません。",""))</f>
        <v>←男女共学別を選択してください。</v>
      </c>
      <c r="AG33" s="650"/>
      <c r="AH33" s="608"/>
      <c r="AI33" s="608"/>
    </row>
    <row r="34" spans="1:35" s="3" customFormat="1" ht="14.25" customHeight="1" thickBot="1">
      <c r="A34" s="651" t="s">
        <v>1883</v>
      </c>
      <c r="B34" s="652" t="s">
        <v>1884</v>
      </c>
      <c r="C34" s="653"/>
      <c r="D34" s="653"/>
      <c r="E34" s="653"/>
      <c r="F34" s="654"/>
      <c r="G34" s="655"/>
      <c r="H34" s="656"/>
      <c r="I34" s="657"/>
      <c r="J34" s="633"/>
      <c r="K34" s="633"/>
      <c r="L34" s="633"/>
      <c r="M34" s="641"/>
      <c r="N34" s="641"/>
      <c r="O34" s="641"/>
      <c r="P34" s="641"/>
      <c r="Q34" s="641"/>
      <c r="R34" s="641"/>
      <c r="S34" s="633"/>
      <c r="T34" s="2098"/>
      <c r="U34" s="2098"/>
      <c r="V34" s="2099"/>
      <c r="W34" s="2100" t="s">
        <v>1254</v>
      </c>
      <c r="X34" s="2101"/>
      <c r="Y34" s="2102"/>
      <c r="Z34" s="2103" t="s">
        <v>1255</v>
      </c>
      <c r="AA34" s="2104"/>
      <c r="AB34" s="2104"/>
      <c r="AC34" s="633"/>
      <c r="AD34" s="633"/>
      <c r="AE34" s="633"/>
      <c r="AF34" s="658" t="str">
        <f>IF(AND(A34=3,OR(W35="",Z35="")),"←男女別生徒数を記入してください。",
IF(AND(A34=1,W35=""),"←男子生徒数を記入してください。",
IF(AND(A34=2,Z35=""),"←女子生徒数を記入してください。","")))</f>
        <v/>
      </c>
      <c r="AG34" s="659"/>
      <c r="AH34" s="659"/>
      <c r="AI34" s="608"/>
    </row>
    <row r="35" spans="1:35" s="4" customFormat="1" ht="9" customHeight="1">
      <c r="A35" s="660"/>
      <c r="B35" s="661"/>
      <c r="C35" s="662"/>
      <c r="D35" s="662"/>
      <c r="E35" s="662"/>
      <c r="F35" s="662"/>
      <c r="G35" s="662"/>
      <c r="H35" s="662"/>
      <c r="I35" s="662"/>
      <c r="J35" s="663"/>
      <c r="K35" s="663"/>
      <c r="L35" s="663"/>
      <c r="M35" s="641"/>
      <c r="N35" s="641"/>
      <c r="O35" s="641"/>
      <c r="P35" s="641"/>
      <c r="Q35" s="641"/>
      <c r="R35" s="641"/>
      <c r="S35" s="662"/>
      <c r="T35" s="897">
        <f>SUM(W35,Z35)</f>
        <v>0</v>
      </c>
      <c r="U35" s="898"/>
      <c r="V35" s="664"/>
      <c r="W35" s="901"/>
      <c r="X35" s="902"/>
      <c r="Y35" s="665"/>
      <c r="Z35" s="901"/>
      <c r="AA35" s="902"/>
      <c r="AB35" s="666"/>
      <c r="AC35" s="662"/>
      <c r="AD35" s="662"/>
      <c r="AE35" s="662"/>
      <c r="AF35" s="69"/>
      <c r="AG35" s="667"/>
    </row>
    <row r="36" spans="1:35" s="4" customFormat="1" ht="9" customHeight="1" thickBot="1">
      <c r="A36" s="660"/>
      <c r="B36" s="661"/>
      <c r="C36" s="662"/>
      <c r="D36" s="662"/>
      <c r="E36" s="662"/>
      <c r="F36" s="662"/>
      <c r="G36" s="662"/>
      <c r="H36" s="662"/>
      <c r="I36" s="662"/>
      <c r="J36" s="663"/>
      <c r="K36" s="663"/>
      <c r="L36" s="663"/>
      <c r="M36" s="641"/>
      <c r="N36" s="641"/>
      <c r="O36" s="641"/>
      <c r="P36" s="641"/>
      <c r="Q36" s="641"/>
      <c r="R36" s="641"/>
      <c r="S36" s="662"/>
      <c r="T36" s="899"/>
      <c r="U36" s="900"/>
      <c r="V36" s="668" t="s">
        <v>389</v>
      </c>
      <c r="W36" s="903"/>
      <c r="X36" s="904"/>
      <c r="Y36" s="669" t="s">
        <v>389</v>
      </c>
      <c r="Z36" s="903"/>
      <c r="AA36" s="904"/>
      <c r="AB36" s="670" t="s">
        <v>389</v>
      </c>
      <c r="AC36" s="662"/>
      <c r="AD36" s="662"/>
      <c r="AE36" s="662"/>
      <c r="AF36" s="69"/>
      <c r="AG36" s="667"/>
    </row>
    <row r="37" spans="1:35" s="4" customFormat="1" ht="9" customHeight="1">
      <c r="A37" s="660"/>
      <c r="B37" s="661"/>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9"/>
      <c r="AG37" s="667"/>
    </row>
    <row r="38" spans="1:35" s="4" customFormat="1" ht="9" customHeight="1">
      <c r="A38" s="660"/>
      <c r="B38" s="661"/>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9"/>
      <c r="AG38" s="667"/>
    </row>
    <row r="39" spans="1:35" s="3" customFormat="1" ht="14.25" customHeight="1" thickBot="1">
      <c r="A39" s="671" t="s">
        <v>1885</v>
      </c>
      <c r="B39" s="672"/>
      <c r="C39" s="672"/>
      <c r="D39" s="672"/>
      <c r="E39" s="672"/>
      <c r="F39" s="672"/>
      <c r="G39" s="672"/>
      <c r="H39" s="672"/>
      <c r="I39" s="672"/>
      <c r="J39" s="673"/>
      <c r="K39" s="673"/>
      <c r="L39" s="673"/>
      <c r="M39" s="673"/>
      <c r="N39" s="673"/>
      <c r="O39" s="673"/>
      <c r="P39" s="673"/>
      <c r="Q39" s="673"/>
      <c r="R39" s="673"/>
      <c r="S39" s="673"/>
      <c r="T39" s="673"/>
      <c r="U39" s="673"/>
      <c r="V39" s="673"/>
      <c r="W39" s="673"/>
      <c r="X39" s="673"/>
      <c r="Y39" s="2119" t="s">
        <v>15</v>
      </c>
      <c r="Z39" s="2119"/>
      <c r="AA39" s="2119"/>
      <c r="AB39" s="2119"/>
      <c r="AC39" s="674"/>
      <c r="AD39" s="674"/>
      <c r="AE39" s="674"/>
      <c r="AF39" s="58"/>
      <c r="AG39" s="13"/>
      <c r="AH39" s="608"/>
      <c r="AI39" s="608"/>
    </row>
    <row r="40" spans="1:35" s="3" customFormat="1" ht="17.649999999999999" customHeight="1">
      <c r="A40" s="2028" t="s">
        <v>1886</v>
      </c>
      <c r="B40" s="2029"/>
      <c r="C40" s="2029"/>
      <c r="D40" s="2029"/>
      <c r="E40" s="2029"/>
      <c r="F40" s="2029"/>
      <c r="G40" s="2029"/>
      <c r="H40" s="2029"/>
      <c r="I40" s="2029"/>
      <c r="J40" s="2120"/>
      <c r="K40" s="2121" t="s">
        <v>1887</v>
      </c>
      <c r="L40" s="2122"/>
      <c r="M40" s="2122"/>
      <c r="N40" s="2122"/>
      <c r="O40" s="2122"/>
      <c r="P40" s="2122"/>
      <c r="Q40" s="2122"/>
      <c r="R40" s="2123"/>
      <c r="S40" s="2121" t="s">
        <v>1888</v>
      </c>
      <c r="T40" s="2122"/>
      <c r="U40" s="2122"/>
      <c r="V40" s="2122"/>
      <c r="W40" s="2122"/>
      <c r="X40" s="2122"/>
      <c r="Y40" s="2122"/>
      <c r="Z40" s="2122"/>
      <c r="AA40" s="2122"/>
      <c r="AB40" s="2123"/>
      <c r="AC40" s="675"/>
      <c r="AD40" s="2149" t="s">
        <v>1889</v>
      </c>
      <c r="AE40" s="2150"/>
      <c r="AF40" s="58"/>
      <c r="AG40" s="13"/>
      <c r="AH40" s="608"/>
      <c r="AI40" s="608"/>
    </row>
    <row r="41" spans="1:35" s="3" customFormat="1" ht="12" customHeight="1">
      <c r="A41" s="676"/>
      <c r="B41" s="2130" t="s">
        <v>1890</v>
      </c>
      <c r="C41" s="2131"/>
      <c r="D41" s="2131"/>
      <c r="E41" s="2131"/>
      <c r="F41" s="2131"/>
      <c r="G41" s="2131"/>
      <c r="H41" s="2131"/>
      <c r="I41" s="2131"/>
      <c r="J41" s="2135"/>
      <c r="K41" s="2153" t="s">
        <v>1891</v>
      </c>
      <c r="L41" s="2154"/>
      <c r="M41" s="2155" t="s">
        <v>1892</v>
      </c>
      <c r="N41" s="2155"/>
      <c r="O41" s="2156" t="s">
        <v>1893</v>
      </c>
      <c r="P41" s="2157"/>
      <c r="Q41" s="2158" t="s">
        <v>1894</v>
      </c>
      <c r="R41" s="2159"/>
      <c r="S41" s="2161" t="s">
        <v>1895</v>
      </c>
      <c r="T41" s="2162"/>
      <c r="U41" s="2163" t="s">
        <v>1896</v>
      </c>
      <c r="V41" s="2164"/>
      <c r="W41" s="2165" t="s">
        <v>1897</v>
      </c>
      <c r="X41" s="2166"/>
      <c r="Y41" s="2167" t="s">
        <v>1898</v>
      </c>
      <c r="Z41" s="2168"/>
      <c r="AA41" s="2128" t="s">
        <v>17</v>
      </c>
      <c r="AB41" s="2129"/>
      <c r="AC41" s="675"/>
      <c r="AD41" s="2151"/>
      <c r="AE41" s="2152"/>
      <c r="AF41" s="58"/>
      <c r="AG41" s="13"/>
      <c r="AH41" s="608"/>
      <c r="AI41" s="608"/>
    </row>
    <row r="42" spans="1:35" s="3" customFormat="1" ht="48" customHeight="1" thickBot="1">
      <c r="A42" s="677"/>
      <c r="B42" s="2130" t="s">
        <v>1899</v>
      </c>
      <c r="C42" s="2131"/>
      <c r="D42" s="2131"/>
      <c r="E42" s="2132"/>
      <c r="F42" s="2133" t="s">
        <v>1900</v>
      </c>
      <c r="G42" s="2134"/>
      <c r="H42" s="2131" t="s">
        <v>1901</v>
      </c>
      <c r="I42" s="2131"/>
      <c r="J42" s="2135"/>
      <c r="K42" s="2153"/>
      <c r="L42" s="2154"/>
      <c r="M42" s="2155"/>
      <c r="N42" s="2155"/>
      <c r="O42" s="2157"/>
      <c r="P42" s="2157"/>
      <c r="Q42" s="2160"/>
      <c r="R42" s="2159"/>
      <c r="S42" s="2161"/>
      <c r="T42" s="2162"/>
      <c r="U42" s="2163"/>
      <c r="V42" s="2164"/>
      <c r="W42" s="2166"/>
      <c r="X42" s="2166"/>
      <c r="Y42" s="2168"/>
      <c r="Z42" s="2168"/>
      <c r="AA42" s="2128"/>
      <c r="AB42" s="2129"/>
      <c r="AC42" s="675"/>
      <c r="AD42" s="2136">
        <f>AA44+AA46+AA48+AA50</f>
        <v>0</v>
      </c>
      <c r="AE42" s="2137"/>
      <c r="AF42" s="139"/>
      <c r="AG42" s="13"/>
      <c r="AH42" s="608"/>
      <c r="AI42" s="608"/>
    </row>
    <row r="43" spans="1:35" s="3" customFormat="1" ht="18.600000000000001" customHeight="1" thickBot="1">
      <c r="A43" s="2138">
        <v>1</v>
      </c>
      <c r="B43" s="2139" t="s">
        <v>1902</v>
      </c>
      <c r="C43" s="2139"/>
      <c r="D43" s="2139"/>
      <c r="E43" s="2139"/>
      <c r="F43" s="2140" t="s">
        <v>1902</v>
      </c>
      <c r="G43" s="2141"/>
      <c r="H43" s="2140" t="s">
        <v>1902</v>
      </c>
      <c r="I43" s="2144"/>
      <c r="J43" s="678"/>
      <c r="K43" s="2146"/>
      <c r="L43" s="2147"/>
      <c r="M43" s="2188"/>
      <c r="N43" s="2189"/>
      <c r="O43" s="2188"/>
      <c r="P43" s="2189"/>
      <c r="Q43" s="2190"/>
      <c r="R43" s="2191"/>
      <c r="S43" s="2193" t="s">
        <v>1903</v>
      </c>
      <c r="T43" s="2194"/>
      <c r="U43" s="2195"/>
      <c r="V43" s="2196"/>
      <c r="W43" s="2181"/>
      <c r="X43" s="2181"/>
      <c r="Y43" s="2181"/>
      <c r="Z43" s="2181"/>
      <c r="AA43" s="2363">
        <f>SUM(U43,W43,Y43)</f>
        <v>0</v>
      </c>
      <c r="AB43" s="2364"/>
      <c r="AC43" s="675"/>
      <c r="AD43" s="675"/>
      <c r="AE43" s="675"/>
      <c r="AF43" s="52" t="str">
        <f>IF(B43="選択↓","←関係分野を選択してください",IF(F43="選択↓","←課程を選択してください",IF(H43="選択↓","←修業年限を選択してください",IF(K43="","←入学志願者数を記入してください。(募集停止校の場合は「0」を入力してください。)",IF(M43="","←受験者数を記入してください。(募集停止校の場合は「0」を入力してください。)",IF(O43="","←合格者数を記入してください。(募集停止校の場合は「0」を入力してください。)",IF(Q43="","←入学者数を記入してください。(募集停止校の場合は「0」を入力してください。)",IF(AND(U43="",W43="",Y43=""),"←学年別定員を記入してください。（なしの場合は「0」を入力してください。）",IF(U43="","←１年生の定員が未記入です。（募集停止校の場合は「0」を入力してください。）",IF(AND(H43&gt;=2,W43=""),"←２年生の定員が未記入です。（なしの場合は「0」を入力してください。）",IF(AND(H43&gt;=3,Y43=""),"←３年生の定員が未記入です。（なしの場合は「0」を入力してください。）",IF(AND(U44="",W44="",Y44=""),"←設置のある学科について、学年別生徒数を記入してください。（いない場合には「0」を入力してください。）",IF(U44="","←１年生の生徒数（現員）が未記入です。（募集停止校の場合は「0」を入力してください。）",IF(AND(H43&gt;=2,W44=""),"←２年生の生徒数（現員）が未記入です。（不在の場合は「0」を入力してください。）",IF(AND(H43&gt;=3,Y44=""),"←３年生の生徒数（現員）が未記入です。（不在の場合は「0」を入力してください。）","")))))))))))))))</f>
        <v>←関係分野を選択してください</v>
      </c>
      <c r="AG43" s="679"/>
      <c r="AH43" s="608"/>
      <c r="AI43" s="608"/>
    </row>
    <row r="44" spans="1:35" s="3" customFormat="1" ht="18.600000000000001" customHeight="1" thickBot="1">
      <c r="A44" s="2138"/>
      <c r="B44" s="2139"/>
      <c r="C44" s="2139"/>
      <c r="D44" s="2139"/>
      <c r="E44" s="2139"/>
      <c r="F44" s="2142"/>
      <c r="G44" s="2143"/>
      <c r="H44" s="2142"/>
      <c r="I44" s="2145"/>
      <c r="J44" s="680" t="s">
        <v>1904</v>
      </c>
      <c r="K44" s="2148"/>
      <c r="L44" s="2147"/>
      <c r="M44" s="2189"/>
      <c r="N44" s="2189"/>
      <c r="O44" s="2189"/>
      <c r="P44" s="2189"/>
      <c r="Q44" s="2192"/>
      <c r="R44" s="2191"/>
      <c r="S44" s="2182" t="s">
        <v>1905</v>
      </c>
      <c r="T44" s="2183"/>
      <c r="U44" s="2184"/>
      <c r="V44" s="2185"/>
      <c r="W44" s="2186"/>
      <c r="X44" s="2186"/>
      <c r="Y44" s="2186"/>
      <c r="Z44" s="2187"/>
      <c r="AA44" s="2365">
        <f t="shared" ref="AA44:AA50" si="0">SUM(U44,W44,Y44)</f>
        <v>0</v>
      </c>
      <c r="AB44" s="2366"/>
      <c r="AC44" s="675"/>
      <c r="AD44" s="675"/>
      <c r="AE44" s="675"/>
      <c r="AF44" s="52" t="str">
        <f>IF(K43&lt;M43,"←入学志願者より受験者が多くなっています。",
IF(M43&lt;O43,"←受験者より合格者が多くなっています。",
IF(O43&lt;Q43,"←合格者数より入学者数が多くなっています。（合格者には追加合格者数、内部進学者数等も含めてください。正しい場合は構いません。）",
IF(AND(Q43&gt;U44,U44&lt;&gt;""),"←入学者数が１年生生徒数を超えています。（４月３０日までに退学・除籍となった場合には、現員だけでなく入学志願者数～入学者数からも除外してください。）",""))))</f>
        <v/>
      </c>
      <c r="AG44" s="679"/>
      <c r="AH44" s="608"/>
      <c r="AI44" s="608"/>
    </row>
    <row r="45" spans="1:35" s="3" customFormat="1" ht="18.600000000000001" customHeight="1" thickBot="1">
      <c r="A45" s="2138">
        <v>2</v>
      </c>
      <c r="B45" s="2139" t="s">
        <v>1902</v>
      </c>
      <c r="C45" s="2139"/>
      <c r="D45" s="2139"/>
      <c r="E45" s="2139"/>
      <c r="F45" s="2169" t="s">
        <v>1902</v>
      </c>
      <c r="G45" s="2170"/>
      <c r="H45" s="2169" t="s">
        <v>1902</v>
      </c>
      <c r="I45" s="2173"/>
      <c r="J45" s="678"/>
      <c r="K45" s="2175"/>
      <c r="L45" s="2176"/>
      <c r="M45" s="2179"/>
      <c r="N45" s="2176"/>
      <c r="O45" s="2203"/>
      <c r="P45" s="2204"/>
      <c r="Q45" s="2203"/>
      <c r="R45" s="2207"/>
      <c r="S45" s="2209" t="s">
        <v>1903</v>
      </c>
      <c r="T45" s="2210"/>
      <c r="U45" s="2211"/>
      <c r="V45" s="2212"/>
      <c r="W45" s="2213"/>
      <c r="X45" s="2212"/>
      <c r="Y45" s="2213"/>
      <c r="Z45" s="2212"/>
      <c r="AA45" s="2367">
        <f t="shared" si="0"/>
        <v>0</v>
      </c>
      <c r="AB45" s="2368"/>
      <c r="AC45" s="675"/>
      <c r="AD45" s="675"/>
      <c r="AE45" s="675"/>
      <c r="AF45" s="52" t="str">
        <f>IF(B45="選択↓","←関係分野を選択してください",IF(F45="選択↓","←課程を選択してください",IF(H45="選択↓","←修業年限を選択してください",IF(K45="","←入学志願者数を記入してください。(募集停止校の場合は「0」を入力してください。)",IF(M45="","←受験者数を記入してください。(募集停止校の場合は「0」を入力してください。)",IF(O45="","←合格者数を記入してください。(募集停止校の場合は「0」を入力してください。)",IF(Q45="","←入学者数を記入してください。(募集停止校の場合は「0」を入力してください。)",IF(AND(U45="",W45="",Y45=""),"←学年別定員を記入してください。（なしの場合は「0」を入力してください。）",IF(U45="","←１年生の定員が未記入です。（募集停止校の場合は「0」を入力してください。）",IF(AND(H45&gt;=2,W45=""),"←２年生の定員が未記入です。（なしの場合は「0」を入力してください。）",IF(AND(H45&gt;=3,Y45=""),"←３年生の定員が未記入です。（なしの場合は「0」を入力してください。）",IF(AND(U46="",W46="",Y46=""),"←設置のある学科について、学年別生徒数を記入してください。（いない場合には「0」を入力してください。）",IF(U46="","←１年生の生徒数（現員）が未記入です。（募集停止校の場合は「0」を入力してください。）",IF(AND(H45&gt;=2,W46=""),"←２年生の生徒数（現員）が未記入です。（不在の場合は「0」を入力してください。）",IF(AND(H45&gt;=3,Y46=""),"←３年生の生徒数（現員）が未記入です。（不在の場合は「0」を入力してください。）","")))))))))))))))</f>
        <v>←関係分野を選択してください</v>
      </c>
      <c r="AG45" s="679"/>
      <c r="AH45" s="608"/>
      <c r="AI45" s="608"/>
    </row>
    <row r="46" spans="1:35" s="3" customFormat="1" ht="18.600000000000001" customHeight="1" thickBot="1">
      <c r="A46" s="2138"/>
      <c r="B46" s="2139"/>
      <c r="C46" s="2139"/>
      <c r="D46" s="2139"/>
      <c r="E46" s="2139"/>
      <c r="F46" s="2171"/>
      <c r="G46" s="2172"/>
      <c r="H46" s="2171"/>
      <c r="I46" s="2174"/>
      <c r="J46" s="680" t="s">
        <v>1904</v>
      </c>
      <c r="K46" s="2177"/>
      <c r="L46" s="2178"/>
      <c r="M46" s="2180"/>
      <c r="N46" s="2178"/>
      <c r="O46" s="2205"/>
      <c r="P46" s="2206"/>
      <c r="Q46" s="2205"/>
      <c r="R46" s="2208"/>
      <c r="S46" s="2197" t="s">
        <v>1905</v>
      </c>
      <c r="T46" s="2198"/>
      <c r="U46" s="2199"/>
      <c r="V46" s="2200"/>
      <c r="W46" s="2201"/>
      <c r="X46" s="2200"/>
      <c r="Y46" s="2201"/>
      <c r="Z46" s="2202"/>
      <c r="AA46" s="2369">
        <f t="shared" si="0"/>
        <v>0</v>
      </c>
      <c r="AB46" s="2370"/>
      <c r="AC46" s="675"/>
      <c r="AD46" s="675"/>
      <c r="AE46" s="675"/>
      <c r="AF46" s="52" t="str">
        <f>IF(K45&lt;M45,"←入学志願者より受験者が多くなっています。",
IF(M45&lt;O45,"←受験者より合格者が多くなっています。",
IF(O45&lt;Q45,"←合格者数より入学者数が多くなっています。（合格者には追加合格者数、内部進学者数等も含めてください。正しい場合は構いません。）",
IF(AND(Q45&gt;U46,U46&lt;&gt;""),"←入学者数が１年生生徒数を超えています。（４月３０日までに退学・除籍となった場合には、現員だけでなく入学志願者数～入学者数からも除外してください。）",""))))</f>
        <v/>
      </c>
      <c r="AG46" s="679"/>
      <c r="AH46" s="608"/>
      <c r="AI46" s="608"/>
    </row>
    <row r="47" spans="1:35" s="3" customFormat="1" ht="18.600000000000001" customHeight="1" thickBot="1">
      <c r="A47" s="2138">
        <v>3</v>
      </c>
      <c r="B47" s="2139" t="s">
        <v>1902</v>
      </c>
      <c r="C47" s="2139"/>
      <c r="D47" s="2139"/>
      <c r="E47" s="2139"/>
      <c r="F47" s="2169" t="s">
        <v>1902</v>
      </c>
      <c r="G47" s="2170"/>
      <c r="H47" s="2169" t="s">
        <v>1902</v>
      </c>
      <c r="I47" s="2173"/>
      <c r="J47" s="678"/>
      <c r="K47" s="2175"/>
      <c r="L47" s="2176"/>
      <c r="M47" s="2179"/>
      <c r="N47" s="2176"/>
      <c r="O47" s="2203"/>
      <c r="P47" s="2204"/>
      <c r="Q47" s="2203"/>
      <c r="R47" s="2207"/>
      <c r="S47" s="2209" t="s">
        <v>1903</v>
      </c>
      <c r="T47" s="2210"/>
      <c r="U47" s="2211"/>
      <c r="V47" s="2212"/>
      <c r="W47" s="2213"/>
      <c r="X47" s="2212"/>
      <c r="Y47" s="2213"/>
      <c r="Z47" s="2212"/>
      <c r="AA47" s="2371">
        <f t="shared" si="0"/>
        <v>0</v>
      </c>
      <c r="AB47" s="2372"/>
      <c r="AC47" s="675"/>
      <c r="AD47" s="675"/>
      <c r="AE47" s="675"/>
      <c r="AF47" s="52" t="str">
        <f>IF(B47="選択↓","←関係分野を選択してください",IF(F47="選択↓","←課程を選択してください",IF(H47="選択↓","←修業年限を選択してください",IF(K47="","←入学志願者数を記入してください。(募集停止校の場合は「0」を入力してください。)",IF(M47="","←受験者数を記入してください。(募集停止校の場合は「0」を入力してください。)",IF(O47="","←合格者数を記入してください。(募集停止校の場合は「0」を入力してください。)",IF(Q47="","←入学者数を記入してください。(募集停止校の場合は「0」を入力してください。)",IF(AND(U47="",W47="",Y47=""),"←学年別定員を記入してください。（なしの場合は「0」を入力してください。）",IF(U47="","←１年生の定員が未記入です。（募集停止校の場合は「0」を入力してください。）",IF(AND(H47&gt;=2,W47=""),"←２年生の定員が未記入です。（なしの場合は「0」を入力してください。）",IF(AND(H47&gt;=3,Y47=""),"←３年生の定員が未記入です。（なしの場合は「0」を入力してください。）",IF(AND(U48="",W48="",Y48=""),"←設置のある学科について、学年別生徒数を記入してください。（いない場合には「0」を入力してください。）",IF(U48="","←１年生の生徒数（現員）が未記入です。（募集停止校の場合は「0」を入力してください。）",IF(AND(H47&gt;=2,W48=""),"←２年生の生徒数（現員）が未記入です。（不在の場合は「0」を入力してください。）",IF(AND(H47&gt;=3,Y48=""),"←３年生の生徒数（現員）が未記入です。（不在の場合は「0」を入力してください。）","")))))))))))))))</f>
        <v>←関係分野を選択してください</v>
      </c>
      <c r="AG47" s="679"/>
      <c r="AH47" s="608"/>
      <c r="AI47" s="608"/>
    </row>
    <row r="48" spans="1:35" s="3" customFormat="1" ht="18.600000000000001" customHeight="1" thickBot="1">
      <c r="A48" s="2138"/>
      <c r="B48" s="2139"/>
      <c r="C48" s="2139"/>
      <c r="D48" s="2139"/>
      <c r="E48" s="2139"/>
      <c r="F48" s="2171"/>
      <c r="G48" s="2172"/>
      <c r="H48" s="2171"/>
      <c r="I48" s="2174"/>
      <c r="J48" s="681" t="s">
        <v>1904</v>
      </c>
      <c r="K48" s="2177"/>
      <c r="L48" s="2178"/>
      <c r="M48" s="2180"/>
      <c r="N48" s="2178"/>
      <c r="O48" s="2205"/>
      <c r="P48" s="2206"/>
      <c r="Q48" s="2205"/>
      <c r="R48" s="2208"/>
      <c r="S48" s="2197" t="s">
        <v>1905</v>
      </c>
      <c r="T48" s="2198"/>
      <c r="U48" s="2199"/>
      <c r="V48" s="2200"/>
      <c r="W48" s="2201"/>
      <c r="X48" s="2200"/>
      <c r="Y48" s="2201"/>
      <c r="Z48" s="2202"/>
      <c r="AA48" s="2369">
        <f t="shared" si="0"/>
        <v>0</v>
      </c>
      <c r="AB48" s="2370"/>
      <c r="AC48" s="675"/>
      <c r="AD48" s="675"/>
      <c r="AE48" s="675"/>
      <c r="AF48" s="52" t="str">
        <f>IF(K47&lt;M47,"←入学志願者より受験者が多くなっています。",
IF(M47&lt;O47,"←受験者より合格者が多くなっています。",
IF(O47&lt;Q47,"←合格者数より入学者数が多くなっています。（合格者には追加合格者数、内部進学者数等も含めてください。正しい場合は構いません。）",
IF(AND(Q47&gt;U48,U48&lt;&gt;""),"←入学者数が１年生生徒数を超えています。（４月３０日までに退学・除籍となった場合には、現員だけでなく入学志願者数～入学者数からも除外してください。）",""))))</f>
        <v/>
      </c>
      <c r="AG48" s="679"/>
      <c r="AH48" s="608"/>
      <c r="AI48" s="608"/>
    </row>
    <row r="49" spans="1:35" s="3" customFormat="1" ht="18.600000000000001" customHeight="1" thickBot="1">
      <c r="A49" s="2214">
        <v>4</v>
      </c>
      <c r="B49" s="2139" t="s">
        <v>1902</v>
      </c>
      <c r="C49" s="2139"/>
      <c r="D49" s="2139"/>
      <c r="E49" s="2139"/>
      <c r="F49" s="2169" t="s">
        <v>1902</v>
      </c>
      <c r="G49" s="2170"/>
      <c r="H49" s="2169" t="s">
        <v>1902</v>
      </c>
      <c r="I49" s="2173"/>
      <c r="J49" s="682"/>
      <c r="K49" s="2175"/>
      <c r="L49" s="2176"/>
      <c r="M49" s="2179"/>
      <c r="N49" s="2176"/>
      <c r="O49" s="2203"/>
      <c r="P49" s="2204"/>
      <c r="Q49" s="2203"/>
      <c r="R49" s="2207"/>
      <c r="S49" s="2209" t="s">
        <v>1903</v>
      </c>
      <c r="T49" s="2210"/>
      <c r="U49" s="2211"/>
      <c r="V49" s="2212"/>
      <c r="W49" s="2213"/>
      <c r="X49" s="2212"/>
      <c r="Y49" s="2213"/>
      <c r="Z49" s="2212"/>
      <c r="AA49" s="2371">
        <f t="shared" si="0"/>
        <v>0</v>
      </c>
      <c r="AB49" s="2372"/>
      <c r="AC49" s="675"/>
      <c r="AD49" s="675"/>
      <c r="AE49" s="675"/>
      <c r="AF49" s="52" t="str">
        <f>IF(B49="選択↓","←関係分野を選択してください",IF(F49="選択↓","←課程を選択してください",IF(H49="選択↓","←修業年限を選択してください",IF(K49="","←入学志願者数を記入してください。(募集停止校の場合は「0」を入力してください。)",IF(M49="","←受験者数を記入してください。(募集停止校の場合は「0」を入力してください。)",IF(O49="","←合格者数を記入してください。(募集停止校の場合は「0」を入力してください。)",IF(Q49="","←入学者数を記入してください。(募集停止校の場合は「0」を入力してください。)",IF(AND(U49="",W49="",Y49=""),"←学年別定員を記入してください。（なしの場合は「0」を入力してください。）",IF(U49="","←１年生の定員が未記入です。（募集停止校の場合は「0」を入力してください。）",IF(AND(H49&gt;=2,W49=""),"←２年生の定員が未記入です。（なしの場合は「0」を入力してください。）",IF(AND(H49&gt;=3,Y49=""),"←３年生の定員が未記入です。（なしの場合は「0」を入力してください。）",IF(AND(U50="",W50="",Y50=""),"←設置のある学科について、学年別生徒数を記入してください。（いない場合には「0」を入力してください。）",IF(U50="","←１年生の生徒数（現員）が未記入です。（募集停止校の場合は「0」を入力してください。）",IF(AND(H49&gt;=2,W50=""),"←２年生の生徒数（現員）が未記入です。（不在の場合は「0」を入力してください。）",IF(AND(H49&gt;=3,Y50=""),"←３年生の生徒数（現員）が未記入です。（不在の場合は「0」を入力してください。）","")))))))))))))))</f>
        <v>←関係分野を選択してください</v>
      </c>
      <c r="AG49" s="679"/>
      <c r="AH49" s="608"/>
      <c r="AI49" s="608"/>
    </row>
    <row r="50" spans="1:35" s="3" customFormat="1" ht="18.600000000000001" customHeight="1" thickBot="1">
      <c r="A50" s="2215"/>
      <c r="B50" s="2139"/>
      <c r="C50" s="2139"/>
      <c r="D50" s="2139"/>
      <c r="E50" s="2139"/>
      <c r="F50" s="2216"/>
      <c r="G50" s="2217"/>
      <c r="H50" s="2216"/>
      <c r="I50" s="2218"/>
      <c r="J50" s="683" t="s">
        <v>1904</v>
      </c>
      <c r="K50" s="2219"/>
      <c r="L50" s="2220"/>
      <c r="M50" s="2221"/>
      <c r="N50" s="2220"/>
      <c r="O50" s="2228"/>
      <c r="P50" s="2229"/>
      <c r="Q50" s="2228"/>
      <c r="R50" s="2230"/>
      <c r="S50" s="2222" t="s">
        <v>1905</v>
      </c>
      <c r="T50" s="2223"/>
      <c r="U50" s="2224"/>
      <c r="V50" s="2225"/>
      <c r="W50" s="2226"/>
      <c r="X50" s="2225"/>
      <c r="Y50" s="2226"/>
      <c r="Z50" s="2227"/>
      <c r="AA50" s="2369">
        <f t="shared" si="0"/>
        <v>0</v>
      </c>
      <c r="AB50" s="2370"/>
      <c r="AC50" s="675"/>
      <c r="AD50" s="675"/>
      <c r="AE50" s="675"/>
      <c r="AF50" s="52" t="str">
        <f>IF(K49&lt;M49,"←入学志願者より受験者が多くなっています。",
IF(M49&lt;O49,"←受験者より合格者が多くなっています。",
IF(O49&lt;Q49,"←合格者数より入学者数が多くなっています。（合格者には追加合格者数、内部進学者数等も含めてください。正しい場合は構いません。）",
IF(AND(Q49&gt;U50,U50&lt;&gt;""),"←入学者数が１年生生徒数を超えています。（４月３０日までに退学・除籍となった場合には、現員だけでなく入学志願者数～入学者数からも除外してください。）",""))))</f>
        <v/>
      </c>
      <c r="AG50" s="679"/>
      <c r="AH50" s="608"/>
      <c r="AI50" s="608"/>
    </row>
    <row r="51" spans="1:35" s="3" customFormat="1" ht="15" customHeight="1">
      <c r="A51" s="2235" t="s">
        <v>1906</v>
      </c>
      <c r="B51" s="2235"/>
      <c r="C51" s="2236" t="s">
        <v>1907</v>
      </c>
      <c r="D51" s="2236"/>
      <c r="E51" s="2236"/>
      <c r="F51" s="2236"/>
      <c r="G51" s="2236"/>
      <c r="H51" s="2236"/>
      <c r="I51" s="2236"/>
      <c r="J51" s="2236"/>
      <c r="K51" s="2236"/>
      <c r="L51" s="2236"/>
      <c r="M51" s="2236"/>
      <c r="N51" s="2236"/>
      <c r="O51" s="2236"/>
      <c r="P51" s="2236"/>
      <c r="Q51" s="2236"/>
      <c r="R51" s="2236"/>
      <c r="S51" s="2236"/>
      <c r="T51" s="2236"/>
      <c r="U51" s="2236"/>
      <c r="V51" s="2236"/>
      <c r="W51" s="2236"/>
      <c r="X51" s="2236"/>
      <c r="Y51" s="2236"/>
      <c r="Z51" s="2236"/>
      <c r="AA51" s="2236"/>
      <c r="AB51" s="2236"/>
      <c r="AC51" s="675"/>
      <c r="AD51" s="675"/>
      <c r="AE51" s="675"/>
      <c r="AF51" s="52"/>
      <c r="AG51" s="679"/>
      <c r="AH51" s="608"/>
      <c r="AI51" s="608"/>
    </row>
    <row r="52" spans="1:35" s="3" customFormat="1" ht="15" customHeight="1">
      <c r="A52" s="2237" t="s">
        <v>1908</v>
      </c>
      <c r="B52" s="2238"/>
      <c r="C52" s="2239" t="s">
        <v>1909</v>
      </c>
      <c r="D52" s="2239"/>
      <c r="E52" s="2239"/>
      <c r="F52" s="2239"/>
      <c r="G52" s="2239"/>
      <c r="H52" s="2239"/>
      <c r="I52" s="2239"/>
      <c r="J52" s="2239"/>
      <c r="K52" s="2239"/>
      <c r="L52" s="2239"/>
      <c r="M52" s="2239"/>
      <c r="N52" s="2239"/>
      <c r="O52" s="2239"/>
      <c r="P52" s="2239"/>
      <c r="Q52" s="2239"/>
      <c r="R52" s="2239"/>
      <c r="S52" s="2239"/>
      <c r="T52" s="2239"/>
      <c r="U52" s="2239"/>
      <c r="V52" s="2239"/>
      <c r="W52" s="2239"/>
      <c r="X52" s="2239"/>
      <c r="Y52" s="2239"/>
      <c r="Z52" s="2239"/>
      <c r="AA52" s="2239"/>
      <c r="AB52" s="2239"/>
      <c r="AC52" s="675"/>
      <c r="AD52" s="675"/>
      <c r="AE52" s="675"/>
      <c r="AF52" s="52"/>
      <c r="AG52" s="679"/>
      <c r="AH52" s="608"/>
      <c r="AI52" s="608"/>
    </row>
    <row r="53" spans="1:35" s="3" customFormat="1" ht="5.0999999999999996" customHeight="1">
      <c r="A53" s="675"/>
      <c r="B53" s="675"/>
      <c r="C53" s="675"/>
      <c r="D53" s="675"/>
      <c r="E53" s="675"/>
      <c r="F53" s="675"/>
      <c r="G53" s="675"/>
      <c r="H53" s="675"/>
      <c r="I53" s="675"/>
      <c r="J53" s="675"/>
      <c r="K53" s="675"/>
      <c r="L53" s="675"/>
      <c r="M53" s="675"/>
      <c r="N53" s="675"/>
      <c r="O53" s="675"/>
      <c r="P53" s="675"/>
      <c r="Q53" s="641"/>
      <c r="R53" s="641"/>
      <c r="S53" s="641"/>
      <c r="T53" s="641"/>
      <c r="U53" s="641"/>
      <c r="V53" s="641"/>
      <c r="W53" s="675"/>
      <c r="X53" s="675"/>
      <c r="Y53" s="675"/>
      <c r="Z53" s="675"/>
      <c r="AA53" s="675"/>
      <c r="AB53" s="675"/>
      <c r="AC53" s="675"/>
      <c r="AD53" s="675"/>
      <c r="AE53" s="675"/>
      <c r="AF53" s="52"/>
      <c r="AG53" s="679"/>
      <c r="AH53" s="608"/>
      <c r="AI53" s="608"/>
    </row>
    <row r="54" spans="1:35" s="3" customFormat="1" ht="5.0999999999999996" customHeight="1">
      <c r="A54" s="684"/>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52"/>
      <c r="AG54" s="679"/>
      <c r="AH54" s="608"/>
      <c r="AI54" s="608"/>
    </row>
    <row r="55" spans="1:35" s="3" customFormat="1" ht="15" customHeight="1">
      <c r="A55" s="633" t="s">
        <v>1910</v>
      </c>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2240"/>
      <c r="Z55" s="2240"/>
      <c r="AA55" s="2240"/>
      <c r="AB55" s="2240"/>
      <c r="AC55" s="2240"/>
      <c r="AD55" s="2240"/>
      <c r="AE55" s="2240"/>
      <c r="AF55" s="52"/>
      <c r="AG55" s="679"/>
      <c r="AH55" s="608"/>
      <c r="AI55" s="608"/>
    </row>
    <row r="56" spans="1:35" s="3" customFormat="1" ht="20.25" customHeight="1">
      <c r="A56" s="685">
        <v>1</v>
      </c>
      <c r="B56" s="2233"/>
      <c r="C56" s="2233"/>
      <c r="D56" s="2233"/>
      <c r="E56" s="2231" t="s">
        <v>1911</v>
      </c>
      <c r="F56" s="2232"/>
      <c r="G56" s="685">
        <v>2</v>
      </c>
      <c r="H56" s="2233"/>
      <c r="I56" s="2233"/>
      <c r="J56" s="2233"/>
      <c r="K56" s="2231" t="s">
        <v>1911</v>
      </c>
      <c r="L56" s="2232"/>
      <c r="M56" s="685">
        <v>3</v>
      </c>
      <c r="N56" s="2233"/>
      <c r="O56" s="2233"/>
      <c r="P56" s="2233"/>
      <c r="Q56" s="2231" t="s">
        <v>1911</v>
      </c>
      <c r="R56" s="2232"/>
      <c r="S56" s="685">
        <v>4</v>
      </c>
      <c r="T56" s="2233"/>
      <c r="U56" s="2233"/>
      <c r="V56" s="2233"/>
      <c r="W56" s="2231" t="s">
        <v>1911</v>
      </c>
      <c r="X56" s="2232"/>
      <c r="Y56" s="2240"/>
      <c r="Z56" s="2240"/>
      <c r="AA56" s="2240"/>
      <c r="AB56" s="2240"/>
      <c r="AC56" s="2240"/>
      <c r="AD56" s="2240"/>
      <c r="AE56" s="2240"/>
      <c r="AF56" s="52" t="str">
        <f>IF(AND(B43="その他※",B56=""),"←１に「その他」の専攻科名を記入。",IF(AND(B45="その他※",H56=""),"←２に「その他」の専攻科名を記入。",IF(AND(B47="その他※",N56=""),"←３に「その他」の専攻科名を記入。",IF(AND(B49="その他※",T56=""),"←４に「その他」の専攻科名を記入。",""))))</f>
        <v/>
      </c>
      <c r="AG56" s="679"/>
      <c r="AH56" s="608"/>
      <c r="AI56" s="608"/>
    </row>
    <row r="57" spans="1:35" s="3" customFormat="1" ht="12" customHeight="1">
      <c r="A57" s="2126" t="s">
        <v>1379</v>
      </c>
      <c r="B57" s="2126"/>
      <c r="C57" s="2234" t="s">
        <v>1912</v>
      </c>
      <c r="D57" s="2234"/>
      <c r="E57" s="2234"/>
      <c r="F57" s="2234"/>
      <c r="G57" s="2234"/>
      <c r="H57" s="2234"/>
      <c r="I57" s="2234"/>
      <c r="J57" s="2234"/>
      <c r="K57" s="2234"/>
      <c r="L57" s="2234"/>
      <c r="M57" s="2234"/>
      <c r="N57" s="2234"/>
      <c r="O57" s="2234"/>
      <c r="P57" s="2234"/>
      <c r="Q57" s="2234"/>
      <c r="R57" s="2234"/>
      <c r="S57" s="2234"/>
      <c r="T57" s="2234"/>
      <c r="U57" s="2234"/>
      <c r="V57" s="2234"/>
      <c r="W57" s="2234"/>
      <c r="X57" s="2234"/>
      <c r="Y57" s="2234"/>
      <c r="Z57" s="2234"/>
      <c r="AA57" s="2234"/>
      <c r="AB57" s="2234"/>
      <c r="AC57" s="2234"/>
      <c r="AD57" s="2234"/>
      <c r="AE57" s="2234"/>
      <c r="AF57" s="58"/>
      <c r="AG57" s="13"/>
    </row>
    <row r="58" spans="1:35" ht="12" customHeight="1">
      <c r="A58" s="635"/>
      <c r="B58" s="636">
        <v>2</v>
      </c>
      <c r="C58" s="2127" t="s">
        <v>1913</v>
      </c>
      <c r="D58" s="2127"/>
      <c r="E58" s="2127"/>
      <c r="F58" s="2127"/>
      <c r="G58" s="2127"/>
      <c r="H58" s="2127"/>
      <c r="I58" s="2127"/>
      <c r="J58" s="2127"/>
      <c r="K58" s="2127"/>
      <c r="L58" s="2127"/>
      <c r="M58" s="2127"/>
      <c r="N58" s="2127"/>
      <c r="O58" s="2127"/>
      <c r="P58" s="2127"/>
      <c r="Q58" s="2127"/>
      <c r="R58" s="2127"/>
      <c r="S58" s="2127"/>
      <c r="T58" s="2127"/>
      <c r="U58" s="2127"/>
      <c r="V58" s="2127"/>
      <c r="W58" s="2127"/>
      <c r="X58" s="2127"/>
      <c r="Y58" s="2127"/>
      <c r="Z58" s="2127"/>
      <c r="AA58" s="2127"/>
      <c r="AB58" s="2127"/>
      <c r="AC58" s="2127"/>
      <c r="AD58" s="2127"/>
      <c r="AE58" s="2127"/>
      <c r="AH58" s="2"/>
      <c r="AI58" s="2"/>
    </row>
    <row r="59" spans="1:35" ht="4.9000000000000004" customHeight="1">
      <c r="A59" s="686"/>
      <c r="B59" s="687"/>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H59" s="2"/>
      <c r="AI59" s="2"/>
    </row>
    <row r="60" spans="1:35" ht="4.9000000000000004" customHeight="1">
      <c r="A60" s="686"/>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H60" s="2"/>
      <c r="AI60" s="2"/>
    </row>
    <row r="61" spans="1:35" ht="15" customHeight="1" thickBot="1">
      <c r="A61" s="2244" t="s">
        <v>1914</v>
      </c>
      <c r="B61" s="2245"/>
      <c r="C61" s="2245"/>
      <c r="D61" s="2245"/>
      <c r="E61" s="2245"/>
      <c r="F61" s="2245"/>
      <c r="G61" s="2245"/>
      <c r="H61" s="2245"/>
      <c r="I61" s="2245"/>
      <c r="J61" s="688"/>
      <c r="K61" s="688"/>
      <c r="L61" s="688"/>
      <c r="M61" s="688"/>
      <c r="N61" s="688"/>
      <c r="O61" s="689"/>
      <c r="P61" s="686"/>
      <c r="Q61" s="690"/>
      <c r="R61" s="690"/>
      <c r="S61" s="690"/>
      <c r="T61" s="690"/>
      <c r="U61" s="690"/>
      <c r="V61" s="690"/>
      <c r="W61" s="691"/>
      <c r="X61" s="692"/>
      <c r="Y61" s="692"/>
      <c r="Z61" s="692"/>
      <c r="AA61" s="688"/>
      <c r="AB61" s="2246" t="s">
        <v>19</v>
      </c>
      <c r="AC61" s="2247"/>
      <c r="AD61" s="2247"/>
      <c r="AE61" s="2247"/>
    </row>
    <row r="62" spans="1:35" ht="33" customHeight="1">
      <c r="A62" s="2248" t="s">
        <v>1886</v>
      </c>
      <c r="B62" s="2249"/>
      <c r="C62" s="2249"/>
      <c r="D62" s="2249"/>
      <c r="E62" s="2249"/>
      <c r="F62" s="2250"/>
      <c r="G62" s="693">
        <v>1</v>
      </c>
      <c r="H62" s="2251" t="str">
        <f>IF(AND(B43="選択↓",G63&gt;0),"↑関係分野が未選択",IF(B43="選択↓","",IF(NOT(B43="その他※"),B43,IF(B56="","↑専攻科名が未記入",B56))))</f>
        <v/>
      </c>
      <c r="I62" s="2251"/>
      <c r="J62" s="2251"/>
      <c r="K62" s="694" t="s">
        <v>1911</v>
      </c>
      <c r="L62" s="693">
        <v>2</v>
      </c>
      <c r="M62" s="2251" t="str">
        <f>IF(AND(B45="選択↓",L63&gt;0),"↑関係分野が未選択",IF(B45="選択↓","",IF(NOT(B45="その他※"),B45,IF(H56="","↑専攻科名が未記入",H56))))</f>
        <v/>
      </c>
      <c r="N62" s="2251"/>
      <c r="O62" s="2251"/>
      <c r="P62" s="694" t="s">
        <v>1911</v>
      </c>
      <c r="Q62" s="693">
        <v>3</v>
      </c>
      <c r="R62" s="2251" t="str">
        <f>IF(AND(B47="選択↓",Q63&gt;0),"↑関係分野が未選択",IF(B47="選択↓","",IF(NOT(B47="その他※"),B47,IF(N56="","↑専攻科名が未記入",N56))))</f>
        <v/>
      </c>
      <c r="S62" s="2251"/>
      <c r="T62" s="2251"/>
      <c r="U62" s="694" t="s">
        <v>1911</v>
      </c>
      <c r="V62" s="693">
        <v>4</v>
      </c>
      <c r="W62" s="2251" t="str">
        <f>IF(AND(B49="選択↓",V63&gt;0),"↑関係分野が未選択",IF(B49="選択↓","",IF(NOT(B49="その他※"),B49,IF(T56="","↑専攻科名が未記入",T56))))</f>
        <v/>
      </c>
      <c r="X62" s="2251"/>
      <c r="Y62" s="2251"/>
      <c r="Z62" s="694" t="s">
        <v>1911</v>
      </c>
      <c r="AA62" s="2252" t="s">
        <v>1915</v>
      </c>
      <c r="AB62" s="2253"/>
      <c r="AC62" s="2253"/>
      <c r="AD62" s="2253"/>
      <c r="AE62" s="2254"/>
      <c r="AF62" s="58" t="str">
        <f>IF(OR(COUNTIF(U44:Z44,0)&lt;&gt;COUNTIF(G64:K66,0),COUNTIF(U46:Z46,0)&lt;&gt;COUNTIF(L64:P66,0),COUNTIF(U48:Z48,0)&lt;&gt;COUNTIF(Q64:U66,0),COUNTIF(U50:Z50,0)&lt;&gt;COUNTIF(V64:Z66,0)),"←Ⅰ.生徒数とⅡ.学級数の回答が整合しません。（生徒数・学級数のいずれかが「0」でない学年で、「0」が入力されています。）","")</f>
        <v/>
      </c>
    </row>
    <row r="63" spans="1:35" ht="19.899999999999999" customHeight="1">
      <c r="A63" s="2241" t="s">
        <v>17</v>
      </c>
      <c r="B63" s="2242"/>
      <c r="C63" s="2243"/>
      <c r="D63" s="2373">
        <f>D64+D65+D66</f>
        <v>0</v>
      </c>
      <c r="E63" s="2374"/>
      <c r="F63" s="695" t="s">
        <v>30</v>
      </c>
      <c r="G63" s="2375">
        <f>SUM(G64,G65,G66)</f>
        <v>0</v>
      </c>
      <c r="H63" s="2376"/>
      <c r="I63" s="2376"/>
      <c r="J63" s="2376"/>
      <c r="K63" s="2377"/>
      <c r="L63" s="2375">
        <f>SUM(L64,L65,L66)</f>
        <v>0</v>
      </c>
      <c r="M63" s="2376"/>
      <c r="N63" s="2376"/>
      <c r="O63" s="2376"/>
      <c r="P63" s="2377"/>
      <c r="Q63" s="2375">
        <f>SUM(Q64,Q65,Q66)</f>
        <v>0</v>
      </c>
      <c r="R63" s="2376"/>
      <c r="S63" s="2376"/>
      <c r="T63" s="2376"/>
      <c r="U63" s="2377"/>
      <c r="V63" s="2375">
        <f>SUM(V64,V65,V66)</f>
        <v>0</v>
      </c>
      <c r="W63" s="2376"/>
      <c r="X63" s="2376"/>
      <c r="Y63" s="2376"/>
      <c r="Z63" s="2377"/>
      <c r="AA63" s="696"/>
      <c r="AB63" s="696"/>
      <c r="AC63" s="696"/>
      <c r="AD63" s="696"/>
      <c r="AE63" s="697"/>
      <c r="AF63" s="58" t="str">
        <f>IF(AND(SUM(AA44,AA46,AA48,AA50)&gt;0,COUNT(G64:Z66)=0),"←設置のある専攻科について、学年別学級数を記入してください。（設定がない学年は「0」を入力してください。)","")</f>
        <v/>
      </c>
    </row>
    <row r="64" spans="1:35" ht="19.899999999999999" customHeight="1">
      <c r="A64" s="2255" t="s">
        <v>1916</v>
      </c>
      <c r="B64" s="2256"/>
      <c r="C64" s="2257"/>
      <c r="D64" s="2378">
        <f t="shared" ref="D64:D66" si="1">SUM(G64:Z64)</f>
        <v>0</v>
      </c>
      <c r="E64" s="2379"/>
      <c r="F64" s="698" t="s">
        <v>30</v>
      </c>
      <c r="G64" s="2261"/>
      <c r="H64" s="2262"/>
      <c r="I64" s="2262"/>
      <c r="J64" s="2262"/>
      <c r="K64" s="2263"/>
      <c r="L64" s="2261"/>
      <c r="M64" s="2262"/>
      <c r="N64" s="2262"/>
      <c r="O64" s="2262"/>
      <c r="P64" s="2263"/>
      <c r="Q64" s="2261"/>
      <c r="R64" s="2262"/>
      <c r="S64" s="2262"/>
      <c r="T64" s="2262"/>
      <c r="U64" s="2263"/>
      <c r="V64" s="2261"/>
      <c r="W64" s="2262"/>
      <c r="X64" s="2262"/>
      <c r="Y64" s="2262"/>
      <c r="Z64" s="2263"/>
      <c r="AA64" s="696"/>
      <c r="AB64" s="696"/>
      <c r="AC64" s="696"/>
      <c r="AD64" s="696"/>
      <c r="AE64" s="697"/>
      <c r="AF64" s="57" t="str">
        <f>IF(SUM(COUNTIF(U44,"&gt;0"),COUNTIF(U46,"&gt;0"),COUNTIF(U48,"&gt;0"),COUNTIF(U50,"&gt;0"))=COUNT(G64:Z64),"","←１年の学級数を入力してください。（設定がない場合は「0」を入力してください。）")</f>
        <v/>
      </c>
    </row>
    <row r="65" spans="1:36" s="4" customFormat="1" ht="19.899999999999999" customHeight="1">
      <c r="A65" s="2255" t="s">
        <v>1917</v>
      </c>
      <c r="B65" s="2256"/>
      <c r="C65" s="2257"/>
      <c r="D65" s="2378">
        <f t="shared" si="1"/>
        <v>0</v>
      </c>
      <c r="E65" s="2379"/>
      <c r="F65" s="698" t="s">
        <v>30</v>
      </c>
      <c r="G65" s="2258"/>
      <c r="H65" s="2259"/>
      <c r="I65" s="2259"/>
      <c r="J65" s="2259"/>
      <c r="K65" s="2260"/>
      <c r="L65" s="2258"/>
      <c r="M65" s="2259"/>
      <c r="N65" s="2259"/>
      <c r="O65" s="2259"/>
      <c r="P65" s="2260"/>
      <c r="Q65" s="2258"/>
      <c r="R65" s="2259"/>
      <c r="S65" s="2259"/>
      <c r="T65" s="2259"/>
      <c r="U65" s="2260"/>
      <c r="V65" s="2258"/>
      <c r="W65" s="2259"/>
      <c r="X65" s="2259"/>
      <c r="Y65" s="2259"/>
      <c r="Z65" s="2260"/>
      <c r="AA65" s="696"/>
      <c r="AB65" s="696"/>
      <c r="AC65" s="696"/>
      <c r="AD65" s="696"/>
      <c r="AE65" s="697"/>
      <c r="AF65" s="57" t="str">
        <f>IF(SUM(COUNTIF(W44,"&gt;0"),COUNTIF(W46,"&gt;0"),COUNTIF(W48,"&gt;0"),COUNTIF(W50,"&gt;0"))=COUNT(G65:Z65),"","←２年の学級数を入力してください。（設定がない場合は「0」を入力してください。）")</f>
        <v/>
      </c>
      <c r="AG65" s="667"/>
      <c r="AH65" s="608"/>
      <c r="AI65" s="608"/>
    </row>
    <row r="66" spans="1:36" ht="19.899999999999999" customHeight="1" thickBot="1">
      <c r="A66" s="2267" t="s">
        <v>1918</v>
      </c>
      <c r="B66" s="2268"/>
      <c r="C66" s="2269"/>
      <c r="D66" s="2380">
        <f t="shared" si="1"/>
        <v>0</v>
      </c>
      <c r="E66" s="2381"/>
      <c r="F66" s="699" t="s">
        <v>30</v>
      </c>
      <c r="G66" s="2270"/>
      <c r="H66" s="2271"/>
      <c r="I66" s="2271"/>
      <c r="J66" s="2271"/>
      <c r="K66" s="2272"/>
      <c r="L66" s="2270"/>
      <c r="M66" s="2271"/>
      <c r="N66" s="2271"/>
      <c r="O66" s="2271"/>
      <c r="P66" s="2272"/>
      <c r="Q66" s="2270"/>
      <c r="R66" s="2271"/>
      <c r="S66" s="2271"/>
      <c r="T66" s="2271"/>
      <c r="U66" s="2272"/>
      <c r="V66" s="2270"/>
      <c r="W66" s="2271"/>
      <c r="X66" s="2271"/>
      <c r="Y66" s="2271"/>
      <c r="Z66" s="2272"/>
      <c r="AA66" s="700"/>
      <c r="AB66" s="700"/>
      <c r="AC66" s="700"/>
      <c r="AD66" s="700"/>
      <c r="AE66" s="701"/>
      <c r="AF66" s="57" t="str">
        <f>IF(SUM(COUNTIF(Y44,"&gt;0"),COUNTIF(Y46,"&gt;0"),COUNTIF(Y48,"&gt;0"),COUNTIF(Y50,"&gt;0"))=COUNT(G66:Z66),"","←３年の学級数を入力してください。（設定がない場合は「0」を入力してください。）")</f>
        <v/>
      </c>
    </row>
    <row r="67" spans="1:36" s="3" customFormat="1" ht="5.0999999999999996" customHeight="1">
      <c r="A67" s="702"/>
      <c r="B67" s="70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58"/>
      <c r="AG67" s="13"/>
      <c r="AH67" s="608"/>
      <c r="AI67" s="608"/>
    </row>
    <row r="68" spans="1:36" s="3" customFormat="1" ht="5.0999999999999996" customHeight="1">
      <c r="A68" s="702"/>
      <c r="B68" s="703"/>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58"/>
      <c r="AG68" s="13"/>
      <c r="AH68" s="608"/>
      <c r="AI68" s="608"/>
    </row>
    <row r="69" spans="1:36" s="3" customFormat="1" ht="5.0999999999999996" customHeight="1">
      <c r="A69" s="704"/>
      <c r="B69" s="705"/>
      <c r="C69" s="705"/>
      <c r="D69" s="705"/>
      <c r="E69" s="705"/>
      <c r="F69" s="705"/>
      <c r="G69" s="705"/>
      <c r="H69" s="705"/>
      <c r="I69" s="705"/>
      <c r="J69" s="705"/>
      <c r="K69" s="705"/>
      <c r="L69" s="705"/>
      <c r="M69" s="705"/>
      <c r="N69" s="705"/>
      <c r="O69" s="705"/>
      <c r="P69" s="705"/>
      <c r="Q69" s="705"/>
      <c r="R69" s="705"/>
      <c r="S69" s="705"/>
      <c r="T69" s="705"/>
      <c r="U69" s="705"/>
      <c r="V69" s="705"/>
      <c r="W69" s="705"/>
      <c r="X69" s="705"/>
      <c r="Y69" s="705"/>
      <c r="Z69" s="705"/>
      <c r="AA69" s="705"/>
      <c r="AB69" s="705"/>
      <c r="AC69" s="705"/>
      <c r="AD69" s="705"/>
      <c r="AE69" s="705"/>
      <c r="AF69" s="58"/>
      <c r="AG69" s="13"/>
      <c r="AH69" s="608"/>
      <c r="AI69" s="608"/>
    </row>
    <row r="70" spans="1:36" ht="15" customHeight="1" thickBot="1">
      <c r="A70" s="2264" t="s">
        <v>1919</v>
      </c>
      <c r="B70" s="2265"/>
      <c r="C70" s="2265"/>
      <c r="D70" s="2265"/>
      <c r="E70" s="2265"/>
      <c r="F70" s="2265"/>
      <c r="G70" s="2265"/>
      <c r="H70" s="2265"/>
      <c r="I70" s="2265"/>
      <c r="J70" s="2265"/>
      <c r="K70" s="2265"/>
      <c r="L70" s="2265"/>
      <c r="M70" s="2265"/>
      <c r="N70" s="2265"/>
      <c r="O70" s="609"/>
      <c r="P70" s="609"/>
      <c r="Q70" s="609"/>
      <c r="R70" s="609"/>
      <c r="S70" s="609"/>
      <c r="T70" s="609"/>
      <c r="U70" s="609"/>
      <c r="V70" s="609"/>
      <c r="W70" s="609"/>
      <c r="X70" s="609"/>
      <c r="Y70" s="609"/>
      <c r="Z70" s="609"/>
      <c r="AA70" s="706"/>
      <c r="AB70" s="706"/>
      <c r="AC70" s="706"/>
      <c r="AD70" s="706"/>
      <c r="AE70" s="707" t="s">
        <v>3</v>
      </c>
    </row>
    <row r="71" spans="1:36" ht="33" customHeight="1">
      <c r="A71" s="2248" t="s">
        <v>1886</v>
      </c>
      <c r="B71" s="2249"/>
      <c r="C71" s="2249"/>
      <c r="D71" s="2249"/>
      <c r="E71" s="2249"/>
      <c r="F71" s="2250"/>
      <c r="G71" s="693">
        <v>1</v>
      </c>
      <c r="H71" s="2266" t="str">
        <f>IF(AND(B43="選択↓",SUM(G79,G82,G85)&gt;0),"↑関係分野が未選択",IF(B43="選択↓","",IF(NOT(B43="その他※"),B43,IF(B56="","↑専攻科名が未記入",B56))))</f>
        <v/>
      </c>
      <c r="I71" s="2266"/>
      <c r="J71" s="2266"/>
      <c r="K71" s="694" t="s">
        <v>1911</v>
      </c>
      <c r="L71" s="693">
        <v>2</v>
      </c>
      <c r="M71" s="2266" t="str">
        <f>IF(AND(B45="選択↓",SUM(L79,L82,L85)&gt;0),"↑関係分野が未選択",IF(B45="選択↓","",IF(NOT(B45="その他※"),B45,IF(H56="","↑専攻科名が未記入",H56))))</f>
        <v/>
      </c>
      <c r="N71" s="2266"/>
      <c r="O71" s="2266"/>
      <c r="P71" s="694" t="s">
        <v>1911</v>
      </c>
      <c r="Q71" s="693">
        <v>3</v>
      </c>
      <c r="R71" s="2266" t="str">
        <f>IF(AND(B47="選択↓",SUM(Q79,Q82,Q85)&gt;0),"↑関係分野が未選択",IF(B47="選択↓","",IF(NOT(B47="その他※"),B47,IF(N56="","↑専攻科名が未記入",N56))))</f>
        <v/>
      </c>
      <c r="S71" s="2266"/>
      <c r="T71" s="2266"/>
      <c r="U71" s="694" t="s">
        <v>1911</v>
      </c>
      <c r="V71" s="693">
        <v>4</v>
      </c>
      <c r="W71" s="2266" t="str">
        <f>IF(AND(B49="選択↓",SUM(V79,V82,V85)&gt;0),"↑関係分野が未選択",IF(B49="選択↓","",IF(NOT(B49="その他※"),B49,IF(T56="","↑専攻科名が未記入",T56))))</f>
        <v/>
      </c>
      <c r="X71" s="2266"/>
      <c r="Y71" s="2266"/>
      <c r="Z71" s="694" t="s">
        <v>1911</v>
      </c>
      <c r="AA71" s="2252" t="s">
        <v>1920</v>
      </c>
      <c r="AB71" s="2253"/>
      <c r="AC71" s="2253"/>
      <c r="AD71" s="2253"/>
      <c r="AE71" s="2254"/>
      <c r="AF71" s="58" t="str">
        <f>IF(OR(
AND(U44&gt;0, COUNT(G72:J78)&lt;7), AND(U46&gt;0, COUNT(L72:O78)&lt;7), AND(U48&gt;0, COUNT(Q72:T78)&lt;7), AND(U50&gt;0, COUNT(V72:Y78)&lt;7),
AND(W44&gt;0, COUNT(G80:J81)&lt;2), AND(W46&gt;0, COUNT(L80:O81)&lt;2), AND(W48&gt;0, COUNT(Q80:T81)&lt;2), AND(W50&gt;0, COUNT(V80:Y81)&lt;2),
AND(Y44&gt;0, COUNT(G83:J84)&lt;2), AND(Y46&gt;0, COUNT(L83:O84)&lt;2), AND(Y48&gt;0, COUNT(Q83:T84)&lt;2), AND(Y50&gt;0, COUNT(V83:Y84)&lt;2)),
"←各納付金を入力してください。設定のない項目については「0」を入力してください。", "")</f>
        <v/>
      </c>
    </row>
    <row r="72" spans="1:36" ht="22.5" customHeight="1">
      <c r="A72" s="1321" t="s">
        <v>1262</v>
      </c>
      <c r="B72" s="1322"/>
      <c r="C72" s="2275" t="s">
        <v>1271</v>
      </c>
      <c r="D72" s="2275"/>
      <c r="E72" s="2275"/>
      <c r="F72" s="2275"/>
      <c r="G72" s="2276"/>
      <c r="H72" s="2277"/>
      <c r="I72" s="2277"/>
      <c r="J72" s="2277"/>
      <c r="K72" s="708" t="s">
        <v>27</v>
      </c>
      <c r="L72" s="2276"/>
      <c r="M72" s="2277"/>
      <c r="N72" s="2277"/>
      <c r="O72" s="2277"/>
      <c r="P72" s="708" t="s">
        <v>27</v>
      </c>
      <c r="Q72" s="2276"/>
      <c r="R72" s="2277"/>
      <c r="S72" s="2277"/>
      <c r="T72" s="2277"/>
      <c r="U72" s="708" t="s">
        <v>27</v>
      </c>
      <c r="V72" s="2276"/>
      <c r="W72" s="2277"/>
      <c r="X72" s="2277"/>
      <c r="Y72" s="2277"/>
      <c r="Z72" s="708" t="s">
        <v>27</v>
      </c>
      <c r="AA72" s="2278"/>
      <c r="AB72" s="2278"/>
      <c r="AC72" s="2278"/>
      <c r="AD72" s="2278"/>
      <c r="AE72" s="2279"/>
      <c r="AF72" s="709" t="str">
        <f>IF(COUNTIF(AG72:AJ72,1),"←授業料が１０万円未満となっていますが正しいでしょうか。正しい場合はそのままで結構です。",IF(COUNTIF(AG72:AJ72,2),"←授業料が１００万円以上となっていますが正しいでしょうか。正しい場合はそのままで結構です。",""))</f>
        <v/>
      </c>
      <c r="AG72" s="11" t="str">
        <f>IF(AND(U44&gt;0,G72&lt;&gt;"",G72&lt;100000),1,IF(AND(U44&gt;0,G72&gt;=1000000),2,""))</f>
        <v/>
      </c>
      <c r="AH72" s="11" t="str">
        <f>IF(AND(U46&gt;0,L72&lt;&gt;"",L72&lt;100000),1,IF(AND(U46&gt;0,L72&gt;=1000000),2,""))</f>
        <v/>
      </c>
      <c r="AI72" s="11" t="str">
        <f>IF(AND(U48&gt;0,Q72&lt;&gt;"",Q72&lt;100000),1,IF(AND(U48&gt;0,Q72&gt;=1000000),2,""))</f>
        <v/>
      </c>
      <c r="AJ72" s="11" t="str">
        <f>IF(AND(U50&gt;0,V72&lt;&gt;"",V72&lt;100000),1,IF(AND(U50&gt;0,V72&gt;=1000000),2,""))</f>
        <v/>
      </c>
    </row>
    <row r="73" spans="1:36" ht="22.5" customHeight="1">
      <c r="A73" s="1321"/>
      <c r="B73" s="1322"/>
      <c r="C73" s="2284" t="s">
        <v>1270</v>
      </c>
      <c r="D73" s="2284"/>
      <c r="E73" s="2284"/>
      <c r="F73" s="2284"/>
      <c r="G73" s="2285"/>
      <c r="H73" s="2286"/>
      <c r="I73" s="2286"/>
      <c r="J73" s="2286"/>
      <c r="K73" s="710" t="s">
        <v>27</v>
      </c>
      <c r="L73" s="2285"/>
      <c r="M73" s="2286"/>
      <c r="N73" s="2286"/>
      <c r="O73" s="2286"/>
      <c r="P73" s="710" t="s">
        <v>27</v>
      </c>
      <c r="Q73" s="2285"/>
      <c r="R73" s="2286"/>
      <c r="S73" s="2286"/>
      <c r="T73" s="2286"/>
      <c r="U73" s="710" t="s">
        <v>27</v>
      </c>
      <c r="V73" s="2285"/>
      <c r="W73" s="2286"/>
      <c r="X73" s="2286"/>
      <c r="Y73" s="2286"/>
      <c r="Z73" s="710" t="s">
        <v>27</v>
      </c>
      <c r="AA73" s="2280"/>
      <c r="AB73" s="2280"/>
      <c r="AC73" s="2280"/>
      <c r="AD73" s="2280"/>
      <c r="AE73" s="2281"/>
      <c r="AF73" s="709" t="str">
        <f>IF(COUNTIF(AG73:AJ73,1),"←入学金が１万円未満となっていますが正しいでしょうか。正しい場合はそのままで結構です。",IF(COUNTIF(AG73:AJ73,2),"←入学金が５０万円以上となっていますが正しいでしょうか。正しい場合はそのままで結構です。",""))</f>
        <v/>
      </c>
      <c r="AG73" s="11" t="str">
        <f>IF(AND(U44&gt;0,G73&lt;&gt;"",G73&lt;10000),1,IF(AND(U44&gt;0,G73&gt;=500000),2,""))</f>
        <v/>
      </c>
      <c r="AH73" s="11" t="str">
        <f>IF(AND(U46&gt;0,L73&lt;&gt;"",L73&lt;10000),1,IF(AND(U46&gt;0,L73&gt;=500000),2,""))</f>
        <v/>
      </c>
      <c r="AI73" s="11" t="str">
        <f>IF(AND(U48&gt;0,Q73&lt;&gt;"",Q73&lt;10000),1,IF(AND(U48&gt;0,Q73&gt;=500000),2,""))</f>
        <v/>
      </c>
      <c r="AJ73" s="11" t="str">
        <f>IF(AND(U50&gt;0,V73&lt;&gt;"",V73&lt;10000),1,IF(AND(U50&gt;0,V73&gt;=500000),2,""))</f>
        <v/>
      </c>
    </row>
    <row r="74" spans="1:36" ht="22.5" customHeight="1">
      <c r="A74" s="1321"/>
      <c r="B74" s="1322"/>
      <c r="C74" s="2284" t="s">
        <v>1272</v>
      </c>
      <c r="D74" s="2284"/>
      <c r="E74" s="2284"/>
      <c r="F74" s="2284"/>
      <c r="G74" s="2285"/>
      <c r="H74" s="2286"/>
      <c r="I74" s="2286"/>
      <c r="J74" s="2286"/>
      <c r="K74" s="710" t="s">
        <v>27</v>
      </c>
      <c r="L74" s="2285"/>
      <c r="M74" s="2286"/>
      <c r="N74" s="2286"/>
      <c r="O74" s="2286"/>
      <c r="P74" s="710" t="s">
        <v>27</v>
      </c>
      <c r="Q74" s="2285"/>
      <c r="R74" s="2286"/>
      <c r="S74" s="2286"/>
      <c r="T74" s="2286"/>
      <c r="U74" s="710" t="s">
        <v>27</v>
      </c>
      <c r="V74" s="2285"/>
      <c r="W74" s="2286"/>
      <c r="X74" s="2286"/>
      <c r="Y74" s="2286"/>
      <c r="Z74" s="710" t="s">
        <v>27</v>
      </c>
      <c r="AA74" s="2280"/>
      <c r="AB74" s="2280"/>
      <c r="AC74" s="2280"/>
      <c r="AD74" s="2280"/>
      <c r="AE74" s="2281"/>
      <c r="AF74" s="709"/>
      <c r="AG74" s="11"/>
      <c r="AH74" s="11"/>
      <c r="AI74" s="11"/>
      <c r="AJ74" s="11"/>
    </row>
    <row r="75" spans="1:36" ht="22.5" customHeight="1">
      <c r="A75" s="1321"/>
      <c r="B75" s="1322"/>
      <c r="C75" s="2284" t="s">
        <v>1273</v>
      </c>
      <c r="D75" s="2284"/>
      <c r="E75" s="2284"/>
      <c r="F75" s="2284"/>
      <c r="G75" s="2288"/>
      <c r="H75" s="2289"/>
      <c r="I75" s="2289"/>
      <c r="J75" s="2289"/>
      <c r="K75" s="711" t="s">
        <v>1484</v>
      </c>
      <c r="L75" s="2288"/>
      <c r="M75" s="2289"/>
      <c r="N75" s="2289"/>
      <c r="O75" s="2289"/>
      <c r="P75" s="711" t="s">
        <v>1484</v>
      </c>
      <c r="Q75" s="2288"/>
      <c r="R75" s="2289"/>
      <c r="S75" s="2289"/>
      <c r="T75" s="2289"/>
      <c r="U75" s="711" t="s">
        <v>1484</v>
      </c>
      <c r="V75" s="2288"/>
      <c r="W75" s="2289"/>
      <c r="X75" s="2289"/>
      <c r="Y75" s="2289"/>
      <c r="Z75" s="711" t="s">
        <v>1484</v>
      </c>
      <c r="AA75" s="2280"/>
      <c r="AB75" s="2280"/>
      <c r="AC75" s="2280"/>
      <c r="AD75" s="2280"/>
      <c r="AE75" s="2281"/>
      <c r="AF75" s="712"/>
      <c r="AG75" s="11"/>
    </row>
    <row r="76" spans="1:36" ht="22.5" customHeight="1">
      <c r="A76" s="1321"/>
      <c r="B76" s="1322"/>
      <c r="C76" s="2284" t="s">
        <v>1274</v>
      </c>
      <c r="D76" s="2284"/>
      <c r="E76" s="2284"/>
      <c r="F76" s="2284"/>
      <c r="G76" s="2288"/>
      <c r="H76" s="2289"/>
      <c r="I76" s="2289"/>
      <c r="J76" s="2289"/>
      <c r="K76" s="710" t="s">
        <v>1484</v>
      </c>
      <c r="L76" s="2288"/>
      <c r="M76" s="2289"/>
      <c r="N76" s="2289"/>
      <c r="O76" s="2289"/>
      <c r="P76" s="710" t="s">
        <v>1484</v>
      </c>
      <c r="Q76" s="2288"/>
      <c r="R76" s="2289"/>
      <c r="S76" s="2289"/>
      <c r="T76" s="2289"/>
      <c r="U76" s="710" t="s">
        <v>1484</v>
      </c>
      <c r="V76" s="2288"/>
      <c r="W76" s="2289"/>
      <c r="X76" s="2289"/>
      <c r="Y76" s="2289"/>
      <c r="Z76" s="710" t="s">
        <v>1484</v>
      </c>
      <c r="AA76" s="2280"/>
      <c r="AB76" s="2280"/>
      <c r="AC76" s="2280"/>
      <c r="AD76" s="2280"/>
      <c r="AE76" s="2281"/>
      <c r="AF76" s="487"/>
      <c r="AG76" s="11"/>
    </row>
    <row r="77" spans="1:36" ht="22.5" customHeight="1">
      <c r="A77" s="1321"/>
      <c r="B77" s="1322"/>
      <c r="C77" s="2284" t="s">
        <v>1275</v>
      </c>
      <c r="D77" s="2284"/>
      <c r="E77" s="2284"/>
      <c r="F77" s="2284"/>
      <c r="G77" s="2285"/>
      <c r="H77" s="2286"/>
      <c r="I77" s="2286"/>
      <c r="J77" s="2286"/>
      <c r="K77" s="710" t="s">
        <v>27</v>
      </c>
      <c r="L77" s="2285"/>
      <c r="M77" s="2286"/>
      <c r="N77" s="2286"/>
      <c r="O77" s="2286"/>
      <c r="P77" s="710" t="s">
        <v>27</v>
      </c>
      <c r="Q77" s="2285"/>
      <c r="R77" s="2286"/>
      <c r="S77" s="2286"/>
      <c r="T77" s="2286"/>
      <c r="U77" s="710" t="s">
        <v>27</v>
      </c>
      <c r="V77" s="2285"/>
      <c r="W77" s="2286"/>
      <c r="X77" s="2286"/>
      <c r="Y77" s="2286"/>
      <c r="Z77" s="710" t="s">
        <v>27</v>
      </c>
      <c r="AA77" s="2280"/>
      <c r="AB77" s="2280"/>
      <c r="AC77" s="2280"/>
      <c r="AD77" s="2280"/>
      <c r="AE77" s="2281"/>
      <c r="AF77" s="482"/>
      <c r="AG77" s="11"/>
    </row>
    <row r="78" spans="1:36" ht="22.5" customHeight="1" thickBot="1">
      <c r="A78" s="1321"/>
      <c r="B78" s="1322"/>
      <c r="C78" s="2287" t="s">
        <v>1276</v>
      </c>
      <c r="D78" s="2287"/>
      <c r="E78" s="2287"/>
      <c r="F78" s="2287"/>
      <c r="G78" s="2288"/>
      <c r="H78" s="2289"/>
      <c r="I78" s="2289"/>
      <c r="J78" s="2289"/>
      <c r="K78" s="713" t="s">
        <v>27</v>
      </c>
      <c r="L78" s="2288"/>
      <c r="M78" s="2289"/>
      <c r="N78" s="2289"/>
      <c r="O78" s="2289"/>
      <c r="P78" s="713" t="s">
        <v>27</v>
      </c>
      <c r="Q78" s="2288"/>
      <c r="R78" s="2289"/>
      <c r="S78" s="2289"/>
      <c r="T78" s="2289"/>
      <c r="U78" s="713" t="s">
        <v>27</v>
      </c>
      <c r="V78" s="2288"/>
      <c r="W78" s="2289"/>
      <c r="X78" s="2289"/>
      <c r="Y78" s="2289"/>
      <c r="Z78" s="713" t="s">
        <v>27</v>
      </c>
      <c r="AA78" s="2280"/>
      <c r="AB78" s="2280"/>
      <c r="AC78" s="2280"/>
      <c r="AD78" s="2280"/>
      <c r="AE78" s="2281"/>
      <c r="AF78" s="482"/>
      <c r="AG78" s="11"/>
    </row>
    <row r="79" spans="1:36" ht="22.5" customHeight="1" thickBot="1">
      <c r="A79" s="2273"/>
      <c r="B79" s="2274"/>
      <c r="C79" s="2292" t="s">
        <v>1248</v>
      </c>
      <c r="D79" s="2293"/>
      <c r="E79" s="2293"/>
      <c r="F79" s="2293"/>
      <c r="G79" s="2382">
        <f>SUM(G72:J78)</f>
        <v>0</v>
      </c>
      <c r="H79" s="2383"/>
      <c r="I79" s="2383"/>
      <c r="J79" s="2383"/>
      <c r="K79" s="714" t="s">
        <v>27</v>
      </c>
      <c r="L79" s="2382">
        <f>SUM(L72:O78)</f>
        <v>0</v>
      </c>
      <c r="M79" s="2383"/>
      <c r="N79" s="2383"/>
      <c r="O79" s="2383"/>
      <c r="P79" s="714" t="s">
        <v>27</v>
      </c>
      <c r="Q79" s="2382">
        <f>SUM(Q72:T78)</f>
        <v>0</v>
      </c>
      <c r="R79" s="2383"/>
      <c r="S79" s="2383"/>
      <c r="T79" s="2383"/>
      <c r="U79" s="714" t="s">
        <v>27</v>
      </c>
      <c r="V79" s="2382">
        <f>SUM(V72:Y78)</f>
        <v>0</v>
      </c>
      <c r="W79" s="2383"/>
      <c r="X79" s="2383"/>
      <c r="Y79" s="2383"/>
      <c r="Z79" s="715" t="s">
        <v>27</v>
      </c>
      <c r="AA79" s="2280"/>
      <c r="AB79" s="2280"/>
      <c r="AC79" s="2280"/>
      <c r="AD79" s="2280"/>
      <c r="AE79" s="2281"/>
      <c r="AF79" s="307"/>
      <c r="AG79" s="11"/>
    </row>
    <row r="80" spans="1:36" ht="22.5" customHeight="1">
      <c r="A80" s="1305" t="s">
        <v>1277</v>
      </c>
      <c r="B80" s="1306"/>
      <c r="C80" s="1770" t="s">
        <v>1271</v>
      </c>
      <c r="D80" s="1770"/>
      <c r="E80" s="1770"/>
      <c r="F80" s="1770"/>
      <c r="G80" s="2290"/>
      <c r="H80" s="2291"/>
      <c r="I80" s="2291"/>
      <c r="J80" s="2291"/>
      <c r="K80" s="716" t="s">
        <v>27</v>
      </c>
      <c r="L80" s="2290"/>
      <c r="M80" s="2291"/>
      <c r="N80" s="2291"/>
      <c r="O80" s="2291"/>
      <c r="P80" s="716" t="s">
        <v>27</v>
      </c>
      <c r="Q80" s="2290"/>
      <c r="R80" s="2291"/>
      <c r="S80" s="2291"/>
      <c r="T80" s="2291"/>
      <c r="U80" s="716" t="s">
        <v>27</v>
      </c>
      <c r="V80" s="2290"/>
      <c r="W80" s="2291"/>
      <c r="X80" s="2291"/>
      <c r="Y80" s="2291"/>
      <c r="Z80" s="717" t="s">
        <v>27</v>
      </c>
      <c r="AA80" s="2280"/>
      <c r="AB80" s="2280"/>
      <c r="AC80" s="2280"/>
      <c r="AD80" s="2280"/>
      <c r="AE80" s="2281"/>
      <c r="AF80" s="709" t="str">
        <f>IF(COUNTIF(AG80:AJ80,1),"←授業料が１０万円未満となっていますが正しいでしょうか。正しい場合はそのままで結構です。",IF(COUNTIF(AG80:AJ80,2),"←授業料が１００万円以上となっていますが正しいでしょうか。正しい場合はそのままで結構です。",""))</f>
        <v/>
      </c>
      <c r="AG80" s="11" t="str">
        <f>IF(AND(W44&gt;0,G80&lt;&gt;"",G80&lt;100000),1,IF(AND(W44&gt;0,G80&gt;=1000000),2,""))</f>
        <v/>
      </c>
      <c r="AH80" s="11" t="str">
        <f>IF(AND(W46&gt;0,L80&lt;&gt;"",L80&lt;100000),1,IF(AND(W46&gt;0,L80&gt;=1000000),2,""))</f>
        <v/>
      </c>
      <c r="AI80" s="11" t="str">
        <f>IF(AND(W48&gt;0,Q80&lt;&gt;"",Q80&lt;100000),1,IF(AND(W48&gt;0,Q80&gt;=1000000),2,""))</f>
        <v/>
      </c>
      <c r="AJ80" s="11" t="str">
        <f>IF(AND(W50&gt;0,V80&lt;&gt;"",V80&lt;100000),1,IF(AND(W50&gt;0,V80&gt;=1000000),2,""))</f>
        <v/>
      </c>
    </row>
    <row r="81" spans="1:66" ht="22.5" customHeight="1" thickBot="1">
      <c r="A81" s="1307"/>
      <c r="B81" s="1308"/>
      <c r="C81" s="1312" t="s">
        <v>60</v>
      </c>
      <c r="D81" s="1312"/>
      <c r="E81" s="1312"/>
      <c r="F81" s="1312"/>
      <c r="G81" s="2288"/>
      <c r="H81" s="2289"/>
      <c r="I81" s="2289"/>
      <c r="J81" s="2289"/>
      <c r="K81" s="713" t="s">
        <v>27</v>
      </c>
      <c r="L81" s="2288"/>
      <c r="M81" s="2289"/>
      <c r="N81" s="2289"/>
      <c r="O81" s="2289"/>
      <c r="P81" s="713" t="s">
        <v>27</v>
      </c>
      <c r="Q81" s="2288"/>
      <c r="R81" s="2289"/>
      <c r="S81" s="2289"/>
      <c r="T81" s="2289"/>
      <c r="U81" s="713" t="s">
        <v>27</v>
      </c>
      <c r="V81" s="2288"/>
      <c r="W81" s="2289"/>
      <c r="X81" s="2289"/>
      <c r="Y81" s="2289"/>
      <c r="Z81" s="718" t="s">
        <v>27</v>
      </c>
      <c r="AA81" s="2280"/>
      <c r="AB81" s="2280"/>
      <c r="AC81" s="2280"/>
      <c r="AD81" s="2280"/>
      <c r="AE81" s="2281"/>
      <c r="AF81" s="482"/>
      <c r="AG81" s="11"/>
    </row>
    <row r="82" spans="1:66" ht="22.5" customHeight="1" thickBot="1">
      <c r="A82" s="1309"/>
      <c r="B82" s="1310"/>
      <c r="C82" s="1313" t="s">
        <v>1248</v>
      </c>
      <c r="D82" s="1314"/>
      <c r="E82" s="1314"/>
      <c r="F82" s="1314"/>
      <c r="G82" s="2384">
        <f>SUM(G80:J81)</f>
        <v>0</v>
      </c>
      <c r="H82" s="2385"/>
      <c r="I82" s="2385"/>
      <c r="J82" s="2385"/>
      <c r="K82" s="714" t="s">
        <v>27</v>
      </c>
      <c r="L82" s="2384">
        <f>SUM(L80:O81)</f>
        <v>0</v>
      </c>
      <c r="M82" s="2385"/>
      <c r="N82" s="2385"/>
      <c r="O82" s="2385"/>
      <c r="P82" s="714" t="s">
        <v>27</v>
      </c>
      <c r="Q82" s="2384">
        <f>SUM(Q80:T81)</f>
        <v>0</v>
      </c>
      <c r="R82" s="2385"/>
      <c r="S82" s="2385"/>
      <c r="T82" s="2385"/>
      <c r="U82" s="714" t="s">
        <v>27</v>
      </c>
      <c r="V82" s="2384">
        <f>SUM(V80:Y81)</f>
        <v>0</v>
      </c>
      <c r="W82" s="2385"/>
      <c r="X82" s="2385"/>
      <c r="Y82" s="2385"/>
      <c r="Z82" s="715" t="s">
        <v>27</v>
      </c>
      <c r="AA82" s="2280"/>
      <c r="AB82" s="2280"/>
      <c r="AC82" s="2280"/>
      <c r="AD82" s="2280"/>
      <c r="AE82" s="2281"/>
      <c r="AF82" s="482"/>
      <c r="AG82" s="11"/>
    </row>
    <row r="83" spans="1:66" ht="22.5" customHeight="1">
      <c r="A83" s="2294" t="s">
        <v>1278</v>
      </c>
      <c r="B83" s="2295"/>
      <c r="C83" s="2298" t="s">
        <v>1271</v>
      </c>
      <c r="D83" s="2298"/>
      <c r="E83" s="2298"/>
      <c r="F83" s="2298"/>
      <c r="G83" s="2290"/>
      <c r="H83" s="2291"/>
      <c r="I83" s="2291"/>
      <c r="J83" s="2291"/>
      <c r="K83" s="716" t="s">
        <v>27</v>
      </c>
      <c r="L83" s="2290"/>
      <c r="M83" s="2291"/>
      <c r="N83" s="2291"/>
      <c r="O83" s="2291"/>
      <c r="P83" s="716" t="s">
        <v>27</v>
      </c>
      <c r="Q83" s="2290"/>
      <c r="R83" s="2291"/>
      <c r="S83" s="2291"/>
      <c r="T83" s="2291"/>
      <c r="U83" s="716" t="s">
        <v>27</v>
      </c>
      <c r="V83" s="2290"/>
      <c r="W83" s="2291"/>
      <c r="X83" s="2291"/>
      <c r="Y83" s="2291"/>
      <c r="Z83" s="716" t="s">
        <v>27</v>
      </c>
      <c r="AA83" s="2280"/>
      <c r="AB83" s="2280"/>
      <c r="AC83" s="2280"/>
      <c r="AD83" s="2280"/>
      <c r="AE83" s="2281"/>
      <c r="AF83" s="709" t="str">
        <f>IF(COUNTIF(AG83:AJ83,1),"←授業料が１０万円未満となっていますが正しいでしょうか。正しい場合はそのままで結構です。",IF(COUNTIF(AG83:AJ83,2),"←授業料が１００万円以上となっていますが正しいでしょうか。正しい場合はそのままで結構です。",""))</f>
        <v/>
      </c>
      <c r="AG83" s="11" t="str">
        <f>IF(AND(Y44&gt;0,G83&lt;&gt;"",G83&lt;100000),1,IF(AND(Y44&gt;0,G83&gt;=1000000),2,""))</f>
        <v/>
      </c>
      <c r="AH83" s="11" t="str">
        <f>IF(AND(Y46&gt;0,L83&lt;&gt;"",L83&lt;100000),1,IF(AND(Y46&gt;0,L83&gt;=1000000),2,""))</f>
        <v/>
      </c>
      <c r="AI83" s="11" t="str">
        <f>IF(AND(Y48&gt;0,Q83&lt;&gt;"",Q83&lt;100000),1,IF(AND(Y48&gt;0,Q83&gt;=1000000),2,""))</f>
        <v/>
      </c>
      <c r="AJ83" s="11" t="str">
        <f>IF(AND(Y50&gt;0,V83&lt;&gt;"",V83&lt;100000),1,IF(AND(Y50&gt;0,V83&gt;=1000000),2,""))</f>
        <v/>
      </c>
    </row>
    <row r="84" spans="1:66" ht="22.5" customHeight="1" thickBot="1">
      <c r="A84" s="1724"/>
      <c r="B84" s="1725"/>
      <c r="C84" s="2302" t="s">
        <v>60</v>
      </c>
      <c r="D84" s="2302"/>
      <c r="E84" s="2302"/>
      <c r="F84" s="2302"/>
      <c r="G84" s="2288"/>
      <c r="H84" s="2289"/>
      <c r="I84" s="2289"/>
      <c r="J84" s="2289"/>
      <c r="K84" s="713" t="s">
        <v>27</v>
      </c>
      <c r="L84" s="2288"/>
      <c r="M84" s="2289"/>
      <c r="N84" s="2289"/>
      <c r="O84" s="2289"/>
      <c r="P84" s="713" t="s">
        <v>27</v>
      </c>
      <c r="Q84" s="2288"/>
      <c r="R84" s="2289"/>
      <c r="S84" s="2289"/>
      <c r="T84" s="2289"/>
      <c r="U84" s="713" t="s">
        <v>27</v>
      </c>
      <c r="V84" s="2288"/>
      <c r="W84" s="2289"/>
      <c r="X84" s="2289"/>
      <c r="Y84" s="2289"/>
      <c r="Z84" s="713" t="s">
        <v>27</v>
      </c>
      <c r="AA84" s="2280"/>
      <c r="AB84" s="2280"/>
      <c r="AC84" s="2280"/>
      <c r="AD84" s="2280"/>
      <c r="AE84" s="2281"/>
      <c r="AG84" s="11"/>
    </row>
    <row r="85" spans="1:66" ht="22.5" customHeight="1" thickBot="1">
      <c r="A85" s="2296"/>
      <c r="B85" s="2297"/>
      <c r="C85" s="2299" t="s">
        <v>1248</v>
      </c>
      <c r="D85" s="2300"/>
      <c r="E85" s="2300"/>
      <c r="F85" s="2300"/>
      <c r="G85" s="2384">
        <f>SUM(G83:J84)</f>
        <v>0</v>
      </c>
      <c r="H85" s="2385"/>
      <c r="I85" s="2385"/>
      <c r="J85" s="2385"/>
      <c r="K85" s="714" t="s">
        <v>27</v>
      </c>
      <c r="L85" s="2384">
        <f>SUM(L83:O84)</f>
        <v>0</v>
      </c>
      <c r="M85" s="2385"/>
      <c r="N85" s="2385"/>
      <c r="O85" s="2385"/>
      <c r="P85" s="714" t="s">
        <v>27</v>
      </c>
      <c r="Q85" s="2384">
        <f>SUM(Q83:T84)</f>
        <v>0</v>
      </c>
      <c r="R85" s="2385"/>
      <c r="S85" s="2385"/>
      <c r="T85" s="2385"/>
      <c r="U85" s="714" t="s">
        <v>27</v>
      </c>
      <c r="V85" s="2384">
        <f>SUM(V83:Y84)</f>
        <v>0</v>
      </c>
      <c r="W85" s="2385"/>
      <c r="X85" s="2385"/>
      <c r="Y85" s="2385"/>
      <c r="Z85" s="715" t="s">
        <v>27</v>
      </c>
      <c r="AA85" s="2282"/>
      <c r="AB85" s="2282"/>
      <c r="AC85" s="2282"/>
      <c r="AD85" s="2282"/>
      <c r="AE85" s="2283"/>
      <c r="AG85" s="11"/>
    </row>
    <row r="86" spans="1:66" ht="5.0999999999999996" customHeight="1">
      <c r="A86" s="719"/>
      <c r="B86" s="636"/>
      <c r="C86" s="2301"/>
      <c r="D86" s="2301"/>
      <c r="E86" s="2301"/>
      <c r="F86" s="2301"/>
      <c r="G86" s="2301"/>
      <c r="H86" s="2301"/>
      <c r="I86" s="2301"/>
      <c r="J86" s="2301"/>
      <c r="K86" s="2301"/>
      <c r="L86" s="2301"/>
      <c r="M86" s="2301"/>
      <c r="N86" s="2301"/>
      <c r="O86" s="2301"/>
      <c r="P86" s="2301"/>
      <c r="Q86" s="2301"/>
      <c r="R86" s="2301"/>
      <c r="S86" s="2301"/>
      <c r="T86" s="2301"/>
      <c r="U86" s="2301"/>
      <c r="V86" s="2301"/>
      <c r="W86" s="2301"/>
      <c r="X86" s="2301"/>
      <c r="Y86" s="2301"/>
      <c r="Z86" s="2301"/>
      <c r="AA86" s="2301"/>
      <c r="AB86" s="2301"/>
      <c r="AC86" s="2301"/>
      <c r="AD86" s="2301"/>
      <c r="AE86" s="2301"/>
      <c r="AF86" s="720"/>
      <c r="AG86" s="721"/>
      <c r="AH86" s="2"/>
      <c r="AI86" s="2"/>
    </row>
    <row r="87" spans="1:66" ht="5.0999999999999996" customHeight="1">
      <c r="A87" s="719"/>
      <c r="B87" s="636"/>
      <c r="C87" s="638"/>
      <c r="D87" s="722"/>
      <c r="E87" s="722"/>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0"/>
      <c r="AG87" s="721"/>
      <c r="AH87" s="2"/>
      <c r="AI87" s="2"/>
    </row>
    <row r="88" spans="1:66" ht="5.0999999999999996" customHeight="1">
      <c r="A88" s="723"/>
      <c r="B88" s="724"/>
      <c r="C88" s="660"/>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0"/>
      <c r="AG88" s="721"/>
      <c r="AH88" s="2"/>
      <c r="AI88" s="2"/>
    </row>
    <row r="89" spans="1:66" s="59" customFormat="1" ht="21.75" customHeight="1">
      <c r="A89" s="2310" t="s">
        <v>1967</v>
      </c>
      <c r="B89" s="2310"/>
      <c r="C89" s="2310"/>
      <c r="D89" s="2310"/>
      <c r="E89" s="2310"/>
      <c r="F89" s="2310"/>
      <c r="G89" s="2310"/>
      <c r="H89" s="2310"/>
      <c r="I89" s="2310"/>
      <c r="J89" s="2310"/>
      <c r="K89" s="2310"/>
      <c r="L89" s="2310"/>
      <c r="M89" s="2310"/>
      <c r="N89" s="2310"/>
      <c r="O89" s="2310"/>
      <c r="P89" s="2310"/>
      <c r="Q89" s="2310"/>
      <c r="R89" s="2310"/>
      <c r="S89" s="2310"/>
      <c r="T89" s="2310"/>
      <c r="U89" s="2310"/>
      <c r="V89" s="2310"/>
      <c r="W89" s="2310"/>
      <c r="X89" s="2310"/>
      <c r="Y89" s="2310"/>
      <c r="Z89" s="2310"/>
      <c r="AA89" s="727"/>
      <c r="AB89" s="727"/>
      <c r="AC89" s="727"/>
      <c r="AD89" s="727"/>
      <c r="AE89" s="707"/>
      <c r="AF89" s="58"/>
      <c r="AG89" s="721"/>
      <c r="AH89" s="70"/>
      <c r="AI89" s="70"/>
    </row>
    <row r="90" spans="1:66" s="59" customFormat="1" ht="5.0999999999999996" customHeight="1">
      <c r="A90" s="728"/>
      <c r="B90" s="728"/>
      <c r="C90" s="728"/>
      <c r="D90" s="728"/>
      <c r="E90" s="728"/>
      <c r="F90" s="728"/>
      <c r="G90" s="728"/>
      <c r="H90" s="728"/>
      <c r="I90" s="728"/>
      <c r="J90" s="728"/>
      <c r="K90" s="728"/>
      <c r="L90" s="728"/>
      <c r="M90" s="728"/>
      <c r="N90" s="728"/>
      <c r="O90" s="728"/>
      <c r="P90" s="728"/>
      <c r="Q90" s="728"/>
      <c r="R90" s="728"/>
      <c r="S90" s="728"/>
      <c r="T90" s="728"/>
      <c r="U90" s="728"/>
      <c r="V90" s="728"/>
      <c r="W90" s="728"/>
      <c r="X90" s="728"/>
      <c r="Y90" s="728"/>
      <c r="Z90" s="728"/>
      <c r="AA90" s="728"/>
      <c r="AB90" s="728"/>
      <c r="AC90" s="728"/>
      <c r="AD90" s="728"/>
      <c r="AE90" s="728"/>
      <c r="AF90" s="58"/>
      <c r="AG90" s="721"/>
      <c r="AH90" s="70"/>
      <c r="AI90" s="70"/>
    </row>
    <row r="91" spans="1:66" s="59" customFormat="1" ht="20.100000000000001" customHeight="1">
      <c r="A91" s="726"/>
      <c r="B91" s="726"/>
      <c r="C91" s="726"/>
      <c r="D91" s="726"/>
      <c r="E91" s="614"/>
      <c r="F91" s="614"/>
      <c r="G91" s="2311" t="s">
        <v>390</v>
      </c>
      <c r="H91" s="2312"/>
      <c r="I91" s="2312"/>
      <c r="J91" s="2312"/>
      <c r="K91" s="2312"/>
      <c r="L91" s="2313"/>
      <c r="M91" s="2312" t="s">
        <v>391</v>
      </c>
      <c r="N91" s="2312"/>
      <c r="O91" s="2312"/>
      <c r="P91" s="2312"/>
      <c r="Q91" s="2312"/>
      <c r="R91" s="2313"/>
      <c r="S91" s="728"/>
      <c r="T91" s="728"/>
      <c r="U91" s="728"/>
      <c r="V91" s="728"/>
      <c r="W91" s="728"/>
      <c r="X91" s="728"/>
      <c r="Y91" s="728"/>
      <c r="Z91" s="728"/>
      <c r="AA91" s="728"/>
      <c r="AB91" s="728"/>
      <c r="AC91" s="728"/>
      <c r="AD91" s="728"/>
      <c r="AE91" s="728"/>
      <c r="AF91" s="87"/>
      <c r="AG91" s="721"/>
      <c r="AH91" s="70"/>
      <c r="AI91" s="70"/>
    </row>
    <row r="92" spans="1:66" s="58" customFormat="1" ht="20.100000000000001" customHeight="1">
      <c r="A92" s="726"/>
      <c r="B92" s="726"/>
      <c r="C92" s="726"/>
      <c r="D92" s="726"/>
      <c r="E92" s="614"/>
      <c r="F92" s="614"/>
      <c r="G92" s="2314" t="s">
        <v>1921</v>
      </c>
      <c r="H92" s="2315"/>
      <c r="I92" s="2316"/>
      <c r="J92" s="2314" t="s">
        <v>1239</v>
      </c>
      <c r="K92" s="2315"/>
      <c r="L92" s="2316"/>
      <c r="M92" s="2314" t="s">
        <v>1240</v>
      </c>
      <c r="N92" s="2315"/>
      <c r="O92" s="2316"/>
      <c r="P92" s="2314" t="s">
        <v>1241</v>
      </c>
      <c r="Q92" s="2315"/>
      <c r="R92" s="2316"/>
      <c r="S92" s="729"/>
      <c r="T92" s="660"/>
      <c r="U92" s="660"/>
      <c r="V92" s="660"/>
      <c r="W92" s="728"/>
      <c r="X92" s="728"/>
      <c r="Y92" s="728"/>
      <c r="Z92" s="728"/>
      <c r="AA92" s="728"/>
      <c r="AB92" s="728"/>
      <c r="AC92" s="728"/>
      <c r="AD92" s="728"/>
      <c r="AE92" s="728"/>
      <c r="AF92" s="55"/>
      <c r="AG92" s="721"/>
      <c r="AH92" s="70"/>
      <c r="AI92" s="70"/>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row>
    <row r="93" spans="1:66" s="58" customFormat="1" ht="30" customHeight="1">
      <c r="A93" s="2303" t="s">
        <v>1922</v>
      </c>
      <c r="B93" s="2303"/>
      <c r="C93" s="2303"/>
      <c r="D93" s="2303"/>
      <c r="E93" s="2303"/>
      <c r="F93" s="2304"/>
      <c r="G93" s="2305"/>
      <c r="H93" s="2306"/>
      <c r="I93" s="730" t="s">
        <v>392</v>
      </c>
      <c r="J93" s="2305"/>
      <c r="K93" s="2306"/>
      <c r="L93" s="730" t="s">
        <v>392</v>
      </c>
      <c r="M93" s="2307"/>
      <c r="N93" s="2308"/>
      <c r="O93" s="730" t="s">
        <v>392</v>
      </c>
      <c r="P93" s="2305"/>
      <c r="Q93" s="2306"/>
      <c r="R93" s="730" t="s">
        <v>392</v>
      </c>
      <c r="S93" s="729"/>
      <c r="T93" s="2309" t="s">
        <v>1923</v>
      </c>
      <c r="U93" s="2309"/>
      <c r="V93" s="2309"/>
      <c r="W93" s="2309"/>
      <c r="X93" s="2309"/>
      <c r="Y93" s="2309"/>
      <c r="Z93" s="2309"/>
      <c r="AA93" s="2309"/>
      <c r="AB93" s="2309"/>
      <c r="AC93" s="2309"/>
      <c r="AD93" s="2309"/>
      <c r="AE93" s="2309"/>
      <c r="AF93" s="58" t="str">
        <f>IF(G93="","←学校法人基礎調査・本務教員数の回答数を記入してください。該当値がない場合は「0」を入力してください。",IF(J93="","←学校法人基礎調査・非常勤教員数の回答数を記入してください。該当値がない場合は「0」を入力してください。",IF(M93="","←学校法人基礎調査・本務職員数の回答数を記入してください。該当値がない場合は「0」を入力してください。",IF(P93="","←学校法人基礎調査・兼務職員数の回答数を記入してください。該当値がない場合は「0」を入力してください。",""))))</f>
        <v>←学校法人基礎調査・本務教員数の回答数を記入してください。該当値がない場合は「0」を入力してください。</v>
      </c>
      <c r="AG93" s="721"/>
      <c r="AH93" s="70"/>
      <c r="AI93" s="70"/>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row>
    <row r="94" spans="1:66" s="58" customFormat="1" ht="20.100000000000001" customHeight="1">
      <c r="A94" s="731"/>
      <c r="B94" s="732"/>
      <c r="C94" s="2317" t="s">
        <v>1924</v>
      </c>
      <c r="D94" s="2318"/>
      <c r="E94" s="2318"/>
      <c r="F94" s="2319"/>
      <c r="G94" s="2320"/>
      <c r="H94" s="2321"/>
      <c r="I94" s="733" t="s">
        <v>392</v>
      </c>
      <c r="J94" s="2320"/>
      <c r="K94" s="2321"/>
      <c r="L94" s="733" t="s">
        <v>392</v>
      </c>
      <c r="M94" s="2322"/>
      <c r="N94" s="2323"/>
      <c r="O94" s="733" t="s">
        <v>392</v>
      </c>
      <c r="P94" s="2320"/>
      <c r="Q94" s="2321"/>
      <c r="R94" s="733" t="s">
        <v>392</v>
      </c>
      <c r="S94" s="729"/>
      <c r="T94" s="2309" t="s">
        <v>1925</v>
      </c>
      <c r="U94" s="2309"/>
      <c r="V94" s="2309"/>
      <c r="W94" s="2309"/>
      <c r="X94" s="2309"/>
      <c r="Y94" s="2309"/>
      <c r="Z94" s="2309"/>
      <c r="AA94" s="2309"/>
      <c r="AB94" s="2309"/>
      <c r="AC94" s="2309"/>
      <c r="AD94" s="2309"/>
      <c r="AE94" s="2309"/>
      <c r="AF94" s="88" t="str">
        <f>IF(G94="","←全日制・本務教員数を記入してください。",IF(J94="","←全日制・非常勤教員数を記入してください。",IF(M94="","←全日制・本務職員数を記入してください。",IF(P94="","←全日制・兼務職員数を記入してください。",""))))</f>
        <v>←全日制・本務教員数を記入してください。</v>
      </c>
      <c r="AG94" s="721"/>
      <c r="AH94" s="70"/>
      <c r="AI94" s="70"/>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row>
    <row r="95" spans="1:66" s="58" customFormat="1" ht="20.100000000000001" customHeight="1">
      <c r="A95" s="734"/>
      <c r="B95" s="735"/>
      <c r="C95" s="2324" t="s">
        <v>1242</v>
      </c>
      <c r="D95" s="2325"/>
      <c r="E95" s="2325"/>
      <c r="F95" s="2326"/>
      <c r="G95" s="2327"/>
      <c r="H95" s="2328"/>
      <c r="I95" s="736" t="s">
        <v>392</v>
      </c>
      <c r="J95" s="2327"/>
      <c r="K95" s="2328"/>
      <c r="L95" s="736" t="s">
        <v>392</v>
      </c>
      <c r="M95" s="2329"/>
      <c r="N95" s="2330"/>
      <c r="O95" s="736" t="s">
        <v>392</v>
      </c>
      <c r="P95" s="2327"/>
      <c r="Q95" s="2328"/>
      <c r="R95" s="736" t="s">
        <v>392</v>
      </c>
      <c r="S95" s="729"/>
      <c r="T95" s="2309"/>
      <c r="U95" s="2309"/>
      <c r="V95" s="2309"/>
      <c r="W95" s="2309"/>
      <c r="X95" s="2309"/>
      <c r="Y95" s="2309"/>
      <c r="Z95" s="2309"/>
      <c r="AA95" s="2309"/>
      <c r="AB95" s="2309"/>
      <c r="AC95" s="2309"/>
      <c r="AD95" s="2309"/>
      <c r="AE95" s="2309"/>
      <c r="AF95" s="58" t="str">
        <f>IF(G95="","←専攻科・本務教員数を記入してください。",IF(J95="","←専攻科・非常勤教員数を記入してください。",IF(M95="","←専攻科・本務職員数を記入してください。",IF(P95="","←専攻科・兼務職員数を記入してください。",""))))</f>
        <v>←専攻科・本務教員数を記入してください。</v>
      </c>
      <c r="AG95" s="721"/>
      <c r="AH95" s="70"/>
      <c r="AI95" s="70"/>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row>
    <row r="96" spans="1:66" ht="5.0999999999999996" customHeight="1">
      <c r="A96" s="727"/>
      <c r="B96" s="737"/>
      <c r="C96" s="738"/>
      <c r="D96" s="738"/>
      <c r="E96" s="738"/>
      <c r="F96" s="738"/>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20"/>
      <c r="AG96" s="721"/>
      <c r="AH96" s="2"/>
      <c r="AI96" s="2"/>
    </row>
    <row r="97" spans="1:35" ht="5.0999999999999996" customHeight="1">
      <c r="A97" s="727"/>
      <c r="B97" s="737"/>
      <c r="C97" s="738"/>
      <c r="D97" s="738"/>
      <c r="E97" s="738"/>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20"/>
      <c r="AG97" s="721"/>
      <c r="AH97" s="2"/>
      <c r="AI97" s="2"/>
    </row>
    <row r="98" spans="1:35" ht="5.0999999999999996" customHeight="1">
      <c r="A98" s="727"/>
      <c r="B98" s="737"/>
      <c r="C98" s="738"/>
      <c r="D98" s="738"/>
      <c r="E98" s="738"/>
      <c r="F98" s="738"/>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20"/>
      <c r="AG98" s="721"/>
      <c r="AH98" s="2"/>
      <c r="AI98" s="2"/>
    </row>
    <row r="99" spans="1:35" ht="15" customHeight="1">
      <c r="A99" s="2310" t="s">
        <v>1968</v>
      </c>
      <c r="B99" s="2310"/>
      <c r="C99" s="2310"/>
      <c r="D99" s="2310"/>
      <c r="E99" s="2310"/>
      <c r="F99" s="2310"/>
      <c r="G99" s="2310"/>
      <c r="H99" s="2310"/>
      <c r="I99" s="2310"/>
      <c r="J99" s="2310"/>
      <c r="K99" s="2310"/>
      <c r="L99" s="2310"/>
      <c r="M99" s="2310"/>
      <c r="N99" s="2310"/>
      <c r="O99" s="2310"/>
      <c r="P99" s="2310"/>
      <c r="Q99" s="2310"/>
      <c r="R99" s="2310"/>
      <c r="S99" s="2310"/>
      <c r="T99" s="2310"/>
      <c r="U99" s="2310"/>
      <c r="V99" s="2310"/>
      <c r="W99" s="2310"/>
      <c r="X99" s="2310"/>
      <c r="Y99" s="2310"/>
      <c r="Z99" s="2310"/>
      <c r="AA99" s="2310"/>
      <c r="AB99" s="738"/>
      <c r="AC99" s="738"/>
      <c r="AD99" s="738"/>
      <c r="AE99" s="738"/>
      <c r="AF99" s="720"/>
      <c r="AG99" s="721"/>
      <c r="AH99" s="2"/>
      <c r="AI99" s="2"/>
    </row>
    <row r="100" spans="1:35" ht="17.25" customHeight="1">
      <c r="A100" s="726"/>
      <c r="B100" s="726"/>
      <c r="C100" s="726"/>
      <c r="D100" s="726"/>
      <c r="E100" s="726"/>
      <c r="F100" s="726"/>
      <c r="G100" s="726"/>
      <c r="H100" s="726"/>
      <c r="I100" s="726"/>
      <c r="J100" s="726"/>
      <c r="K100" s="726"/>
      <c r="L100" s="726"/>
      <c r="M100" s="726"/>
      <c r="N100" s="726"/>
      <c r="O100" s="726"/>
      <c r="P100" s="726"/>
      <c r="Q100" s="726"/>
      <c r="R100" s="707" t="s">
        <v>3</v>
      </c>
      <c r="S100" s="726"/>
      <c r="T100" s="726"/>
      <c r="U100" s="726"/>
      <c r="V100" s="726"/>
      <c r="W100" s="726"/>
      <c r="X100" s="726"/>
      <c r="Y100" s="726"/>
      <c r="Z100" s="726"/>
      <c r="AA100" s="726"/>
      <c r="AB100" s="738"/>
      <c r="AC100" s="738"/>
      <c r="AD100" s="738"/>
      <c r="AE100" s="738"/>
      <c r="AF100" s="720"/>
      <c r="AG100" s="721"/>
      <c r="AH100" s="2"/>
      <c r="AI100" s="2"/>
    </row>
    <row r="101" spans="1:35" ht="12.75" customHeight="1">
      <c r="A101" s="2345" t="s">
        <v>24</v>
      </c>
      <c r="B101" s="2345"/>
      <c r="C101" s="2345"/>
      <c r="D101" s="2345"/>
      <c r="E101" s="2345"/>
      <c r="F101" s="2345"/>
      <c r="G101" s="2347" t="s">
        <v>1243</v>
      </c>
      <c r="H101" s="2348"/>
      <c r="I101" s="2348"/>
      <c r="J101" s="2348"/>
      <c r="K101" s="2348"/>
      <c r="L101" s="2349"/>
      <c r="M101" s="2347" t="s">
        <v>1926</v>
      </c>
      <c r="N101" s="2348"/>
      <c r="O101" s="2348"/>
      <c r="P101" s="2348"/>
      <c r="Q101" s="2348"/>
      <c r="R101" s="2349"/>
      <c r="S101" s="739"/>
      <c r="T101" s="740"/>
      <c r="U101" s="740"/>
      <c r="V101" s="740"/>
      <c r="W101" s="738"/>
      <c r="X101" s="738"/>
      <c r="Y101" s="738"/>
      <c r="Z101" s="738"/>
      <c r="AA101" s="738"/>
      <c r="AB101" s="738"/>
      <c r="AC101" s="738"/>
      <c r="AD101" s="738"/>
      <c r="AE101" s="738"/>
      <c r="AF101" s="720"/>
      <c r="AG101" s="721"/>
      <c r="AH101" s="2"/>
      <c r="AI101" s="2"/>
    </row>
    <row r="102" spans="1:35" ht="12.75" customHeight="1">
      <c r="A102" s="2345"/>
      <c r="B102" s="2345"/>
      <c r="C102" s="2345"/>
      <c r="D102" s="2345"/>
      <c r="E102" s="2345"/>
      <c r="F102" s="2345"/>
      <c r="G102" s="2350"/>
      <c r="H102" s="2351"/>
      <c r="I102" s="2351"/>
      <c r="J102" s="2351"/>
      <c r="K102" s="2351"/>
      <c r="L102" s="2352"/>
      <c r="M102" s="2350"/>
      <c r="N102" s="2351"/>
      <c r="O102" s="2351"/>
      <c r="P102" s="2351"/>
      <c r="Q102" s="2351"/>
      <c r="R102" s="2352"/>
      <c r="S102" s="739"/>
      <c r="T102" s="740"/>
      <c r="U102" s="740"/>
      <c r="V102" s="740"/>
      <c r="W102" s="738"/>
      <c r="X102" s="738"/>
      <c r="Y102" s="738"/>
      <c r="Z102" s="738"/>
      <c r="AA102" s="738"/>
      <c r="AB102" s="738"/>
      <c r="AC102" s="738"/>
      <c r="AD102" s="738"/>
      <c r="AE102" s="738"/>
      <c r="AF102" s="720"/>
      <c r="AG102" s="721"/>
      <c r="AH102" s="2"/>
      <c r="AI102" s="2"/>
    </row>
    <row r="103" spans="1:35" ht="12.75" customHeight="1" thickBot="1">
      <c r="A103" s="2346"/>
      <c r="B103" s="2346"/>
      <c r="C103" s="2346"/>
      <c r="D103" s="2346"/>
      <c r="E103" s="2346"/>
      <c r="F103" s="2346"/>
      <c r="G103" s="2353"/>
      <c r="H103" s="2268"/>
      <c r="I103" s="2268"/>
      <c r="J103" s="2268"/>
      <c r="K103" s="2268"/>
      <c r="L103" s="2269"/>
      <c r="M103" s="2353"/>
      <c r="N103" s="2268"/>
      <c r="O103" s="2268"/>
      <c r="P103" s="2268"/>
      <c r="Q103" s="2268"/>
      <c r="R103" s="2269"/>
      <c r="S103" s="739"/>
      <c r="T103" s="740"/>
      <c r="U103" s="740"/>
      <c r="V103" s="740"/>
      <c r="W103" s="738"/>
      <c r="X103" s="738"/>
      <c r="Y103" s="738"/>
      <c r="Z103" s="738"/>
      <c r="AA103" s="738"/>
      <c r="AB103" s="738"/>
      <c r="AC103" s="738"/>
      <c r="AD103" s="738"/>
      <c r="AE103" s="738"/>
      <c r="AF103" s="720"/>
      <c r="AG103" s="721"/>
      <c r="AH103" s="2"/>
      <c r="AI103" s="2"/>
    </row>
    <row r="104" spans="1:35" ht="39.950000000000003" customHeight="1">
      <c r="A104" s="2354" t="s">
        <v>1927</v>
      </c>
      <c r="B104" s="2355"/>
      <c r="C104" s="2355"/>
      <c r="D104" s="2355"/>
      <c r="E104" s="2355"/>
      <c r="F104" s="2355"/>
      <c r="G104" s="2356"/>
      <c r="H104" s="2357"/>
      <c r="I104" s="2357"/>
      <c r="J104" s="2357"/>
      <c r="K104" s="2357"/>
      <c r="L104" s="741" t="s">
        <v>1246</v>
      </c>
      <c r="M104" s="2356"/>
      <c r="N104" s="2357"/>
      <c r="O104" s="2357"/>
      <c r="P104" s="2357"/>
      <c r="Q104" s="2357"/>
      <c r="R104" s="741" t="s">
        <v>1246</v>
      </c>
      <c r="S104" s="729"/>
      <c r="T104" s="2309" t="s">
        <v>1928</v>
      </c>
      <c r="U104" s="2309"/>
      <c r="V104" s="2309"/>
      <c r="W104" s="2309"/>
      <c r="X104" s="2309"/>
      <c r="Y104" s="2309"/>
      <c r="Z104" s="2309"/>
      <c r="AA104" s="2309"/>
      <c r="AB104" s="2309"/>
      <c r="AC104" s="2309"/>
      <c r="AD104" s="2309"/>
      <c r="AE104" s="2309"/>
      <c r="AF104" s="57" t="str">
        <f>IF(G104="","←学校法人基礎調査・本務教員の「本俸」額を記入してください。該当値がない場合は「0」を入力してください。",IF(M104="","←学校法人基礎調査・本務職員の「本俸」額を記入してください。該当値がない場合は「0」を入力してください。",""))</f>
        <v>←学校法人基礎調査・本務教員の「本俸」額を記入してください。該当値がない場合は「0」を入力してください。</v>
      </c>
      <c r="AG104" s="721"/>
      <c r="AH104" s="2"/>
      <c r="AI104" s="2"/>
    </row>
    <row r="105" spans="1:35" ht="20.100000000000001" customHeight="1">
      <c r="A105" s="2331"/>
      <c r="B105" s="2332"/>
      <c r="C105" s="2335" t="s">
        <v>1924</v>
      </c>
      <c r="D105" s="2336"/>
      <c r="E105" s="2336"/>
      <c r="F105" s="2337"/>
      <c r="G105" s="2338"/>
      <c r="H105" s="2339"/>
      <c r="I105" s="2339"/>
      <c r="J105" s="2339"/>
      <c r="K105" s="2339"/>
      <c r="L105" s="742" t="s">
        <v>1246</v>
      </c>
      <c r="M105" s="2338"/>
      <c r="N105" s="2339"/>
      <c r="O105" s="2339"/>
      <c r="P105" s="2339"/>
      <c r="Q105" s="2339"/>
      <c r="R105" s="742" t="s">
        <v>1246</v>
      </c>
      <c r="S105" s="729"/>
      <c r="T105" s="2309" t="s">
        <v>1925</v>
      </c>
      <c r="U105" s="2309"/>
      <c r="V105" s="2309"/>
      <c r="W105" s="2309"/>
      <c r="X105" s="2309"/>
      <c r="Y105" s="2309"/>
      <c r="Z105" s="2309"/>
      <c r="AA105" s="2309"/>
      <c r="AB105" s="2309"/>
      <c r="AC105" s="2309"/>
      <c r="AD105" s="2309"/>
      <c r="AE105" s="2309"/>
      <c r="AF105" s="57" t="str">
        <f>IF(G105="","←全日制・本務教員の本俸を記入してください。該当値がない場合には「0」を入力してください。",IF(M105="","←全日制・本務職員の本俸を記入してください。該当値がない場合には「0」を入力してください。",""))</f>
        <v>←全日制・本務教員の本俸を記入してください。該当値がない場合には「0」を入力してください。</v>
      </c>
      <c r="AG105" s="721"/>
      <c r="AH105" s="2"/>
      <c r="AI105" s="2"/>
    </row>
    <row r="106" spans="1:35" ht="20.100000000000001" customHeight="1" thickBot="1">
      <c r="A106" s="2333"/>
      <c r="B106" s="2334"/>
      <c r="C106" s="2340" t="s">
        <v>1242</v>
      </c>
      <c r="D106" s="2341"/>
      <c r="E106" s="2341"/>
      <c r="F106" s="2342"/>
      <c r="G106" s="2343"/>
      <c r="H106" s="2344"/>
      <c r="I106" s="2344"/>
      <c r="J106" s="2344"/>
      <c r="K106" s="2344"/>
      <c r="L106" s="743" t="s">
        <v>1246</v>
      </c>
      <c r="M106" s="2343"/>
      <c r="N106" s="2344"/>
      <c r="O106" s="2344"/>
      <c r="P106" s="2344"/>
      <c r="Q106" s="2344"/>
      <c r="R106" s="743" t="s">
        <v>1246</v>
      </c>
      <c r="S106" s="729"/>
      <c r="T106" s="2309"/>
      <c r="U106" s="2309"/>
      <c r="V106" s="2309"/>
      <c r="W106" s="2309"/>
      <c r="X106" s="2309"/>
      <c r="Y106" s="2309"/>
      <c r="Z106" s="2309"/>
      <c r="AA106" s="2309"/>
      <c r="AB106" s="2309"/>
      <c r="AC106" s="2309"/>
      <c r="AD106" s="2309"/>
      <c r="AE106" s="2309"/>
      <c r="AF106" s="57" t="str">
        <f>IF(G106="","←専攻科・本務教員の本俸を記入してください。該当値がない場合には「0」を入力してください。",IF(M106="","←専攻科・本務職員の本俸を記入してください。該当値がない場合には「0」を入力してください。",""))</f>
        <v>←専攻科・本務教員の本俸を記入してください。該当値がない場合には「0」を入力してください。</v>
      </c>
      <c r="AG106" s="721"/>
      <c r="AH106" s="2"/>
      <c r="AI106" s="2"/>
    </row>
    <row r="107" spans="1:35" ht="39.950000000000003" customHeight="1">
      <c r="A107" s="2354" t="s">
        <v>1929</v>
      </c>
      <c r="B107" s="2355"/>
      <c r="C107" s="2355"/>
      <c r="D107" s="2355"/>
      <c r="E107" s="2355"/>
      <c r="F107" s="2355"/>
      <c r="G107" s="2356"/>
      <c r="H107" s="2357"/>
      <c r="I107" s="2357"/>
      <c r="J107" s="2357"/>
      <c r="K107" s="2357"/>
      <c r="L107" s="741" t="s">
        <v>1246</v>
      </c>
      <c r="M107" s="2356"/>
      <c r="N107" s="2357"/>
      <c r="O107" s="2357"/>
      <c r="P107" s="2357"/>
      <c r="Q107" s="2357"/>
      <c r="R107" s="741" t="s">
        <v>1246</v>
      </c>
      <c r="S107" s="739"/>
      <c r="T107" s="2358" t="s">
        <v>1930</v>
      </c>
      <c r="U107" s="2358"/>
      <c r="V107" s="2358"/>
      <c r="W107" s="2358"/>
      <c r="X107" s="2358"/>
      <c r="Y107" s="2358"/>
      <c r="Z107" s="2358"/>
      <c r="AA107" s="2358"/>
      <c r="AB107" s="2358"/>
      <c r="AC107" s="2358"/>
      <c r="AD107" s="2358"/>
      <c r="AE107" s="2358"/>
      <c r="AF107" s="57" t="str">
        <f>IF(G107="","←学校法人基礎調査・本務教員の「期末手当」額を記入してください。該当値がない場合は「0」を入力してください。",IF(M107="","←学校法人基礎調査・本務職員の「期末手当」額を記入してください。該当値がない場合は「0」を入力してください。",""))</f>
        <v>←学校法人基礎調査・本務教員の「期末手当」額を記入してください。該当値がない場合は「0」を入力してください。</v>
      </c>
      <c r="AG107" s="721"/>
      <c r="AH107" s="2"/>
      <c r="AI107" s="2"/>
    </row>
    <row r="108" spans="1:35" ht="20.100000000000001" customHeight="1">
      <c r="A108" s="2331"/>
      <c r="B108" s="2332"/>
      <c r="C108" s="2335" t="s">
        <v>1924</v>
      </c>
      <c r="D108" s="2336"/>
      <c r="E108" s="2336"/>
      <c r="F108" s="2337"/>
      <c r="G108" s="2338"/>
      <c r="H108" s="2339"/>
      <c r="I108" s="2339"/>
      <c r="J108" s="2339"/>
      <c r="K108" s="2339"/>
      <c r="L108" s="742" t="s">
        <v>1246</v>
      </c>
      <c r="M108" s="2338"/>
      <c r="N108" s="2339"/>
      <c r="O108" s="2339"/>
      <c r="P108" s="2339"/>
      <c r="Q108" s="2339"/>
      <c r="R108" s="742" t="s">
        <v>1246</v>
      </c>
      <c r="S108" s="739"/>
      <c r="T108" s="2358"/>
      <c r="U108" s="2358"/>
      <c r="V108" s="2358"/>
      <c r="W108" s="2358"/>
      <c r="X108" s="2358"/>
      <c r="Y108" s="2358"/>
      <c r="Z108" s="2358"/>
      <c r="AA108" s="2358"/>
      <c r="AB108" s="2358"/>
      <c r="AC108" s="2358"/>
      <c r="AD108" s="2358"/>
      <c r="AE108" s="2358"/>
      <c r="AF108" s="57" t="str">
        <f>IF(G108="","←全日制・本務教員の期末手当を記入してください。該当値がない場合には「0」を入力してください。",IF(M108="","←全日制・本務職員の期末手当を記入してください。該当値がない場合には「0」を入力してください。",""))</f>
        <v>←全日制・本務教員の期末手当を記入してください。該当値がない場合には「0」を入力してください。</v>
      </c>
      <c r="AG108" s="721"/>
      <c r="AH108" s="2"/>
      <c r="AI108" s="2"/>
    </row>
    <row r="109" spans="1:35" ht="20.100000000000001" customHeight="1" thickBot="1">
      <c r="A109" s="2333"/>
      <c r="B109" s="2334"/>
      <c r="C109" s="2340" t="s">
        <v>1242</v>
      </c>
      <c r="D109" s="2341"/>
      <c r="E109" s="2341"/>
      <c r="F109" s="2342"/>
      <c r="G109" s="2343"/>
      <c r="H109" s="2344"/>
      <c r="I109" s="2344"/>
      <c r="J109" s="2344"/>
      <c r="K109" s="2344"/>
      <c r="L109" s="743" t="s">
        <v>1246</v>
      </c>
      <c r="M109" s="2343"/>
      <c r="N109" s="2344"/>
      <c r="O109" s="2344"/>
      <c r="P109" s="2344"/>
      <c r="Q109" s="2344"/>
      <c r="R109" s="743" t="s">
        <v>1246</v>
      </c>
      <c r="S109" s="739"/>
      <c r="T109" s="2358"/>
      <c r="U109" s="2358"/>
      <c r="V109" s="2358"/>
      <c r="W109" s="2358"/>
      <c r="X109" s="2358"/>
      <c r="Y109" s="2358"/>
      <c r="Z109" s="2358"/>
      <c r="AA109" s="2358"/>
      <c r="AB109" s="2358"/>
      <c r="AC109" s="2358"/>
      <c r="AD109" s="2358"/>
      <c r="AE109" s="2358"/>
      <c r="AF109" s="57" t="str">
        <f>IF(G109="","←専攻科・本務教員の期末手当を記入してください。該当値がない場合には「0」を入力してください。",IF(M109="","←専攻科・本務職員の期末手当を記入してください。該当値がない場合には「0」を入力してください。",""))</f>
        <v>←専攻科・本務教員の期末手当を記入してください。該当値がない場合には「0」を入力してください。</v>
      </c>
      <c r="AG109" s="721"/>
      <c r="AH109" s="2"/>
      <c r="AI109" s="2"/>
    </row>
    <row r="110" spans="1:35" ht="39.950000000000003" customHeight="1">
      <c r="A110" s="2354" t="s">
        <v>1931</v>
      </c>
      <c r="B110" s="2355"/>
      <c r="C110" s="2355"/>
      <c r="D110" s="2355"/>
      <c r="E110" s="2355"/>
      <c r="F110" s="2355"/>
      <c r="G110" s="2356"/>
      <c r="H110" s="2357"/>
      <c r="I110" s="2357"/>
      <c r="J110" s="2357"/>
      <c r="K110" s="2357"/>
      <c r="L110" s="741" t="s">
        <v>1246</v>
      </c>
      <c r="M110" s="2356"/>
      <c r="N110" s="2357"/>
      <c r="O110" s="2357"/>
      <c r="P110" s="2357"/>
      <c r="Q110" s="2357"/>
      <c r="R110" s="741" t="s">
        <v>1246</v>
      </c>
      <c r="S110" s="739"/>
      <c r="T110" s="744"/>
      <c r="U110" s="744"/>
      <c r="V110" s="744"/>
      <c r="W110" s="744"/>
      <c r="X110" s="744"/>
      <c r="Y110" s="744"/>
      <c r="Z110" s="744"/>
      <c r="AA110" s="744"/>
      <c r="AB110" s="744"/>
      <c r="AC110" s="744"/>
      <c r="AD110" s="744"/>
      <c r="AE110" s="744"/>
      <c r="AF110" s="57" t="str">
        <f>IF(G110="","←学校法人基礎調査・本務教員の「その他手当」額を記入してください。該当値がない場合は「0」を入力してください。",IF(M110="","←学校法人基礎調査・本務職員の「その他手当」額を記入してください。該当値がない場合は「0」を入力してください。",""))</f>
        <v>←学校法人基礎調査・本務教員の「その他手当」額を記入してください。該当値がない場合は「0」を入力してください。</v>
      </c>
      <c r="AG110" s="721"/>
      <c r="AH110" s="2"/>
      <c r="AI110" s="2"/>
    </row>
    <row r="111" spans="1:35" ht="20.100000000000001" customHeight="1">
      <c r="A111" s="2331"/>
      <c r="B111" s="2332"/>
      <c r="C111" s="2335" t="s">
        <v>1924</v>
      </c>
      <c r="D111" s="2336"/>
      <c r="E111" s="2336"/>
      <c r="F111" s="2337"/>
      <c r="G111" s="2338"/>
      <c r="H111" s="2339"/>
      <c r="I111" s="2339"/>
      <c r="J111" s="2339"/>
      <c r="K111" s="2339"/>
      <c r="L111" s="742" t="s">
        <v>1246</v>
      </c>
      <c r="M111" s="2338"/>
      <c r="N111" s="2339"/>
      <c r="O111" s="2339"/>
      <c r="P111" s="2339"/>
      <c r="Q111" s="2339"/>
      <c r="R111" s="742" t="s">
        <v>1246</v>
      </c>
      <c r="S111" s="739"/>
      <c r="T111" s="744"/>
      <c r="U111" s="744"/>
      <c r="V111" s="744"/>
      <c r="W111" s="744"/>
      <c r="X111" s="744"/>
      <c r="Y111" s="744"/>
      <c r="Z111" s="744"/>
      <c r="AA111" s="744"/>
      <c r="AB111" s="744"/>
      <c r="AC111" s="744"/>
      <c r="AD111" s="744"/>
      <c r="AE111" s="744"/>
      <c r="AF111" s="57" t="str">
        <f>IF(G111="","←全日制・本務教員のその他手当を記入してください。該当値がない場合には「0」を入力してください。",IF(M111="","←全日制・本務職員のその他手当を記入してください。該当値がない場合には「0」を入力してください。",""))</f>
        <v>←全日制・本務教員のその他手当を記入してください。該当値がない場合には「0」を入力してください。</v>
      </c>
      <c r="AG111" s="721"/>
      <c r="AH111" s="2"/>
      <c r="AI111" s="2"/>
    </row>
    <row r="112" spans="1:35" ht="20.100000000000001" customHeight="1" thickBot="1">
      <c r="A112" s="2333"/>
      <c r="B112" s="2334"/>
      <c r="C112" s="2340" t="s">
        <v>1242</v>
      </c>
      <c r="D112" s="2341"/>
      <c r="E112" s="2341"/>
      <c r="F112" s="2342"/>
      <c r="G112" s="2343"/>
      <c r="H112" s="2344"/>
      <c r="I112" s="2344"/>
      <c r="J112" s="2344"/>
      <c r="K112" s="2344"/>
      <c r="L112" s="743" t="s">
        <v>1246</v>
      </c>
      <c r="M112" s="2343"/>
      <c r="N112" s="2344"/>
      <c r="O112" s="2344"/>
      <c r="P112" s="2344"/>
      <c r="Q112" s="2344"/>
      <c r="R112" s="743" t="s">
        <v>1246</v>
      </c>
      <c r="S112" s="739"/>
      <c r="T112" s="744"/>
      <c r="U112" s="744"/>
      <c r="V112" s="744"/>
      <c r="W112" s="744"/>
      <c r="X112" s="744"/>
      <c r="Y112" s="744"/>
      <c r="Z112" s="744"/>
      <c r="AA112" s="744"/>
      <c r="AB112" s="744"/>
      <c r="AC112" s="744"/>
      <c r="AD112" s="744"/>
      <c r="AE112" s="744"/>
      <c r="AF112" s="57" t="str">
        <f>IF(G112="","←専攻科・本務教員のその他手当を記入してください。該当値がない場合には「0」を入力してください。",IF(M112="","←専攻科・本務職員のその他手当を記入してください。該当値がない場合には「0」を入力してください。",""))</f>
        <v>←専攻科・本務教員のその他手当を記入してください。該当値がない場合には「0」を入力してください。</v>
      </c>
      <c r="AG112" s="721"/>
      <c r="AH112" s="2"/>
      <c r="AI112" s="2"/>
    </row>
    <row r="113" spans="1:38" ht="39.950000000000003" customHeight="1">
      <c r="A113" s="2354" t="s">
        <v>1932</v>
      </c>
      <c r="B113" s="2355"/>
      <c r="C113" s="2355"/>
      <c r="D113" s="2355"/>
      <c r="E113" s="2355"/>
      <c r="F113" s="2355"/>
      <c r="G113" s="2356"/>
      <c r="H113" s="2357"/>
      <c r="I113" s="2357"/>
      <c r="J113" s="2357"/>
      <c r="K113" s="2357"/>
      <c r="L113" s="741" t="s">
        <v>1246</v>
      </c>
      <c r="M113" s="2356"/>
      <c r="N113" s="2357"/>
      <c r="O113" s="2357"/>
      <c r="P113" s="2357"/>
      <c r="Q113" s="2357"/>
      <c r="R113" s="741" t="s">
        <v>1246</v>
      </c>
      <c r="S113" s="739"/>
      <c r="T113" s="740"/>
      <c r="U113" s="740"/>
      <c r="V113" s="740"/>
      <c r="W113" s="738"/>
      <c r="X113" s="738"/>
      <c r="Y113" s="738"/>
      <c r="Z113" s="738"/>
      <c r="AA113" s="738"/>
      <c r="AB113" s="738"/>
      <c r="AC113" s="738"/>
      <c r="AD113" s="738"/>
      <c r="AE113" s="738"/>
      <c r="AF113" s="57" t="str">
        <f>IF(G113="","←学校法人基礎調査・本務教員の「所定福利費」額を記入してください。該当値がない場合は「0」を入力してください。",IF(M113="","←学校法人基礎調査・本務職員の「所定福利費」額を記入してください。該当値がない場合は「0」を入力してください。",""))</f>
        <v>←学校法人基礎調査・本務教員の「所定福利費」額を記入してください。該当値がない場合は「0」を入力してください。</v>
      </c>
      <c r="AG113" s="721"/>
      <c r="AH113" s="2"/>
      <c r="AI113" s="2"/>
    </row>
    <row r="114" spans="1:38" ht="20.100000000000001" customHeight="1">
      <c r="A114" s="2331"/>
      <c r="B114" s="2332"/>
      <c r="C114" s="2335" t="s">
        <v>1924</v>
      </c>
      <c r="D114" s="2336"/>
      <c r="E114" s="2336"/>
      <c r="F114" s="2337"/>
      <c r="G114" s="2338"/>
      <c r="H114" s="2339"/>
      <c r="I114" s="2339"/>
      <c r="J114" s="2339"/>
      <c r="K114" s="2339"/>
      <c r="L114" s="742" t="s">
        <v>1246</v>
      </c>
      <c r="M114" s="2338"/>
      <c r="N114" s="2339"/>
      <c r="O114" s="2339"/>
      <c r="P114" s="2339"/>
      <c r="Q114" s="2339"/>
      <c r="R114" s="742" t="s">
        <v>1246</v>
      </c>
      <c r="S114" s="739"/>
      <c r="T114" s="740"/>
      <c r="U114" s="740"/>
      <c r="V114" s="740"/>
      <c r="W114" s="738"/>
      <c r="X114" s="738"/>
      <c r="Y114" s="738"/>
      <c r="Z114" s="738"/>
      <c r="AA114" s="738"/>
      <c r="AB114" s="738"/>
      <c r="AC114" s="738"/>
      <c r="AD114" s="738"/>
      <c r="AE114" s="738"/>
      <c r="AF114" s="57" t="str">
        <f>IF(G114="","←全日制・本務教員の所定福利費を記入してください。該当値がない場合には「0」を入力してください。",IF(M114="","←全日制・本務職員の所定福利費を記入してください。該当値がない場合には「0」を入力してください。",""))</f>
        <v>←全日制・本務教員の所定福利費を記入してください。該当値がない場合には「0」を入力してください。</v>
      </c>
      <c r="AG114" s="721"/>
      <c r="AH114" s="2"/>
      <c r="AI114" s="2"/>
    </row>
    <row r="115" spans="1:38" ht="20.100000000000001" customHeight="1" thickBot="1">
      <c r="A115" s="2333"/>
      <c r="B115" s="2334"/>
      <c r="C115" s="2340" t="s">
        <v>1242</v>
      </c>
      <c r="D115" s="2341"/>
      <c r="E115" s="2341"/>
      <c r="F115" s="2342"/>
      <c r="G115" s="2343"/>
      <c r="H115" s="2344"/>
      <c r="I115" s="2344"/>
      <c r="J115" s="2344"/>
      <c r="K115" s="2344"/>
      <c r="L115" s="743" t="s">
        <v>1246</v>
      </c>
      <c r="M115" s="2343"/>
      <c r="N115" s="2344"/>
      <c r="O115" s="2344"/>
      <c r="P115" s="2344"/>
      <c r="Q115" s="2344"/>
      <c r="R115" s="743" t="s">
        <v>1246</v>
      </c>
      <c r="S115" s="739"/>
      <c r="T115" s="740"/>
      <c r="U115" s="740"/>
      <c r="V115" s="740"/>
      <c r="W115" s="738"/>
      <c r="X115" s="738"/>
      <c r="Y115" s="738"/>
      <c r="Z115" s="738"/>
      <c r="AA115" s="738"/>
      <c r="AB115" s="738"/>
      <c r="AC115" s="738"/>
      <c r="AD115" s="738"/>
      <c r="AE115" s="738"/>
      <c r="AF115" s="57" t="str">
        <f>IF(G115="","←専攻科・本務教員の所定福利費を記入してください。該当値がない場合には「0」を入力してください。",IF(M115="","←専攻科・本務職員の所定福利費を記入してください。該当値がない場合には「0」を入力してください。",""))</f>
        <v>←専攻科・本務教員の所定福利費を記入してください。該当値がない場合には「0」を入力してください。</v>
      </c>
      <c r="AG115" s="721"/>
      <c r="AH115" s="2"/>
      <c r="AI115" s="2"/>
    </row>
    <row r="116" spans="1:38" ht="54.95" customHeight="1">
      <c r="A116" s="2354" t="s">
        <v>1933</v>
      </c>
      <c r="B116" s="2355"/>
      <c r="C116" s="2355"/>
      <c r="D116" s="2355"/>
      <c r="E116" s="2355"/>
      <c r="F116" s="2355"/>
      <c r="G116" s="2356"/>
      <c r="H116" s="2357"/>
      <c r="I116" s="2357"/>
      <c r="J116" s="2357"/>
      <c r="K116" s="2357"/>
      <c r="L116" s="741" t="s">
        <v>1246</v>
      </c>
      <c r="M116" s="2356"/>
      <c r="N116" s="2357"/>
      <c r="O116" s="2357"/>
      <c r="P116" s="2357"/>
      <c r="Q116" s="2357"/>
      <c r="R116" s="741" t="s">
        <v>1246</v>
      </c>
      <c r="S116" s="739"/>
      <c r="T116" s="740"/>
      <c r="U116" s="740"/>
      <c r="V116" s="740"/>
      <c r="W116" s="738"/>
      <c r="X116" s="738"/>
      <c r="Y116" s="738"/>
      <c r="Z116" s="738"/>
      <c r="AA116" s="738"/>
      <c r="AB116" s="738"/>
      <c r="AC116" s="738"/>
      <c r="AD116" s="738"/>
      <c r="AE116" s="738"/>
      <c r="AF116" s="57" t="str">
        <f>IF(G116="","←学校法人基礎調査・本務教員の「都道府県私学退職金団体負担金」額を記入してください。該当値がない場合は「0」を入力してください。",IF(M116="","←学校法人基礎調査・本務職員の「都道府県私学退職金団体負担金」額を記入してください。該当値がない場合は「0」を入力してください。",""))</f>
        <v>←学校法人基礎調査・本務教員の「都道府県私学退職金団体負担金」額を記入してください。該当値がない場合は「0」を入力してください。</v>
      </c>
      <c r="AG116" s="721"/>
      <c r="AH116" s="2"/>
      <c r="AI116" s="2"/>
    </row>
    <row r="117" spans="1:38" ht="20.100000000000001" customHeight="1">
      <c r="A117" s="2331"/>
      <c r="B117" s="2332"/>
      <c r="C117" s="2335" t="s">
        <v>1924</v>
      </c>
      <c r="D117" s="2336"/>
      <c r="E117" s="2336"/>
      <c r="F117" s="2337"/>
      <c r="G117" s="2338"/>
      <c r="H117" s="2339"/>
      <c r="I117" s="2339"/>
      <c r="J117" s="2339"/>
      <c r="K117" s="2339"/>
      <c r="L117" s="742" t="s">
        <v>1246</v>
      </c>
      <c r="M117" s="2338"/>
      <c r="N117" s="2339"/>
      <c r="O117" s="2339"/>
      <c r="P117" s="2339"/>
      <c r="Q117" s="2339"/>
      <c r="R117" s="742" t="s">
        <v>1246</v>
      </c>
      <c r="S117" s="739"/>
      <c r="T117" s="740"/>
      <c r="U117" s="740"/>
      <c r="V117" s="740"/>
      <c r="W117" s="738"/>
      <c r="X117" s="738"/>
      <c r="Y117" s="738"/>
      <c r="Z117" s="738"/>
      <c r="AA117" s="738"/>
      <c r="AB117" s="738"/>
      <c r="AC117" s="738"/>
      <c r="AD117" s="738"/>
      <c r="AE117" s="738"/>
      <c r="AF117" s="57" t="str">
        <f>IF(G117="","←全日制・本務教員の団体負担金を記入してください。該当値がない場合には「0」を入力してください。",IF(M117="","←全日制・本務職員の団体負担金を記入してください。該当値がない場合には「0」を入力してください。",""))</f>
        <v>←全日制・本務教員の団体負担金を記入してください。該当値がない場合には「0」を入力してください。</v>
      </c>
      <c r="AG117" s="721"/>
      <c r="AH117" s="2"/>
      <c r="AI117" s="2"/>
    </row>
    <row r="118" spans="1:38" ht="20.100000000000001" customHeight="1" thickBot="1">
      <c r="A118" s="2333"/>
      <c r="B118" s="2334"/>
      <c r="C118" s="2340" t="s">
        <v>1242</v>
      </c>
      <c r="D118" s="2341"/>
      <c r="E118" s="2341"/>
      <c r="F118" s="2342"/>
      <c r="G118" s="2343"/>
      <c r="H118" s="2344"/>
      <c r="I118" s="2344"/>
      <c r="J118" s="2344"/>
      <c r="K118" s="2344"/>
      <c r="L118" s="743" t="s">
        <v>1246</v>
      </c>
      <c r="M118" s="2343"/>
      <c r="N118" s="2344"/>
      <c r="O118" s="2344"/>
      <c r="P118" s="2344"/>
      <c r="Q118" s="2344"/>
      <c r="R118" s="743" t="s">
        <v>1246</v>
      </c>
      <c r="S118" s="739"/>
      <c r="T118" s="740"/>
      <c r="U118" s="740"/>
      <c r="V118" s="740"/>
      <c r="W118" s="738"/>
      <c r="X118" s="738"/>
      <c r="Y118" s="738"/>
      <c r="Z118" s="738"/>
      <c r="AA118" s="738"/>
      <c r="AB118" s="738"/>
      <c r="AC118" s="738"/>
      <c r="AD118" s="738"/>
      <c r="AE118" s="738"/>
      <c r="AF118" s="57" t="str">
        <f>IF(G118="","←専攻科・本務教員の団体負担金を記入してください。該当値がない場合には「0」を入力してください。",IF(M118="","←専攻科・本務職員の団体負担金を記入してください。該当値がない場合には「0」を入力してください。",""))</f>
        <v>←専攻科・本務教員の団体負担金を記入してください。該当値がない場合には「0」を入力してください。</v>
      </c>
      <c r="AG118" s="721"/>
      <c r="AH118" s="2"/>
      <c r="AI118" s="2"/>
    </row>
    <row r="119" spans="1:38" ht="30" customHeight="1">
      <c r="A119" s="2354" t="s">
        <v>1248</v>
      </c>
      <c r="B119" s="2355"/>
      <c r="C119" s="2355"/>
      <c r="D119" s="2355"/>
      <c r="E119" s="2355"/>
      <c r="F119" s="2355"/>
      <c r="G119" s="2386">
        <f>G104+G107+G110+G113+G116</f>
        <v>0</v>
      </c>
      <c r="H119" s="2387"/>
      <c r="I119" s="2387"/>
      <c r="J119" s="2387"/>
      <c r="K119" s="2387"/>
      <c r="L119" s="741" t="s">
        <v>1246</v>
      </c>
      <c r="M119" s="2386">
        <f>M104+M107+M110+M113+M116</f>
        <v>0</v>
      </c>
      <c r="N119" s="2387"/>
      <c r="O119" s="2387"/>
      <c r="P119" s="2387"/>
      <c r="Q119" s="2387"/>
      <c r="R119" s="745" t="s">
        <v>1246</v>
      </c>
      <c r="S119" s="740"/>
      <c r="T119" s="740"/>
      <c r="U119" s="740"/>
      <c r="V119" s="740"/>
      <c r="W119" s="738"/>
      <c r="X119" s="738"/>
      <c r="Y119" s="738"/>
      <c r="Z119" s="738"/>
      <c r="AA119" s="738"/>
      <c r="AB119" s="738"/>
      <c r="AC119" s="738"/>
      <c r="AD119" s="738"/>
      <c r="AE119" s="738"/>
      <c r="AF119" s="720" t="str">
        <f>IF(G119&lt;&gt;SUM(G104,G107,G110,G113,G116),"←学校法人基礎調査・本務教員の本俸、期末手当、その他手当、所定福利費、都道府県私学退職金団体負担金の合計と一致しません",IF(M119&lt;&gt;SUM(M104,M107,M110,M113,M116),"←学校法人基礎調査・本務職員の本俸、期末手当、その他手当、所定福利費、都道府県私学退職金団体負担金の合計と一致しません",""))</f>
        <v/>
      </c>
      <c r="AG119" s="721"/>
      <c r="AH119" s="2"/>
      <c r="AI119" s="2"/>
    </row>
    <row r="120" spans="1:38" ht="20.100000000000001" customHeight="1">
      <c r="A120" s="2359"/>
      <c r="B120" s="2360"/>
      <c r="C120" s="2335" t="s">
        <v>1924</v>
      </c>
      <c r="D120" s="2336"/>
      <c r="E120" s="2336"/>
      <c r="F120" s="2337"/>
      <c r="G120" s="2388">
        <f>G105+G108+G111+G114+G117</f>
        <v>0</v>
      </c>
      <c r="H120" s="2389"/>
      <c r="I120" s="2389"/>
      <c r="J120" s="2389"/>
      <c r="K120" s="2389"/>
      <c r="L120" s="742" t="s">
        <v>1246</v>
      </c>
      <c r="M120" s="2388">
        <f>M105+M108+M111+M114+M117</f>
        <v>0</v>
      </c>
      <c r="N120" s="2389"/>
      <c r="O120" s="2389"/>
      <c r="P120" s="2389"/>
      <c r="Q120" s="2389"/>
      <c r="R120" s="746" t="s">
        <v>1246</v>
      </c>
      <c r="S120" s="738"/>
      <c r="T120" s="738"/>
      <c r="U120" s="738"/>
      <c r="V120" s="738"/>
      <c r="W120" s="738"/>
      <c r="X120" s="738"/>
      <c r="Y120" s="738"/>
      <c r="Z120" s="738"/>
      <c r="AA120" s="738"/>
      <c r="AB120" s="738"/>
      <c r="AC120" s="738"/>
      <c r="AD120" s="738"/>
      <c r="AE120" s="738"/>
      <c r="AF120" s="720" t="str">
        <f>IF(G120&lt;&gt;SUM(G105,G108,G111,G114,G117),"←全日制・本務教員の本俸、期末手当、その他手当、所定福利費、都道府県私学退職金団体負担金の合計と一致しません",IF(M120&lt;&gt;SUM(M105,M108,M111,M114,M117),"←全日制・本務職員の本俸、期末手当、その他手当、所定福利費、都道府県私学退職金団体負担金の合計と一致しません",""))</f>
        <v/>
      </c>
      <c r="AG120" s="721"/>
      <c r="AH120" s="2"/>
      <c r="AI120" s="2"/>
    </row>
    <row r="121" spans="1:38" ht="20.100000000000001" customHeight="1" thickBot="1">
      <c r="A121" s="2361"/>
      <c r="B121" s="2362"/>
      <c r="C121" s="2340" t="s">
        <v>1242</v>
      </c>
      <c r="D121" s="2341"/>
      <c r="E121" s="2341"/>
      <c r="F121" s="2342"/>
      <c r="G121" s="2390">
        <f>G106+G109+G112+G115+G118</f>
        <v>0</v>
      </c>
      <c r="H121" s="2391"/>
      <c r="I121" s="2391"/>
      <c r="J121" s="2391"/>
      <c r="K121" s="2391"/>
      <c r="L121" s="743" t="s">
        <v>1246</v>
      </c>
      <c r="M121" s="2390">
        <f>M106+M109+M112+M115+M118</f>
        <v>0</v>
      </c>
      <c r="N121" s="2391"/>
      <c r="O121" s="2391"/>
      <c r="P121" s="2391"/>
      <c r="Q121" s="2391"/>
      <c r="R121" s="747" t="s">
        <v>1246</v>
      </c>
      <c r="S121" s="738"/>
      <c r="T121" s="738"/>
      <c r="U121" s="738"/>
      <c r="V121" s="738"/>
      <c r="W121" s="738"/>
      <c r="X121" s="738"/>
      <c r="Y121" s="738"/>
      <c r="Z121" s="738"/>
      <c r="AA121" s="738"/>
      <c r="AB121" s="738"/>
      <c r="AC121" s="738"/>
      <c r="AD121" s="738"/>
      <c r="AE121" s="738"/>
      <c r="AF121" s="720" t="str">
        <f>IF(G121&lt;&gt;SUM(G106,G109,G112,G115,G118),"←専攻科・本務教員の本俸、期末手当、その他手当、所定福利費、都道府県私学退職金団体負担金の合計と一致しません",IF(M121&lt;&gt;SUM(M106,M109,M112,M115,M118),"←専攻科・本務職員の本俸、期末手当、その他手当、所定福利費、都道府県私学退職金団体負担金の合計と一致しません",""))</f>
        <v/>
      </c>
      <c r="AG121" s="721"/>
      <c r="AH121" s="2"/>
      <c r="AI121" s="2"/>
    </row>
    <row r="122" spans="1:38" ht="12.75" customHeight="1">
      <c r="A122" s="727"/>
      <c r="B122" s="737"/>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20"/>
      <c r="AG122" s="721"/>
      <c r="AH122" s="2"/>
      <c r="AI122" s="2"/>
    </row>
    <row r="123" spans="1:38" ht="12.75" customHeight="1">
      <c r="A123" s="727"/>
      <c r="B123" s="737"/>
      <c r="C123" s="738"/>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8"/>
      <c r="AA123" s="738"/>
      <c r="AB123" s="738"/>
      <c r="AC123" s="738"/>
      <c r="AD123" s="738"/>
      <c r="AE123" s="738"/>
      <c r="AF123" s="720"/>
      <c r="AG123" s="721"/>
      <c r="AH123" s="2"/>
      <c r="AI123" s="2"/>
    </row>
    <row r="124" spans="1:38" ht="15" customHeight="1">
      <c r="B124" s="748"/>
      <c r="C124" s="3"/>
    </row>
    <row r="125" spans="1:38" ht="15" customHeight="1">
      <c r="B125" s="748"/>
      <c r="C125" s="3"/>
    </row>
    <row r="126" spans="1:38" ht="15" customHeight="1">
      <c r="B126" s="748"/>
      <c r="C126" s="3"/>
      <c r="AG126" s="206" t="s">
        <v>356</v>
      </c>
      <c r="AH126" s="207" t="s">
        <v>1117</v>
      </c>
      <c r="AI126" s="749" t="s">
        <v>1178</v>
      </c>
      <c r="AJ126" s="750" t="s">
        <v>406</v>
      </c>
      <c r="AK126" s="209" t="s">
        <v>1074</v>
      </c>
      <c r="AL126" s="209" t="s">
        <v>1075</v>
      </c>
    </row>
    <row r="127" spans="1:38" ht="15" customHeight="1">
      <c r="B127" s="748"/>
      <c r="C127" s="3"/>
      <c r="AG127" s="751" t="s">
        <v>1010</v>
      </c>
      <c r="AH127" s="751" t="s">
        <v>137</v>
      </c>
      <c r="AI127" s="751" t="s">
        <v>1054</v>
      </c>
      <c r="AJ127" s="751">
        <v>201001</v>
      </c>
      <c r="AK127" s="213" t="s">
        <v>388</v>
      </c>
      <c r="AL127" s="213">
        <v>1</v>
      </c>
    </row>
    <row r="128" spans="1:38" ht="15" customHeight="1">
      <c r="B128" s="752"/>
      <c r="C128" s="753"/>
      <c r="D128" s="63"/>
      <c r="E128" s="63"/>
      <c r="F128" s="63"/>
      <c r="G128" s="63"/>
      <c r="H128" s="63"/>
      <c r="I128" s="63"/>
      <c r="J128" s="63"/>
      <c r="K128" s="63"/>
      <c r="L128" s="63"/>
      <c r="M128" s="63"/>
      <c r="N128" s="63"/>
      <c r="AG128" s="751" t="s">
        <v>1010</v>
      </c>
      <c r="AH128" s="751" t="s">
        <v>138</v>
      </c>
      <c r="AI128" s="751" t="s">
        <v>1055</v>
      </c>
      <c r="AJ128" s="751">
        <v>201002</v>
      </c>
      <c r="AK128" s="213" t="s">
        <v>388</v>
      </c>
      <c r="AL128" s="213">
        <v>1</v>
      </c>
    </row>
    <row r="129" spans="1:38" ht="1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52"/>
      <c r="AG129" s="751" t="s">
        <v>1010</v>
      </c>
      <c r="AH129" s="751" t="s">
        <v>80</v>
      </c>
      <c r="AI129" s="751" t="s">
        <v>1179</v>
      </c>
      <c r="AJ129" s="751">
        <v>201007</v>
      </c>
      <c r="AK129" s="213" t="s">
        <v>388</v>
      </c>
      <c r="AL129" s="213">
        <v>1</v>
      </c>
    </row>
    <row r="130" spans="1:38" ht="1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52"/>
      <c r="AG130" s="751" t="s">
        <v>1011</v>
      </c>
      <c r="AH130" s="751" t="s">
        <v>81</v>
      </c>
      <c r="AI130" s="751" t="s">
        <v>1180</v>
      </c>
      <c r="AJ130" s="751">
        <v>202002</v>
      </c>
      <c r="AK130" s="213">
        <v>1</v>
      </c>
      <c r="AL130" s="213" t="s">
        <v>388</v>
      </c>
    </row>
    <row r="131" spans="1:38"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52"/>
      <c r="AG131" s="751" t="s">
        <v>1014</v>
      </c>
      <c r="AH131" s="751" t="s">
        <v>82</v>
      </c>
      <c r="AI131" s="751" t="s">
        <v>1182</v>
      </c>
      <c r="AJ131" s="754">
        <v>205004</v>
      </c>
      <c r="AK131" s="213">
        <v>1</v>
      </c>
      <c r="AL131" s="213" t="s">
        <v>388</v>
      </c>
    </row>
    <row r="132" spans="1:38"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52"/>
      <c r="AG132" s="751" t="s">
        <v>1015</v>
      </c>
      <c r="AH132" s="751" t="s">
        <v>153</v>
      </c>
      <c r="AI132" s="751" t="s">
        <v>1184</v>
      </c>
      <c r="AJ132" s="751">
        <v>206005</v>
      </c>
      <c r="AK132" s="213" t="s">
        <v>388</v>
      </c>
      <c r="AL132" s="213">
        <v>1</v>
      </c>
    </row>
    <row r="133" spans="1:38" ht="1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52"/>
      <c r="AG133" s="751" t="s">
        <v>1015</v>
      </c>
      <c r="AH133" s="751" t="s">
        <v>83</v>
      </c>
      <c r="AI133" s="751" t="s">
        <v>1183</v>
      </c>
      <c r="AJ133" s="751">
        <v>206017</v>
      </c>
      <c r="AK133" s="213">
        <v>1</v>
      </c>
      <c r="AL133" s="213" t="s">
        <v>388</v>
      </c>
    </row>
    <row r="134" spans="1:38"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52"/>
      <c r="AG134" s="751" t="s">
        <v>1016</v>
      </c>
      <c r="AH134" s="751" t="s">
        <v>84</v>
      </c>
      <c r="AI134" s="751" t="s">
        <v>1185</v>
      </c>
      <c r="AJ134" s="751">
        <v>207010</v>
      </c>
      <c r="AK134" s="213" t="s">
        <v>388</v>
      </c>
      <c r="AL134" s="213">
        <v>1</v>
      </c>
    </row>
    <row r="135" spans="1:38" ht="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52"/>
      <c r="AG135" s="751" t="s">
        <v>1016</v>
      </c>
      <c r="AH135" s="751" t="s">
        <v>72</v>
      </c>
      <c r="AI135" s="751" t="s">
        <v>1056</v>
      </c>
      <c r="AJ135" s="751">
        <v>207018</v>
      </c>
      <c r="AK135" s="213" t="s">
        <v>388</v>
      </c>
      <c r="AL135" s="213">
        <v>1</v>
      </c>
    </row>
    <row r="136" spans="1:38" ht="1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52"/>
      <c r="AG136" s="751" t="s">
        <v>1017</v>
      </c>
      <c r="AH136" s="751" t="s">
        <v>85</v>
      </c>
      <c r="AI136" s="751" t="s">
        <v>1186</v>
      </c>
      <c r="AJ136" s="751">
        <v>301002</v>
      </c>
      <c r="AK136" s="213" t="s">
        <v>388</v>
      </c>
      <c r="AL136" s="213">
        <v>1</v>
      </c>
    </row>
    <row r="137" spans="1:38" ht="30.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52"/>
      <c r="AG137" s="751" t="s">
        <v>1022</v>
      </c>
      <c r="AH137" s="751" t="s">
        <v>190</v>
      </c>
      <c r="AI137" s="751" t="s">
        <v>1187</v>
      </c>
      <c r="AJ137" s="751">
        <v>306073</v>
      </c>
      <c r="AK137" s="213" t="s">
        <v>388</v>
      </c>
      <c r="AL137" s="213">
        <v>1</v>
      </c>
    </row>
    <row r="138" spans="1:38" ht="1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52"/>
      <c r="AG138" s="751" t="s">
        <v>1070</v>
      </c>
      <c r="AH138" s="211" t="s">
        <v>86</v>
      </c>
      <c r="AI138" s="751" t="s">
        <v>1188</v>
      </c>
      <c r="AJ138" s="755">
        <v>406009</v>
      </c>
      <c r="AK138" s="213">
        <v>1</v>
      </c>
      <c r="AL138" s="213" t="s">
        <v>388</v>
      </c>
    </row>
    <row r="139" spans="1:38" ht="1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52"/>
      <c r="AG139" s="751" t="s">
        <v>1024</v>
      </c>
      <c r="AH139" s="751" t="s">
        <v>123</v>
      </c>
      <c r="AI139" s="751" t="s">
        <v>1189</v>
      </c>
      <c r="AJ139" s="751">
        <v>503003</v>
      </c>
      <c r="AK139" s="213">
        <v>1</v>
      </c>
      <c r="AL139" s="213" t="s">
        <v>388</v>
      </c>
    </row>
    <row r="140" spans="1:38" ht="1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52"/>
      <c r="AG140" s="751" t="s">
        <v>1025</v>
      </c>
      <c r="AH140" s="751" t="s">
        <v>233</v>
      </c>
      <c r="AI140" s="751" t="s">
        <v>1058</v>
      </c>
      <c r="AJ140" s="751">
        <v>504011</v>
      </c>
      <c r="AK140" s="213"/>
      <c r="AL140" s="213">
        <v>1</v>
      </c>
    </row>
    <row r="141" spans="1:38" ht="1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52"/>
      <c r="AG141" s="751" t="s">
        <v>1028</v>
      </c>
      <c r="AH141" s="751" t="s">
        <v>1934</v>
      </c>
      <c r="AI141" s="751" t="s">
        <v>1935</v>
      </c>
      <c r="AJ141" s="751">
        <v>507033</v>
      </c>
      <c r="AK141" s="213" t="s">
        <v>388</v>
      </c>
      <c r="AL141" s="213">
        <v>1</v>
      </c>
    </row>
    <row r="142" spans="1:38" ht="1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52"/>
      <c r="AG142" s="751" t="s">
        <v>1029</v>
      </c>
      <c r="AH142" s="751" t="s">
        <v>760</v>
      </c>
      <c r="AI142" s="751" t="s">
        <v>1059</v>
      </c>
      <c r="AJ142" s="751">
        <v>508038</v>
      </c>
      <c r="AK142" s="213" t="s">
        <v>388</v>
      </c>
      <c r="AL142" s="213">
        <v>1</v>
      </c>
    </row>
    <row r="143" spans="1:38" ht="1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52"/>
      <c r="AG143" s="751" t="s">
        <v>1030</v>
      </c>
      <c r="AH143" s="751" t="s">
        <v>124</v>
      </c>
      <c r="AI143" s="751" t="s">
        <v>1190</v>
      </c>
      <c r="AJ143" s="751">
        <v>509011</v>
      </c>
      <c r="AK143" s="213">
        <v>1</v>
      </c>
      <c r="AL143" s="213" t="s">
        <v>388</v>
      </c>
    </row>
    <row r="144" spans="1:38" ht="1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52"/>
      <c r="AG144" s="751" t="s">
        <v>1031</v>
      </c>
      <c r="AH144" s="751" t="s">
        <v>247</v>
      </c>
      <c r="AI144" s="751" t="s">
        <v>1191</v>
      </c>
      <c r="AJ144" s="751">
        <v>601007</v>
      </c>
      <c r="AK144" s="213" t="s">
        <v>388</v>
      </c>
      <c r="AL144" s="213">
        <v>1</v>
      </c>
    </row>
    <row r="145" spans="1:38" ht="1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52"/>
      <c r="AG145" s="751" t="s">
        <v>1032</v>
      </c>
      <c r="AH145" s="751" t="s">
        <v>87</v>
      </c>
      <c r="AI145" s="751" t="s">
        <v>1193</v>
      </c>
      <c r="AJ145" s="751">
        <v>602029</v>
      </c>
      <c r="AK145" s="213">
        <v>1</v>
      </c>
      <c r="AL145" s="213" t="s">
        <v>388</v>
      </c>
    </row>
    <row r="146" spans="1:38" ht="1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52"/>
      <c r="AG146" s="751" t="s">
        <v>1032</v>
      </c>
      <c r="AH146" s="751" t="s">
        <v>88</v>
      </c>
      <c r="AI146" s="751" t="s">
        <v>1194</v>
      </c>
      <c r="AJ146" s="751">
        <v>602031</v>
      </c>
      <c r="AK146" s="213">
        <v>1</v>
      </c>
      <c r="AL146" s="213" t="s">
        <v>388</v>
      </c>
    </row>
    <row r="147" spans="1:38" ht="1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52"/>
      <c r="AG147" s="751" t="s">
        <v>1032</v>
      </c>
      <c r="AH147" s="751" t="s">
        <v>252</v>
      </c>
      <c r="AI147" s="751" t="s">
        <v>1192</v>
      </c>
      <c r="AJ147" s="751">
        <v>602038</v>
      </c>
      <c r="AK147" s="213" t="s">
        <v>388</v>
      </c>
      <c r="AL147" s="213">
        <v>1</v>
      </c>
    </row>
    <row r="148" spans="1:38" ht="1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52"/>
      <c r="AG148" s="751" t="s">
        <v>1033</v>
      </c>
      <c r="AH148" s="751" t="s">
        <v>1936</v>
      </c>
      <c r="AI148" s="751" t="s">
        <v>1195</v>
      </c>
      <c r="AJ148" s="751">
        <v>603065</v>
      </c>
      <c r="AK148" s="213" t="s">
        <v>388</v>
      </c>
      <c r="AL148" s="213">
        <v>1</v>
      </c>
    </row>
    <row r="149" spans="1:38" ht="1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52"/>
      <c r="AG149" s="751" t="s">
        <v>1033</v>
      </c>
      <c r="AH149" s="751" t="s">
        <v>1937</v>
      </c>
      <c r="AI149" s="751" t="s">
        <v>1196</v>
      </c>
      <c r="AJ149" s="751">
        <v>603067</v>
      </c>
      <c r="AK149" s="213">
        <v>1</v>
      </c>
      <c r="AL149" s="213" t="s">
        <v>388</v>
      </c>
    </row>
    <row r="150" spans="1:38" ht="1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52"/>
      <c r="AG150" s="751" t="s">
        <v>1035</v>
      </c>
      <c r="AH150" s="751" t="s">
        <v>89</v>
      </c>
      <c r="AI150" s="751" t="s">
        <v>1197</v>
      </c>
      <c r="AJ150" s="751">
        <v>605010</v>
      </c>
      <c r="AK150" s="213" t="s">
        <v>388</v>
      </c>
      <c r="AL150" s="213">
        <v>1</v>
      </c>
    </row>
    <row r="151" spans="1:38" ht="1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52"/>
      <c r="AG151" s="751" t="s">
        <v>1037</v>
      </c>
      <c r="AH151" s="751" t="s">
        <v>90</v>
      </c>
      <c r="AI151" s="751" t="s">
        <v>1198</v>
      </c>
      <c r="AJ151" s="751">
        <v>701003</v>
      </c>
      <c r="AK151" s="213" t="s">
        <v>388</v>
      </c>
      <c r="AL151" s="213">
        <v>1</v>
      </c>
    </row>
    <row r="152" spans="1:38" ht="1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52"/>
      <c r="AG152" s="751" t="s">
        <v>1039</v>
      </c>
      <c r="AH152" s="751" t="s">
        <v>91</v>
      </c>
      <c r="AI152" s="751" t="s">
        <v>1200</v>
      </c>
      <c r="AJ152" s="751">
        <v>703007</v>
      </c>
      <c r="AK152" s="213" t="s">
        <v>388</v>
      </c>
      <c r="AL152" s="213">
        <v>1</v>
      </c>
    </row>
    <row r="153" spans="1:38" ht="1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52"/>
      <c r="AG153" s="751" t="s">
        <v>1039</v>
      </c>
      <c r="AH153" s="751" t="s">
        <v>92</v>
      </c>
      <c r="AI153" s="751" t="s">
        <v>1199</v>
      </c>
      <c r="AJ153" s="751">
        <v>703010</v>
      </c>
      <c r="AK153" s="213" t="s">
        <v>388</v>
      </c>
      <c r="AL153" s="213">
        <v>1</v>
      </c>
    </row>
    <row r="154" spans="1:38" ht="1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52"/>
      <c r="AG154" s="751" t="s">
        <v>1040</v>
      </c>
      <c r="AH154" s="751" t="s">
        <v>1938</v>
      </c>
      <c r="AI154" s="751" t="s">
        <v>1939</v>
      </c>
      <c r="AJ154" s="751">
        <v>704018</v>
      </c>
      <c r="AK154" s="213" t="s">
        <v>388</v>
      </c>
      <c r="AL154" s="213">
        <v>1</v>
      </c>
    </row>
    <row r="155" spans="1:38" ht="1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52"/>
      <c r="AG155" s="751" t="s">
        <v>1041</v>
      </c>
      <c r="AH155" s="751" t="s">
        <v>1940</v>
      </c>
      <c r="AI155" s="751" t="s">
        <v>1941</v>
      </c>
      <c r="AJ155" s="751">
        <v>705007</v>
      </c>
      <c r="AK155" s="213">
        <v>1</v>
      </c>
      <c r="AL155" s="213" t="s">
        <v>388</v>
      </c>
    </row>
    <row r="156" spans="1:38" ht="1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52"/>
      <c r="AG156" s="751" t="s">
        <v>1041</v>
      </c>
      <c r="AH156" s="751" t="s">
        <v>285</v>
      </c>
      <c r="AI156" s="751" t="s">
        <v>1202</v>
      </c>
      <c r="AJ156" s="751">
        <v>705009</v>
      </c>
      <c r="AK156" s="213">
        <v>1</v>
      </c>
      <c r="AL156" s="213" t="s">
        <v>388</v>
      </c>
    </row>
    <row r="157" spans="1:38" ht="1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52"/>
      <c r="AG157" s="751" t="s">
        <v>1042</v>
      </c>
      <c r="AH157" s="751" t="s">
        <v>1942</v>
      </c>
      <c r="AI157" s="751" t="s">
        <v>1203</v>
      </c>
      <c r="AJ157" s="751">
        <v>802008</v>
      </c>
      <c r="AK157" s="213" t="s">
        <v>388</v>
      </c>
      <c r="AL157" s="213">
        <v>1</v>
      </c>
    </row>
    <row r="158" spans="1:38" ht="1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52"/>
      <c r="AG158" s="751" t="s">
        <v>1042</v>
      </c>
      <c r="AH158" s="751" t="s">
        <v>1943</v>
      </c>
      <c r="AI158" s="751" t="s">
        <v>1944</v>
      </c>
      <c r="AJ158" s="751">
        <v>802009</v>
      </c>
      <c r="AK158" s="213" t="s">
        <v>388</v>
      </c>
      <c r="AL158" s="213">
        <v>1</v>
      </c>
    </row>
    <row r="159" spans="1:38" ht="1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52"/>
      <c r="AG159" s="751" t="s">
        <v>1043</v>
      </c>
      <c r="AH159" s="751" t="s">
        <v>1945</v>
      </c>
      <c r="AI159" s="751" t="s">
        <v>1205</v>
      </c>
      <c r="AJ159" s="751">
        <v>803005</v>
      </c>
      <c r="AK159" s="213" t="s">
        <v>388</v>
      </c>
      <c r="AL159" s="213">
        <v>1</v>
      </c>
    </row>
    <row r="160" spans="1:38" ht="1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52"/>
      <c r="AG160" s="751" t="s">
        <v>1043</v>
      </c>
      <c r="AH160" s="751" t="s">
        <v>1946</v>
      </c>
      <c r="AI160" s="751" t="s">
        <v>1204</v>
      </c>
      <c r="AJ160" s="751">
        <v>803006</v>
      </c>
      <c r="AK160" s="213">
        <v>1</v>
      </c>
      <c r="AL160" s="213"/>
    </row>
    <row r="161" spans="1:38" ht="1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52"/>
      <c r="AG161" s="751" t="s">
        <v>1043</v>
      </c>
      <c r="AH161" s="751" t="s">
        <v>1807</v>
      </c>
      <c r="AI161" s="751" t="s">
        <v>1808</v>
      </c>
      <c r="AJ161" s="751">
        <v>803011</v>
      </c>
      <c r="AK161" s="213">
        <v>1</v>
      </c>
      <c r="AL161" s="213" t="s">
        <v>388</v>
      </c>
    </row>
    <row r="162" spans="1:38" ht="1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52"/>
      <c r="AG162" s="751" t="s">
        <v>1044</v>
      </c>
      <c r="AH162" s="751" t="s">
        <v>94</v>
      </c>
      <c r="AI162" s="751" t="s">
        <v>1206</v>
      </c>
      <c r="AJ162" s="751">
        <v>804006</v>
      </c>
      <c r="AK162" s="213" t="s">
        <v>388</v>
      </c>
      <c r="AL162" s="213">
        <v>1</v>
      </c>
    </row>
    <row r="163" spans="1:38" ht="1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52"/>
      <c r="AG163" s="751" t="s">
        <v>1045</v>
      </c>
      <c r="AH163" s="751" t="s">
        <v>95</v>
      </c>
      <c r="AI163" s="751" t="s">
        <v>1211</v>
      </c>
      <c r="AJ163" s="751">
        <v>901002</v>
      </c>
      <c r="AK163" s="213" t="s">
        <v>388</v>
      </c>
      <c r="AL163" s="213">
        <v>1</v>
      </c>
    </row>
    <row r="164" spans="1:38"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52"/>
      <c r="AG164" s="751" t="s">
        <v>1045</v>
      </c>
      <c r="AH164" s="751" t="s">
        <v>297</v>
      </c>
      <c r="AI164" s="751" t="s">
        <v>1213</v>
      </c>
      <c r="AJ164" s="751">
        <v>901003</v>
      </c>
      <c r="AK164" s="213" t="s">
        <v>388</v>
      </c>
      <c r="AL164" s="213">
        <v>1</v>
      </c>
    </row>
    <row r="165" spans="1:38" ht="1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52"/>
      <c r="AG165" s="751" t="s">
        <v>1045</v>
      </c>
      <c r="AH165" s="751" t="s">
        <v>96</v>
      </c>
      <c r="AI165" s="751" t="s">
        <v>1214</v>
      </c>
      <c r="AJ165" s="751">
        <v>901009</v>
      </c>
      <c r="AK165" s="213" t="s">
        <v>388</v>
      </c>
      <c r="AL165" s="213">
        <v>1</v>
      </c>
    </row>
    <row r="166" spans="1:38" ht="1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52"/>
      <c r="AG166" s="751" t="s">
        <v>1045</v>
      </c>
      <c r="AH166" s="751" t="s">
        <v>97</v>
      </c>
      <c r="AI166" s="751" t="s">
        <v>1208</v>
      </c>
      <c r="AJ166" s="751">
        <v>901018</v>
      </c>
      <c r="AK166" s="213" t="s">
        <v>388</v>
      </c>
      <c r="AL166" s="213">
        <v>1</v>
      </c>
    </row>
    <row r="167" spans="1:38" ht="1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52"/>
      <c r="AG167" s="751" t="s">
        <v>1045</v>
      </c>
      <c r="AH167" s="751" t="s">
        <v>98</v>
      </c>
      <c r="AI167" s="751" t="s">
        <v>1215</v>
      </c>
      <c r="AJ167" s="751">
        <v>901027</v>
      </c>
      <c r="AK167" s="213" t="s">
        <v>388</v>
      </c>
      <c r="AL167" s="213">
        <v>1</v>
      </c>
    </row>
    <row r="168" spans="1:38" ht="1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52"/>
      <c r="AG168" s="751" t="s">
        <v>1045</v>
      </c>
      <c r="AH168" s="751" t="s">
        <v>99</v>
      </c>
      <c r="AI168" s="751" t="s">
        <v>1207</v>
      </c>
      <c r="AJ168" s="751">
        <v>901042</v>
      </c>
      <c r="AK168" s="213" t="s">
        <v>388</v>
      </c>
      <c r="AL168" s="213">
        <v>1</v>
      </c>
    </row>
    <row r="169" spans="1:38" ht="1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52"/>
      <c r="AG169" s="751" t="s">
        <v>1045</v>
      </c>
      <c r="AH169" s="751" t="s">
        <v>125</v>
      </c>
      <c r="AI169" s="751" t="s">
        <v>1210</v>
      </c>
      <c r="AJ169" s="751">
        <v>901045</v>
      </c>
      <c r="AK169" s="213" t="s">
        <v>388</v>
      </c>
      <c r="AL169" s="213">
        <v>1</v>
      </c>
    </row>
    <row r="170" spans="1:38" ht="1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52"/>
      <c r="AG170" s="751" t="s">
        <v>1045</v>
      </c>
      <c r="AH170" s="751" t="s">
        <v>100</v>
      </c>
      <c r="AI170" s="751" t="s">
        <v>1216</v>
      </c>
      <c r="AJ170" s="751">
        <v>901047</v>
      </c>
      <c r="AK170" s="213">
        <v>1</v>
      </c>
      <c r="AL170" s="213" t="s">
        <v>388</v>
      </c>
    </row>
    <row r="171" spans="1:38" ht="1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52"/>
      <c r="AG171" s="751" t="s">
        <v>1045</v>
      </c>
      <c r="AH171" s="751" t="s">
        <v>102</v>
      </c>
      <c r="AI171" s="751" t="s">
        <v>1209</v>
      </c>
      <c r="AJ171" s="751">
        <v>901061</v>
      </c>
      <c r="AK171" s="213">
        <v>1</v>
      </c>
      <c r="AL171" s="213" t="s">
        <v>388</v>
      </c>
    </row>
    <row r="172" spans="1:38" ht="1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52"/>
      <c r="AG172" s="751" t="s">
        <v>1046</v>
      </c>
      <c r="AH172" s="751" t="s">
        <v>126</v>
      </c>
      <c r="AI172" s="751" t="s">
        <v>1217</v>
      </c>
      <c r="AJ172" s="751">
        <v>902003</v>
      </c>
      <c r="AK172" s="213"/>
      <c r="AL172" s="213">
        <v>1</v>
      </c>
    </row>
    <row r="173" spans="1:38" ht="1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52"/>
      <c r="AG173" s="751" t="s">
        <v>1047</v>
      </c>
      <c r="AH173" s="751" t="s">
        <v>103</v>
      </c>
      <c r="AI173" s="751" t="s">
        <v>1221</v>
      </c>
      <c r="AJ173" s="751">
        <v>903009</v>
      </c>
      <c r="AK173" s="213" t="s">
        <v>388</v>
      </c>
      <c r="AL173" s="213">
        <v>1</v>
      </c>
    </row>
    <row r="174" spans="1:38" ht="1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52"/>
      <c r="AG174" s="751" t="s">
        <v>1047</v>
      </c>
      <c r="AH174" s="751" t="s">
        <v>127</v>
      </c>
      <c r="AI174" s="751" t="s">
        <v>1218</v>
      </c>
      <c r="AJ174" s="751">
        <v>903013</v>
      </c>
      <c r="AK174" s="213"/>
      <c r="AL174" s="213">
        <v>1</v>
      </c>
    </row>
    <row r="175" spans="1:38" ht="1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52"/>
      <c r="AG175" s="751" t="s">
        <v>1047</v>
      </c>
      <c r="AH175" s="751" t="s">
        <v>104</v>
      </c>
      <c r="AI175" s="751" t="s">
        <v>1219</v>
      </c>
      <c r="AJ175" s="751">
        <v>903018</v>
      </c>
      <c r="AK175" s="213" t="s">
        <v>388</v>
      </c>
      <c r="AL175" s="213">
        <v>1</v>
      </c>
    </row>
    <row r="176" spans="1:38" ht="1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52"/>
      <c r="AG176" s="751" t="s">
        <v>1048</v>
      </c>
      <c r="AH176" s="751" t="s">
        <v>106</v>
      </c>
      <c r="AI176" s="751" t="s">
        <v>1223</v>
      </c>
      <c r="AJ176" s="751">
        <v>904009</v>
      </c>
      <c r="AK176" s="213" t="s">
        <v>388</v>
      </c>
      <c r="AL176" s="213">
        <v>1</v>
      </c>
    </row>
    <row r="177" spans="1:38" ht="1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52"/>
      <c r="AG177" s="751" t="s">
        <v>1048</v>
      </c>
      <c r="AH177" s="751" t="s">
        <v>107</v>
      </c>
      <c r="AI177" s="751" t="s">
        <v>1225</v>
      </c>
      <c r="AJ177" s="751">
        <v>904018</v>
      </c>
      <c r="AK177" s="213">
        <v>1</v>
      </c>
      <c r="AL177" s="213" t="s">
        <v>388</v>
      </c>
    </row>
    <row r="178" spans="1:38"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52"/>
      <c r="AG178" s="751" t="s">
        <v>1048</v>
      </c>
      <c r="AH178" s="751" t="s">
        <v>108</v>
      </c>
      <c r="AI178" s="751" t="s">
        <v>1222</v>
      </c>
      <c r="AJ178" s="751">
        <v>904019</v>
      </c>
      <c r="AK178" s="213">
        <v>1</v>
      </c>
      <c r="AL178" s="213" t="s">
        <v>388</v>
      </c>
    </row>
    <row r="179" spans="1:38" ht="1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52"/>
      <c r="AG179" s="751" t="s">
        <v>1048</v>
      </c>
      <c r="AH179" s="751" t="s">
        <v>109</v>
      </c>
      <c r="AI179" s="751" t="s">
        <v>1224</v>
      </c>
      <c r="AJ179" s="751">
        <v>904022</v>
      </c>
      <c r="AK179" s="213">
        <v>1</v>
      </c>
      <c r="AL179" s="213" t="s">
        <v>388</v>
      </c>
    </row>
    <row r="180" spans="1:38" ht="1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52"/>
      <c r="AG180" s="751" t="s">
        <v>1049</v>
      </c>
      <c r="AH180" s="751" t="s">
        <v>110</v>
      </c>
      <c r="AI180" s="751" t="s">
        <v>1063</v>
      </c>
      <c r="AJ180" s="751">
        <v>905002</v>
      </c>
      <c r="AK180" s="213" t="s">
        <v>388</v>
      </c>
      <c r="AL180" s="213">
        <v>1</v>
      </c>
    </row>
    <row r="181" spans="1:38" ht="1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52"/>
      <c r="AG181" s="751" t="s">
        <v>1049</v>
      </c>
      <c r="AH181" s="751" t="s">
        <v>308</v>
      </c>
      <c r="AI181" s="751" t="s">
        <v>1226</v>
      </c>
      <c r="AJ181" s="751">
        <v>905005</v>
      </c>
      <c r="AK181" s="213" t="s">
        <v>388</v>
      </c>
      <c r="AL181" s="213">
        <v>1</v>
      </c>
    </row>
    <row r="182" spans="1:38" ht="1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52"/>
      <c r="AG182" s="751" t="s">
        <v>1049</v>
      </c>
      <c r="AH182" s="751" t="s">
        <v>128</v>
      </c>
      <c r="AI182" s="751" t="s">
        <v>1228</v>
      </c>
      <c r="AJ182" s="751">
        <v>905006</v>
      </c>
      <c r="AK182" s="213" t="s">
        <v>388</v>
      </c>
      <c r="AL182" s="213">
        <v>1</v>
      </c>
    </row>
    <row r="183" spans="1:38" ht="1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52"/>
      <c r="AG183" s="751" t="s">
        <v>1049</v>
      </c>
      <c r="AH183" s="751" t="s">
        <v>111</v>
      </c>
      <c r="AI183" s="751" t="s">
        <v>1227</v>
      </c>
      <c r="AJ183" s="751">
        <v>905009</v>
      </c>
      <c r="AK183" s="213" t="s">
        <v>388</v>
      </c>
      <c r="AL183" s="213">
        <v>1</v>
      </c>
    </row>
    <row r="184" spans="1:38" ht="1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52"/>
      <c r="AG184" s="751" t="s">
        <v>1049</v>
      </c>
      <c r="AH184" s="751" t="s">
        <v>75</v>
      </c>
      <c r="AI184" s="751" t="s">
        <v>1064</v>
      </c>
      <c r="AJ184" s="751">
        <v>905012</v>
      </c>
      <c r="AK184" s="213" t="s">
        <v>388</v>
      </c>
      <c r="AL184" s="213">
        <v>1</v>
      </c>
    </row>
    <row r="185" spans="1:38" ht="1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52"/>
      <c r="AG185" s="751" t="s">
        <v>1049</v>
      </c>
      <c r="AH185" s="751" t="s">
        <v>112</v>
      </c>
      <c r="AI185" s="751" t="s">
        <v>1229</v>
      </c>
      <c r="AJ185" s="751">
        <v>905014</v>
      </c>
      <c r="AK185" s="213" t="s">
        <v>388</v>
      </c>
      <c r="AL185" s="213">
        <v>1</v>
      </c>
    </row>
    <row r="186" spans="1:38" ht="1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52"/>
      <c r="AG186" s="751" t="s">
        <v>1050</v>
      </c>
      <c r="AH186" s="751" t="s">
        <v>1947</v>
      </c>
      <c r="AI186" s="751" t="s">
        <v>1948</v>
      </c>
      <c r="AJ186" s="751">
        <v>906004</v>
      </c>
      <c r="AK186" s="213" t="s">
        <v>388</v>
      </c>
      <c r="AL186" s="213">
        <v>1</v>
      </c>
    </row>
    <row r="187" spans="1:38" ht="1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52"/>
      <c r="AG187" s="751" t="s">
        <v>1050</v>
      </c>
      <c r="AH187" s="751" t="s">
        <v>113</v>
      </c>
      <c r="AI187" s="751" t="s">
        <v>1231</v>
      </c>
      <c r="AJ187" s="751">
        <v>906006</v>
      </c>
      <c r="AK187" s="213" t="s">
        <v>388</v>
      </c>
      <c r="AL187" s="213">
        <v>1</v>
      </c>
    </row>
    <row r="188" spans="1:38" ht="1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52"/>
      <c r="AG188" s="751" t="s">
        <v>1050</v>
      </c>
      <c r="AH188" s="751" t="s">
        <v>114</v>
      </c>
      <c r="AI188" s="751" t="s">
        <v>1232</v>
      </c>
      <c r="AJ188" s="751">
        <v>906009</v>
      </c>
      <c r="AK188" s="213">
        <v>1</v>
      </c>
      <c r="AL188" s="213" t="s">
        <v>388</v>
      </c>
    </row>
    <row r="189" spans="1:38" ht="1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52"/>
      <c r="AG189" s="751" t="s">
        <v>1050</v>
      </c>
      <c r="AH189" s="751" t="s">
        <v>311</v>
      </c>
      <c r="AI189" s="751" t="s">
        <v>1065</v>
      </c>
      <c r="AJ189" s="751">
        <v>906013</v>
      </c>
      <c r="AK189" s="213" t="s">
        <v>388</v>
      </c>
      <c r="AL189" s="213">
        <v>1</v>
      </c>
    </row>
    <row r="190" spans="1:38" ht="1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52"/>
      <c r="AG190" s="751" t="s">
        <v>1050</v>
      </c>
      <c r="AH190" s="751" t="s">
        <v>1949</v>
      </c>
      <c r="AI190" s="751" t="s">
        <v>1230</v>
      </c>
      <c r="AJ190" s="751">
        <v>906015</v>
      </c>
      <c r="AK190" s="213" t="s">
        <v>388</v>
      </c>
      <c r="AL190" s="213">
        <v>1</v>
      </c>
    </row>
    <row r="191" spans="1:38" ht="1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52"/>
      <c r="AG191" s="751" t="s">
        <v>1051</v>
      </c>
      <c r="AH191" s="751" t="s">
        <v>115</v>
      </c>
      <c r="AI191" s="751" t="s">
        <v>1234</v>
      </c>
      <c r="AJ191" s="751">
        <v>907006</v>
      </c>
      <c r="AK191" s="213" t="s">
        <v>388</v>
      </c>
      <c r="AL191" s="213">
        <v>1</v>
      </c>
    </row>
    <row r="192" spans="1:38" ht="1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52"/>
      <c r="AG192" s="751" t="s">
        <v>1051</v>
      </c>
      <c r="AH192" s="751" t="s">
        <v>129</v>
      </c>
      <c r="AI192" s="751" t="s">
        <v>1066</v>
      </c>
      <c r="AJ192" s="751">
        <v>907013</v>
      </c>
      <c r="AK192" s="213" t="s">
        <v>388</v>
      </c>
      <c r="AL192" s="213">
        <v>1</v>
      </c>
    </row>
    <row r="193" spans="1:38"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52"/>
      <c r="AG193" s="751" t="s">
        <v>1051</v>
      </c>
      <c r="AH193" s="751" t="s">
        <v>116</v>
      </c>
      <c r="AI193" s="751" t="s">
        <v>1236</v>
      </c>
      <c r="AJ193" s="751">
        <v>907014</v>
      </c>
      <c r="AK193" s="213" t="s">
        <v>388</v>
      </c>
      <c r="AL193" s="213">
        <v>1</v>
      </c>
    </row>
    <row r="194" spans="1:38" ht="1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52"/>
      <c r="AG194" s="751" t="s">
        <v>1051</v>
      </c>
      <c r="AH194" s="751" t="s">
        <v>117</v>
      </c>
      <c r="AI194" s="751" t="s">
        <v>1237</v>
      </c>
      <c r="AJ194" s="751">
        <v>907016</v>
      </c>
      <c r="AK194" s="213" t="s">
        <v>388</v>
      </c>
      <c r="AL194" s="213">
        <v>1</v>
      </c>
    </row>
    <row r="195" spans="1:38" ht="1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52"/>
      <c r="AG195" s="751" t="s">
        <v>1051</v>
      </c>
      <c r="AH195" s="751" t="s">
        <v>118</v>
      </c>
      <c r="AI195" s="751" t="s">
        <v>1233</v>
      </c>
      <c r="AJ195" s="751">
        <v>907017</v>
      </c>
      <c r="AK195" s="213" t="s">
        <v>388</v>
      </c>
      <c r="AL195" s="213">
        <v>1</v>
      </c>
    </row>
    <row r="196" spans="1:38" ht="1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52"/>
      <c r="AG196" s="751" t="s">
        <v>1051</v>
      </c>
      <c r="AH196" s="751" t="s">
        <v>119</v>
      </c>
      <c r="AI196" s="751" t="s">
        <v>1235</v>
      </c>
      <c r="AJ196" s="751">
        <v>907020</v>
      </c>
      <c r="AK196" s="213" t="s">
        <v>388</v>
      </c>
      <c r="AL196" s="213">
        <v>1</v>
      </c>
    </row>
    <row r="197" spans="1:38" ht="1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52"/>
      <c r="AG197" s="11"/>
      <c r="AH197" s="59"/>
      <c r="AI197" s="2"/>
    </row>
    <row r="198" spans="1:38" ht="1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52"/>
      <c r="AG198" s="11"/>
      <c r="AH198" s="59"/>
      <c r="AI198" s="2"/>
    </row>
    <row r="199" spans="1:38" ht="1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52"/>
      <c r="AG199" s="11"/>
      <c r="AH199" s="59"/>
      <c r="AI199" s="2"/>
    </row>
    <row r="200" spans="1:38" ht="1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52"/>
      <c r="AG200" s="11"/>
      <c r="AH200" s="59"/>
      <c r="AI200" s="2"/>
    </row>
    <row r="201" spans="1:38" ht="1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52"/>
      <c r="AG201" s="11"/>
      <c r="AH201" s="59"/>
      <c r="AI201" s="2"/>
    </row>
    <row r="202" spans="1:38" ht="1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52"/>
      <c r="AG202" s="11"/>
      <c r="AH202" s="59"/>
      <c r="AI202" s="2"/>
    </row>
    <row r="203" spans="1:38" ht="1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52"/>
      <c r="AG203" s="11"/>
      <c r="AH203" s="59"/>
      <c r="AI203" s="2"/>
    </row>
    <row r="204" spans="1:38" ht="1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52"/>
      <c r="AG204" s="11"/>
      <c r="AH204" s="59"/>
      <c r="AI204" s="2"/>
    </row>
    <row r="205" spans="1:38" ht="1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52"/>
      <c r="AG205" s="11"/>
      <c r="AH205" s="59"/>
      <c r="AI205" s="2"/>
    </row>
    <row r="206" spans="1:38" ht="1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52"/>
      <c r="AG206" s="11"/>
      <c r="AH206" s="59"/>
      <c r="AI206" s="2"/>
    </row>
    <row r="207" spans="1:38" ht="1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52"/>
      <c r="AG207" s="11"/>
      <c r="AH207" s="59"/>
      <c r="AI207" s="2"/>
    </row>
    <row r="208" spans="1:38" ht="1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52"/>
      <c r="AG208" s="11"/>
      <c r="AH208" s="59"/>
      <c r="AI208" s="2"/>
    </row>
    <row r="209" spans="1:35" ht="1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52"/>
      <c r="AG209" s="11"/>
      <c r="AH209" s="59"/>
      <c r="AI209" s="2"/>
    </row>
    <row r="210" spans="1:35" ht="1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52"/>
      <c r="AG210" s="11"/>
      <c r="AH210" s="59"/>
      <c r="AI210" s="2"/>
    </row>
    <row r="211" spans="1:35" ht="1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52"/>
      <c r="AG211" s="11"/>
      <c r="AH211" s="59"/>
      <c r="AI211" s="2"/>
    </row>
    <row r="212" spans="1:35" ht="1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52"/>
      <c r="AG212" s="11"/>
      <c r="AH212" s="59"/>
      <c r="AI212" s="2"/>
    </row>
    <row r="213" spans="1:35" ht="1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52"/>
      <c r="AG213" s="11"/>
      <c r="AH213" s="59"/>
      <c r="AI213" s="2"/>
    </row>
    <row r="214" spans="1:35" ht="1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52"/>
      <c r="AG214" s="11"/>
      <c r="AH214" s="59"/>
      <c r="AI214" s="2"/>
    </row>
    <row r="215" spans="1:35"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52"/>
      <c r="AG215" s="11"/>
      <c r="AH215" s="59"/>
      <c r="AI215" s="2"/>
    </row>
    <row r="216" spans="1:35" ht="1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52"/>
      <c r="AG216" s="11"/>
      <c r="AH216" s="59"/>
      <c r="AI216" s="2"/>
    </row>
    <row r="217" spans="1:35" ht="1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52"/>
      <c r="AG217" s="11"/>
      <c r="AH217" s="59"/>
      <c r="AI217" s="2"/>
    </row>
    <row r="218" spans="1:35" ht="1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52"/>
      <c r="AG218" s="11"/>
      <c r="AH218" s="59"/>
      <c r="AI218" s="2"/>
    </row>
    <row r="219" spans="1:35" ht="1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52"/>
      <c r="AG219" s="11"/>
      <c r="AH219" s="59"/>
      <c r="AI219" s="2"/>
    </row>
    <row r="220" spans="1:35" ht="1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52"/>
      <c r="AG220" s="11"/>
      <c r="AH220" s="59"/>
      <c r="AI220" s="2"/>
    </row>
    <row r="221" spans="1:35" ht="1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52"/>
      <c r="AG221" s="11"/>
      <c r="AH221" s="59"/>
      <c r="AI221" s="2"/>
    </row>
    <row r="222" spans="1:35" ht="1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52"/>
      <c r="AG222" s="11"/>
      <c r="AH222" s="59"/>
      <c r="AI222" s="2"/>
    </row>
    <row r="223" spans="1:35" ht="1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52"/>
      <c r="AG223" s="11"/>
      <c r="AH223" s="59"/>
      <c r="AI223" s="2"/>
    </row>
    <row r="224" spans="1:35" ht="1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52"/>
      <c r="AG224" s="11"/>
      <c r="AH224" s="59"/>
      <c r="AI224" s="2"/>
    </row>
    <row r="225" spans="1:35" ht="1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52"/>
      <c r="AG225" s="11"/>
      <c r="AH225" s="59"/>
      <c r="AI225" s="2"/>
    </row>
    <row r="226" spans="1:35" ht="1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52"/>
      <c r="AG226" s="11"/>
      <c r="AH226" s="59"/>
      <c r="AI226" s="2"/>
    </row>
    <row r="227" spans="1:35" ht="1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52"/>
      <c r="AG227" s="11"/>
      <c r="AH227" s="59"/>
      <c r="AI227" s="2"/>
    </row>
    <row r="228" spans="1:35" ht="1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52"/>
      <c r="AG228" s="11"/>
      <c r="AH228" s="59"/>
      <c r="AI228" s="2"/>
    </row>
    <row r="229" spans="1:35" ht="1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52"/>
      <c r="AG229" s="11"/>
      <c r="AH229" s="59"/>
      <c r="AI229" s="2"/>
    </row>
    <row r="230" spans="1:35" ht="1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52"/>
      <c r="AG230" s="11"/>
      <c r="AH230" s="59"/>
      <c r="AI230" s="2"/>
    </row>
    <row r="231" spans="1:35" ht="1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52"/>
      <c r="AG231" s="11"/>
      <c r="AH231" s="59"/>
      <c r="AI231" s="2"/>
    </row>
    <row r="232" spans="1:35" ht="1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52"/>
      <c r="AG232" s="11"/>
      <c r="AH232" s="59"/>
      <c r="AI232" s="2"/>
    </row>
    <row r="233" spans="1:35" ht="1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52"/>
      <c r="AG233" s="11"/>
      <c r="AH233" s="59"/>
      <c r="AI233" s="2"/>
    </row>
    <row r="234" spans="1:35" ht="1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52"/>
      <c r="AG234" s="11"/>
      <c r="AH234" s="59"/>
      <c r="AI234" s="2"/>
    </row>
    <row r="235" spans="1:35" ht="1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52"/>
      <c r="AG235" s="11"/>
      <c r="AH235" s="59"/>
      <c r="AI235" s="2"/>
    </row>
    <row r="236" spans="1:35" ht="1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52"/>
      <c r="AG236" s="11"/>
      <c r="AH236" s="59"/>
      <c r="AI236" s="2"/>
    </row>
    <row r="237" spans="1:35" ht="1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52"/>
      <c r="AG237" s="11"/>
      <c r="AH237" s="59"/>
      <c r="AI237" s="2"/>
    </row>
    <row r="238" spans="1:35" ht="1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52"/>
      <c r="AG238" s="11"/>
      <c r="AH238" s="59"/>
      <c r="AI238" s="2"/>
    </row>
    <row r="239" spans="1:35" ht="1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52"/>
      <c r="AG239" s="11"/>
      <c r="AH239" s="59"/>
      <c r="AI239" s="2"/>
    </row>
    <row r="240" spans="1:35" ht="1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52"/>
      <c r="AG240" s="11"/>
      <c r="AH240" s="59"/>
      <c r="AI240" s="2"/>
    </row>
    <row r="241" spans="1:35" ht="1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52"/>
      <c r="AG241" s="11"/>
      <c r="AH241" s="59"/>
      <c r="AI241" s="2"/>
    </row>
    <row r="242" spans="1:35" ht="1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52"/>
      <c r="AG242" s="11"/>
      <c r="AH242" s="59"/>
      <c r="AI242" s="2"/>
    </row>
    <row r="243" spans="1:35" ht="1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52"/>
      <c r="AG243" s="11"/>
      <c r="AH243" s="59"/>
      <c r="AI243" s="2"/>
    </row>
    <row r="244" spans="1:35" ht="1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52"/>
      <c r="AG244" s="11"/>
      <c r="AH244" s="59"/>
      <c r="AI244" s="2"/>
    </row>
    <row r="245" spans="1:35" ht="1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52"/>
      <c r="AG245" s="11"/>
      <c r="AH245" s="59"/>
      <c r="AI245" s="2"/>
    </row>
    <row r="246" spans="1:35" ht="1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52"/>
      <c r="AG246" s="11"/>
      <c r="AH246" s="59"/>
      <c r="AI246" s="2"/>
    </row>
    <row r="247" spans="1:35" ht="1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52"/>
      <c r="AG247" s="11"/>
      <c r="AH247" s="59"/>
      <c r="AI247" s="2"/>
    </row>
    <row r="248" spans="1:35" ht="1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52"/>
      <c r="AG248" s="11"/>
      <c r="AH248" s="59"/>
      <c r="AI248" s="2"/>
    </row>
    <row r="249" spans="1:35" ht="1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52"/>
      <c r="AG249" s="11"/>
      <c r="AH249" s="59"/>
      <c r="AI249" s="2"/>
    </row>
    <row r="250" spans="1:35" ht="1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52"/>
      <c r="AG250" s="11"/>
      <c r="AH250" s="59"/>
      <c r="AI250" s="2"/>
    </row>
    <row r="251" spans="1:35" ht="1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52"/>
      <c r="AG251" s="11"/>
      <c r="AH251" s="59"/>
      <c r="AI251" s="2"/>
    </row>
    <row r="252" spans="1:35" ht="1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52"/>
      <c r="AG252" s="11"/>
      <c r="AH252" s="59"/>
      <c r="AI252" s="2"/>
    </row>
    <row r="253" spans="1:35" ht="1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52"/>
      <c r="AG253" s="11"/>
      <c r="AH253" s="59"/>
      <c r="AI253" s="2"/>
    </row>
    <row r="254" spans="1:35" ht="1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52"/>
      <c r="AG254" s="11"/>
      <c r="AH254" s="59"/>
      <c r="AI254" s="2"/>
    </row>
    <row r="255" spans="1:35" ht="1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52"/>
      <c r="AG255" s="11"/>
      <c r="AH255" s="59"/>
      <c r="AI255" s="2"/>
    </row>
    <row r="256" spans="1:35" ht="1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52"/>
      <c r="AG256" s="11"/>
      <c r="AH256" s="59"/>
      <c r="AI256" s="2"/>
    </row>
    <row r="257" spans="1:35" ht="1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52"/>
      <c r="AG257" s="11"/>
      <c r="AH257" s="59"/>
      <c r="AI257" s="2"/>
    </row>
    <row r="258" spans="1:35" ht="1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52"/>
      <c r="AG258" s="11"/>
      <c r="AH258" s="59"/>
      <c r="AI258" s="2"/>
    </row>
    <row r="259" spans="1:35" ht="1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52"/>
      <c r="AG259" s="11"/>
      <c r="AH259" s="59"/>
      <c r="AI259" s="2"/>
    </row>
    <row r="260" spans="1:35" ht="1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52"/>
      <c r="AG260" s="11"/>
      <c r="AH260" s="59"/>
      <c r="AI260" s="2"/>
    </row>
    <row r="261" spans="1:35" ht="1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52"/>
      <c r="AG261" s="11"/>
      <c r="AH261" s="59"/>
      <c r="AI261" s="2"/>
    </row>
    <row r="262" spans="1:35" ht="1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52"/>
      <c r="AG262" s="11"/>
      <c r="AH262" s="59"/>
      <c r="AI262" s="2"/>
    </row>
    <row r="263" spans="1:35" ht="1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52"/>
      <c r="AG263" s="11"/>
      <c r="AH263" s="59"/>
      <c r="AI263" s="2"/>
    </row>
    <row r="264" spans="1:35" ht="1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52"/>
      <c r="AG264" s="11"/>
      <c r="AH264" s="59"/>
      <c r="AI264" s="2"/>
    </row>
    <row r="265" spans="1:35"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52"/>
      <c r="AG265" s="11"/>
      <c r="AH265" s="59"/>
      <c r="AI265" s="2"/>
    </row>
    <row r="266" spans="1:35" ht="1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52"/>
      <c r="AG266" s="11"/>
      <c r="AH266" s="59"/>
      <c r="AI266" s="2"/>
    </row>
    <row r="267" spans="1:35" ht="1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52"/>
      <c r="AG267" s="11"/>
      <c r="AH267" s="59"/>
      <c r="AI267" s="2"/>
    </row>
    <row r="268" spans="1:35" ht="1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52"/>
      <c r="AG268" s="11"/>
      <c r="AH268" s="59"/>
      <c r="AI268" s="2"/>
    </row>
    <row r="269" spans="1:35" ht="1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52"/>
      <c r="AG269" s="11"/>
      <c r="AH269" s="59"/>
      <c r="AI269" s="2"/>
    </row>
    <row r="270" spans="1:35" ht="1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52"/>
      <c r="AG270" s="11"/>
      <c r="AH270" s="59"/>
      <c r="AI270" s="2"/>
    </row>
    <row r="271" spans="1:35" ht="1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52"/>
      <c r="AG271" s="11"/>
      <c r="AH271" s="59"/>
      <c r="AI271" s="2"/>
    </row>
    <row r="272" spans="1:35" ht="1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52"/>
      <c r="AG272" s="11"/>
      <c r="AH272" s="59"/>
      <c r="AI272" s="2"/>
    </row>
    <row r="273" spans="1:35" ht="1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52"/>
      <c r="AG273" s="11"/>
      <c r="AH273" s="59"/>
      <c r="AI273" s="2"/>
    </row>
    <row r="274" spans="1:35" ht="1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52"/>
      <c r="AG274" s="11"/>
      <c r="AH274" s="59"/>
      <c r="AI274" s="2"/>
    </row>
    <row r="275" spans="1:35" ht="1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52"/>
      <c r="AG275" s="11"/>
      <c r="AH275" s="59"/>
      <c r="AI275" s="2"/>
    </row>
    <row r="276" spans="1:35" ht="1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52"/>
      <c r="AG276" s="11"/>
      <c r="AH276" s="59"/>
      <c r="AI276" s="2"/>
    </row>
    <row r="277" spans="1:35" ht="1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52"/>
      <c r="AG277" s="11"/>
      <c r="AH277" s="59"/>
      <c r="AI277" s="2"/>
    </row>
    <row r="278" spans="1:35" ht="1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52"/>
      <c r="AG278" s="11"/>
      <c r="AH278" s="59"/>
      <c r="AI278" s="2"/>
    </row>
    <row r="279" spans="1:35" ht="1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52"/>
      <c r="AG279" s="11"/>
      <c r="AH279" s="59"/>
      <c r="AI279" s="2"/>
    </row>
    <row r="280" spans="1:35" ht="1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52"/>
      <c r="AG280" s="11"/>
      <c r="AH280" s="59"/>
      <c r="AI280" s="2"/>
    </row>
    <row r="281" spans="1:35" ht="1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52"/>
      <c r="AG281" s="11"/>
      <c r="AH281" s="59"/>
      <c r="AI281" s="2"/>
    </row>
    <row r="282" spans="1:35" ht="1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52"/>
      <c r="AG282" s="11"/>
      <c r="AH282" s="59"/>
      <c r="AI282" s="2"/>
    </row>
    <row r="283" spans="1:35" ht="1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52"/>
      <c r="AG283" s="11"/>
      <c r="AH283" s="59"/>
      <c r="AI283" s="2"/>
    </row>
    <row r="284" spans="1:35" ht="1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52"/>
      <c r="AG284" s="11"/>
      <c r="AH284" s="59"/>
      <c r="AI284" s="2"/>
    </row>
    <row r="285" spans="1:35" ht="1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52"/>
      <c r="AG285" s="11"/>
      <c r="AH285" s="59"/>
      <c r="AI285" s="2"/>
    </row>
    <row r="286" spans="1:35" ht="1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52"/>
      <c r="AG286" s="11"/>
      <c r="AH286" s="59"/>
      <c r="AI286" s="2"/>
    </row>
    <row r="287" spans="1:35" ht="1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52"/>
      <c r="AG287" s="11"/>
      <c r="AH287" s="59"/>
      <c r="AI287" s="2"/>
    </row>
    <row r="288" spans="1:35" ht="1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52"/>
      <c r="AG288" s="11"/>
      <c r="AH288" s="59"/>
      <c r="AI288" s="2"/>
    </row>
    <row r="289" spans="1:35" ht="1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52"/>
      <c r="AG289" s="11"/>
      <c r="AH289" s="59"/>
      <c r="AI289" s="2"/>
    </row>
    <row r="290" spans="1:35" ht="1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52"/>
      <c r="AG290" s="11"/>
      <c r="AH290" s="59"/>
      <c r="AI290" s="2"/>
    </row>
    <row r="291" spans="1:35" ht="1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52"/>
      <c r="AG291" s="11"/>
      <c r="AH291" s="59"/>
      <c r="AI291" s="2"/>
    </row>
    <row r="292" spans="1:35" ht="1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52"/>
      <c r="AG292" s="11"/>
      <c r="AH292" s="59"/>
      <c r="AI292" s="2"/>
    </row>
    <row r="293" spans="1:35" ht="1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52"/>
      <c r="AG293" s="11"/>
      <c r="AH293" s="59"/>
      <c r="AI293" s="2"/>
    </row>
    <row r="294" spans="1:35" ht="1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52"/>
      <c r="AG294" s="11"/>
      <c r="AH294" s="59"/>
      <c r="AI294" s="2"/>
    </row>
    <row r="295" spans="1:35" ht="1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52"/>
      <c r="AG295" s="11"/>
      <c r="AH295" s="59"/>
      <c r="AI295" s="2"/>
    </row>
    <row r="296" spans="1:35" ht="1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52"/>
      <c r="AG296" s="11"/>
      <c r="AH296" s="59"/>
      <c r="AI296" s="2"/>
    </row>
    <row r="297" spans="1:35" ht="1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52"/>
      <c r="AG297" s="11"/>
      <c r="AH297" s="59"/>
      <c r="AI297" s="2"/>
    </row>
    <row r="298" spans="1:35" ht="1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52"/>
      <c r="AG298" s="11"/>
      <c r="AH298" s="59"/>
      <c r="AI298" s="2"/>
    </row>
    <row r="299" spans="1:35" ht="1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52"/>
      <c r="AG299" s="11"/>
      <c r="AH299" s="59"/>
      <c r="AI299" s="2"/>
    </row>
    <row r="300" spans="1:35" ht="1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52"/>
      <c r="AG300" s="11"/>
      <c r="AH300" s="59"/>
      <c r="AI300" s="2"/>
    </row>
    <row r="301" spans="1:35" ht="1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52"/>
      <c r="AG301" s="11"/>
      <c r="AH301" s="59"/>
      <c r="AI301" s="2"/>
    </row>
    <row r="302" spans="1:35" ht="1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52"/>
      <c r="AG302" s="11"/>
      <c r="AH302" s="59"/>
      <c r="AI302" s="2"/>
    </row>
    <row r="303" spans="1:35" ht="1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52"/>
      <c r="AG303" s="11"/>
      <c r="AH303" s="59"/>
      <c r="AI303" s="2"/>
    </row>
    <row r="304" spans="1:35" ht="1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52"/>
      <c r="AG304" s="11"/>
      <c r="AH304" s="59"/>
      <c r="AI304" s="2"/>
    </row>
    <row r="305" spans="1:35" ht="1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52"/>
      <c r="AG305" s="11"/>
      <c r="AH305" s="59"/>
      <c r="AI305" s="2"/>
    </row>
    <row r="306" spans="1:35" ht="1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52"/>
      <c r="AG306" s="11"/>
      <c r="AH306" s="59"/>
      <c r="AI306" s="2"/>
    </row>
    <row r="307" spans="1:35" ht="1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52"/>
      <c r="AG307" s="11"/>
      <c r="AH307" s="59"/>
      <c r="AI307" s="2"/>
    </row>
    <row r="308" spans="1:35" ht="1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52"/>
      <c r="AG308" s="11"/>
      <c r="AH308" s="59"/>
      <c r="AI308" s="2"/>
    </row>
    <row r="309" spans="1:35" ht="1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52"/>
      <c r="AG309" s="11"/>
      <c r="AH309" s="59"/>
      <c r="AI309" s="2"/>
    </row>
    <row r="310" spans="1:35" ht="1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52"/>
      <c r="AG310" s="11"/>
      <c r="AH310" s="59"/>
      <c r="AI310" s="2"/>
    </row>
    <row r="311" spans="1:35" ht="1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52"/>
      <c r="AG311" s="11"/>
      <c r="AH311" s="59"/>
      <c r="AI311" s="2"/>
    </row>
    <row r="312" spans="1:35" ht="1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52"/>
      <c r="AG312" s="11"/>
      <c r="AH312" s="59"/>
      <c r="AI312" s="2"/>
    </row>
    <row r="313" spans="1:35" ht="1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52"/>
      <c r="AG313" s="11"/>
      <c r="AH313" s="59"/>
      <c r="AI313" s="2"/>
    </row>
    <row r="314" spans="1:35" ht="1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52"/>
      <c r="AG314" s="11"/>
      <c r="AH314" s="59"/>
      <c r="AI314" s="2"/>
    </row>
    <row r="315" spans="1:35" ht="1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52"/>
      <c r="AG315" s="11"/>
      <c r="AH315" s="59"/>
      <c r="AI315" s="2"/>
    </row>
    <row r="316" spans="1:35" ht="1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52"/>
      <c r="AG316" s="11"/>
      <c r="AH316" s="59"/>
      <c r="AI316" s="2"/>
    </row>
    <row r="317" spans="1:35" ht="1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52"/>
      <c r="AG317" s="11"/>
      <c r="AH317" s="59"/>
      <c r="AI317" s="2"/>
    </row>
    <row r="318" spans="1:35" ht="1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52"/>
      <c r="AG318" s="11"/>
      <c r="AH318" s="59"/>
      <c r="AI318" s="2"/>
    </row>
    <row r="319" spans="1:35" ht="1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52"/>
      <c r="AG319" s="11"/>
      <c r="AH319" s="59"/>
      <c r="AI319" s="2"/>
    </row>
    <row r="320" spans="1:35" ht="1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52"/>
      <c r="AG320" s="11"/>
      <c r="AH320" s="59"/>
      <c r="AI320" s="2"/>
    </row>
    <row r="321" spans="1:35" ht="1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52"/>
      <c r="AG321" s="11"/>
      <c r="AH321" s="59"/>
      <c r="AI321" s="2"/>
    </row>
    <row r="322" spans="1:35" ht="1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52"/>
      <c r="AG322" s="11"/>
      <c r="AH322" s="59"/>
      <c r="AI322" s="2"/>
    </row>
    <row r="323" spans="1:35" ht="1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52"/>
      <c r="AG323" s="11"/>
      <c r="AH323" s="59"/>
      <c r="AI323" s="2"/>
    </row>
    <row r="324" spans="1:35" ht="1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52"/>
      <c r="AG324" s="11"/>
      <c r="AH324" s="59"/>
      <c r="AI324" s="2"/>
    </row>
    <row r="325" spans="1:35" ht="1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52"/>
      <c r="AG325" s="11"/>
      <c r="AH325" s="59"/>
      <c r="AI325" s="2"/>
    </row>
    <row r="326" spans="1:35" ht="1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52"/>
      <c r="AG326" s="11"/>
      <c r="AH326" s="59"/>
      <c r="AI326" s="2"/>
    </row>
    <row r="327" spans="1:35" ht="1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52"/>
      <c r="AG327" s="11"/>
      <c r="AH327" s="59"/>
      <c r="AI327" s="2"/>
    </row>
    <row r="328" spans="1:35" ht="1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52"/>
      <c r="AG328" s="11"/>
      <c r="AH328" s="59"/>
      <c r="AI328" s="2"/>
    </row>
    <row r="329" spans="1:35" ht="1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52"/>
      <c r="AG329" s="11"/>
      <c r="AH329" s="59"/>
      <c r="AI329" s="2"/>
    </row>
    <row r="330" spans="1:35" ht="1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52"/>
      <c r="AG330" s="11"/>
      <c r="AH330" s="59"/>
      <c r="AI330" s="2"/>
    </row>
    <row r="331" spans="1:35" ht="1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52"/>
      <c r="AG331" s="11"/>
      <c r="AH331" s="59"/>
      <c r="AI331" s="2"/>
    </row>
    <row r="332" spans="1:35" ht="1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52"/>
      <c r="AG332" s="11"/>
      <c r="AH332" s="59"/>
      <c r="AI332" s="2"/>
    </row>
    <row r="333" spans="1:35" ht="1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52"/>
      <c r="AG333" s="11"/>
      <c r="AH333" s="59"/>
      <c r="AI333" s="2"/>
    </row>
    <row r="334" spans="1:35" ht="1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52"/>
      <c r="AG334" s="11"/>
      <c r="AH334" s="59"/>
      <c r="AI334" s="2"/>
    </row>
    <row r="335" spans="1:35" ht="1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52"/>
      <c r="AG335" s="11"/>
      <c r="AH335" s="59"/>
      <c r="AI335" s="2"/>
    </row>
    <row r="336" spans="1:35" ht="1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52"/>
      <c r="AG336" s="11"/>
      <c r="AH336" s="59"/>
      <c r="AI336" s="2"/>
    </row>
    <row r="337" spans="1:35" ht="1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52"/>
      <c r="AG337" s="11"/>
      <c r="AH337" s="59"/>
      <c r="AI337" s="2"/>
    </row>
    <row r="338" spans="1:35" ht="1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52"/>
      <c r="AG338" s="11"/>
      <c r="AH338" s="59"/>
      <c r="AI338" s="2"/>
    </row>
    <row r="339" spans="1:35" ht="1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52"/>
      <c r="AG339" s="11"/>
      <c r="AH339" s="59"/>
      <c r="AI339" s="2"/>
    </row>
    <row r="340" spans="1:35" ht="1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52"/>
      <c r="AG340" s="11"/>
      <c r="AH340" s="59"/>
      <c r="AI340" s="2"/>
    </row>
    <row r="341" spans="1:35" ht="1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52"/>
      <c r="AG341" s="11"/>
      <c r="AH341" s="59"/>
      <c r="AI341" s="2"/>
    </row>
    <row r="342" spans="1:35" ht="1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52"/>
      <c r="AG342" s="11"/>
      <c r="AH342" s="59"/>
      <c r="AI342" s="2"/>
    </row>
    <row r="343" spans="1:35" ht="1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52"/>
      <c r="AG343" s="11"/>
      <c r="AH343" s="59"/>
      <c r="AI343" s="2"/>
    </row>
    <row r="344" spans="1:35" ht="1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52"/>
      <c r="AG344" s="11"/>
      <c r="AH344" s="59"/>
      <c r="AI344" s="2"/>
    </row>
    <row r="345" spans="1:35" ht="1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52"/>
      <c r="AG345" s="11"/>
      <c r="AH345" s="59"/>
      <c r="AI345" s="2"/>
    </row>
    <row r="346" spans="1:35" ht="1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52"/>
      <c r="AG346" s="11"/>
      <c r="AH346" s="59"/>
      <c r="AI346" s="2"/>
    </row>
    <row r="347" spans="1:35" ht="1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52"/>
      <c r="AG347" s="11"/>
      <c r="AH347" s="59"/>
      <c r="AI347" s="2"/>
    </row>
    <row r="348" spans="1:35" ht="1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52"/>
      <c r="AG348" s="11"/>
      <c r="AH348" s="59"/>
      <c r="AI348" s="2"/>
    </row>
    <row r="349" spans="1:35" ht="1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52"/>
      <c r="AG349" s="11"/>
      <c r="AH349" s="59"/>
      <c r="AI349" s="2"/>
    </row>
    <row r="350" spans="1:35" ht="1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52"/>
      <c r="AG350" s="11"/>
      <c r="AH350" s="59"/>
      <c r="AI350" s="2"/>
    </row>
    <row r="351" spans="1:35" ht="1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52"/>
      <c r="AG351" s="11"/>
      <c r="AH351" s="59"/>
      <c r="AI351" s="2"/>
    </row>
    <row r="352" spans="1:35" ht="1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52"/>
      <c r="AG352" s="11"/>
      <c r="AH352" s="59"/>
      <c r="AI352" s="2"/>
    </row>
    <row r="353" spans="1:35" ht="1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52"/>
      <c r="AG353" s="11"/>
      <c r="AH353" s="59"/>
      <c r="AI353" s="2"/>
    </row>
    <row r="354" spans="1:35" ht="1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52"/>
      <c r="AG354" s="11"/>
      <c r="AH354" s="59"/>
      <c r="AI354" s="2"/>
    </row>
    <row r="355" spans="1:35" ht="1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52"/>
      <c r="AG355" s="11"/>
      <c r="AH355" s="59"/>
      <c r="AI355" s="2"/>
    </row>
    <row r="356" spans="1:35" ht="1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52"/>
      <c r="AG356" s="11"/>
      <c r="AH356" s="59"/>
      <c r="AI356" s="2"/>
    </row>
    <row r="357" spans="1:35" ht="1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52"/>
      <c r="AG357" s="11"/>
      <c r="AH357" s="59"/>
      <c r="AI357" s="2"/>
    </row>
    <row r="358" spans="1:35" ht="1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52"/>
      <c r="AG358" s="11"/>
      <c r="AH358" s="59"/>
      <c r="AI358" s="2"/>
    </row>
    <row r="359" spans="1:35" ht="1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52"/>
      <c r="AG359" s="11"/>
      <c r="AH359" s="59"/>
      <c r="AI359" s="2"/>
    </row>
    <row r="360" spans="1:35" ht="1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52"/>
      <c r="AG360" s="11"/>
      <c r="AH360" s="59"/>
      <c r="AI360" s="2"/>
    </row>
    <row r="361" spans="1:35" ht="1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52"/>
      <c r="AG361" s="11"/>
      <c r="AH361" s="59"/>
      <c r="AI361" s="2"/>
    </row>
    <row r="362" spans="1:35" ht="1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52"/>
      <c r="AG362" s="11"/>
      <c r="AH362" s="59"/>
      <c r="AI362" s="2"/>
    </row>
    <row r="363" spans="1:35" ht="1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52"/>
      <c r="AG363" s="11"/>
      <c r="AH363" s="59"/>
      <c r="AI363" s="2"/>
    </row>
    <row r="364" spans="1:35" ht="1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52"/>
      <c r="AG364" s="11"/>
      <c r="AH364" s="59"/>
      <c r="AI364" s="2"/>
    </row>
    <row r="365" spans="1:35" ht="1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52"/>
      <c r="AG365" s="11"/>
      <c r="AH365" s="59"/>
      <c r="AI365" s="2"/>
    </row>
    <row r="366" spans="1:35" ht="1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52"/>
      <c r="AG366" s="11"/>
      <c r="AH366" s="59"/>
      <c r="AI366" s="2"/>
    </row>
    <row r="367" spans="1:35" ht="1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52"/>
      <c r="AG367" s="11"/>
      <c r="AH367" s="59"/>
      <c r="AI367" s="2"/>
    </row>
    <row r="368" spans="1:35" ht="1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52"/>
      <c r="AG368" s="11"/>
      <c r="AH368" s="59"/>
      <c r="AI368" s="2"/>
    </row>
    <row r="369" spans="1:35" ht="1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52"/>
      <c r="AG369" s="11"/>
      <c r="AH369" s="59"/>
      <c r="AI369" s="2"/>
    </row>
    <row r="370" spans="1:35" ht="1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52"/>
      <c r="AG370" s="11"/>
      <c r="AH370" s="59"/>
      <c r="AI370" s="2"/>
    </row>
    <row r="371" spans="1:35" ht="1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52"/>
      <c r="AG371" s="11"/>
      <c r="AH371" s="59"/>
      <c r="AI371" s="2"/>
    </row>
    <row r="372" spans="1:35" ht="1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52"/>
      <c r="AG372" s="11"/>
      <c r="AH372" s="59"/>
      <c r="AI372" s="2"/>
    </row>
    <row r="373" spans="1:35" ht="1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52"/>
      <c r="AG373" s="11"/>
      <c r="AH373" s="59"/>
      <c r="AI373" s="2"/>
    </row>
    <row r="374" spans="1:35" ht="1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52"/>
      <c r="AG374" s="11"/>
      <c r="AH374" s="59"/>
      <c r="AI374" s="2"/>
    </row>
    <row r="375" spans="1:35" ht="1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52"/>
      <c r="AG375" s="11"/>
      <c r="AH375" s="59"/>
      <c r="AI375" s="2"/>
    </row>
    <row r="376" spans="1:35" ht="1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52"/>
      <c r="AG376" s="11"/>
      <c r="AH376" s="59"/>
      <c r="AI376" s="2"/>
    </row>
    <row r="377" spans="1:35" ht="1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52"/>
      <c r="AG377" s="11"/>
      <c r="AH377" s="59"/>
      <c r="AI377" s="2"/>
    </row>
    <row r="378" spans="1:35" ht="1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52"/>
      <c r="AG378" s="11"/>
      <c r="AH378" s="59"/>
      <c r="AI378" s="2"/>
    </row>
    <row r="379" spans="1:35" ht="1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52"/>
      <c r="AG379" s="11"/>
      <c r="AH379" s="59"/>
      <c r="AI379" s="2"/>
    </row>
    <row r="380" spans="1:35" ht="1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52"/>
      <c r="AG380" s="11"/>
      <c r="AH380" s="59"/>
      <c r="AI380" s="2"/>
    </row>
    <row r="381" spans="1:35" ht="1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52"/>
      <c r="AG381" s="11"/>
      <c r="AH381" s="59"/>
      <c r="AI381" s="2"/>
    </row>
    <row r="382" spans="1:35" ht="1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52"/>
      <c r="AG382" s="11"/>
      <c r="AH382" s="59"/>
      <c r="AI382" s="2"/>
    </row>
    <row r="383" spans="1:35" ht="1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52"/>
      <c r="AG383" s="11"/>
      <c r="AH383" s="59"/>
      <c r="AI383" s="2"/>
    </row>
    <row r="384" spans="1:35" ht="1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52"/>
      <c r="AG384" s="11"/>
      <c r="AH384" s="59"/>
      <c r="AI384" s="2"/>
    </row>
    <row r="385" spans="1:35" ht="1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52"/>
      <c r="AG385" s="11"/>
      <c r="AH385" s="59"/>
      <c r="AI385" s="2"/>
    </row>
    <row r="386" spans="1:35" ht="1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52"/>
      <c r="AG386" s="11"/>
      <c r="AH386" s="59"/>
      <c r="AI386" s="2"/>
    </row>
    <row r="387" spans="1:35" ht="1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52"/>
      <c r="AG387" s="11"/>
      <c r="AH387" s="59"/>
      <c r="AI387" s="2"/>
    </row>
    <row r="388" spans="1:35" ht="1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52"/>
      <c r="AG388" s="11"/>
      <c r="AH388" s="59"/>
      <c r="AI388" s="2"/>
    </row>
    <row r="389" spans="1:35" ht="1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52"/>
      <c r="AG389" s="11"/>
      <c r="AH389" s="59"/>
      <c r="AI389" s="2"/>
    </row>
    <row r="390" spans="1:35" ht="1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52"/>
      <c r="AG390" s="11"/>
      <c r="AH390" s="59"/>
      <c r="AI390" s="2"/>
    </row>
    <row r="391" spans="1:35" ht="1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52"/>
      <c r="AG391" s="11"/>
      <c r="AH391" s="59"/>
      <c r="AI391" s="2"/>
    </row>
    <row r="392" spans="1:35" ht="1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52"/>
      <c r="AG392" s="11"/>
      <c r="AH392" s="59"/>
      <c r="AI392" s="2"/>
    </row>
    <row r="393" spans="1:35" ht="1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52"/>
      <c r="AG393" s="11"/>
      <c r="AH393" s="59"/>
      <c r="AI393" s="2"/>
    </row>
    <row r="394" spans="1:35" ht="1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52"/>
      <c r="AG394" s="11"/>
      <c r="AH394" s="59"/>
      <c r="AI394" s="2"/>
    </row>
    <row r="395" spans="1:35" ht="1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52"/>
      <c r="AG395" s="11"/>
      <c r="AH395" s="59"/>
      <c r="AI395" s="2"/>
    </row>
    <row r="396" spans="1:35" ht="1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52"/>
      <c r="AG396" s="11"/>
      <c r="AH396" s="59"/>
      <c r="AI396" s="2"/>
    </row>
    <row r="397" spans="1:35" ht="1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52"/>
      <c r="AG397" s="11"/>
      <c r="AH397" s="59"/>
      <c r="AI397" s="2"/>
    </row>
    <row r="398" spans="1:35" ht="1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52"/>
      <c r="AG398" s="11"/>
      <c r="AH398" s="59"/>
      <c r="AI398" s="2"/>
    </row>
    <row r="399" spans="1:35" ht="1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52"/>
      <c r="AG399" s="11"/>
      <c r="AH399" s="59"/>
      <c r="AI399" s="2"/>
    </row>
    <row r="400" spans="1:35" ht="1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52"/>
      <c r="AG400" s="11"/>
      <c r="AH400" s="59"/>
      <c r="AI400" s="2"/>
    </row>
    <row r="401" spans="1:35" ht="1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52"/>
      <c r="AG401" s="11"/>
      <c r="AH401" s="59"/>
      <c r="AI401" s="2"/>
    </row>
    <row r="402" spans="1:35" ht="1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52"/>
      <c r="AG402" s="11"/>
      <c r="AH402" s="59"/>
      <c r="AI402" s="2"/>
    </row>
    <row r="403" spans="1:35" ht="1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52"/>
      <c r="AG403" s="11"/>
      <c r="AH403" s="59"/>
      <c r="AI403" s="2"/>
    </row>
    <row r="404" spans="1:35" ht="1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52"/>
      <c r="AG404" s="11"/>
      <c r="AH404" s="59"/>
      <c r="AI404" s="2"/>
    </row>
    <row r="405" spans="1:35" ht="1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52"/>
      <c r="AG405" s="11"/>
      <c r="AH405" s="59"/>
      <c r="AI405" s="2"/>
    </row>
    <row r="406" spans="1:35" ht="1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52"/>
      <c r="AG406" s="11"/>
      <c r="AH406" s="59"/>
      <c r="AI406" s="2"/>
    </row>
    <row r="407" spans="1:35" ht="1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52"/>
      <c r="AG407" s="11"/>
      <c r="AH407" s="59"/>
      <c r="AI407" s="2"/>
    </row>
    <row r="408" spans="1:35" ht="1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52"/>
      <c r="AG408" s="11"/>
      <c r="AH408" s="59"/>
      <c r="AI408" s="2"/>
    </row>
    <row r="409" spans="1:35" ht="1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52"/>
      <c r="AG409" s="11"/>
      <c r="AH409" s="59"/>
      <c r="AI409" s="2"/>
    </row>
    <row r="410" spans="1:35" ht="1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52"/>
      <c r="AG410" s="11"/>
      <c r="AH410" s="59"/>
      <c r="AI410" s="2"/>
    </row>
    <row r="411" spans="1:35" ht="1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52"/>
      <c r="AG411" s="11"/>
      <c r="AH411" s="59"/>
      <c r="AI411" s="2"/>
    </row>
    <row r="412" spans="1:35" ht="1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52"/>
      <c r="AG412" s="11"/>
      <c r="AH412" s="59"/>
      <c r="AI412" s="2"/>
    </row>
    <row r="413" spans="1:35" ht="1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52"/>
      <c r="AG413" s="11"/>
      <c r="AH413" s="59"/>
      <c r="AI413" s="2"/>
    </row>
    <row r="414" spans="1:35" ht="1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52"/>
      <c r="AG414" s="11"/>
      <c r="AH414" s="59"/>
      <c r="AI414" s="2"/>
    </row>
    <row r="415" spans="1:35" ht="1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52"/>
      <c r="AG415" s="11"/>
      <c r="AH415" s="59"/>
      <c r="AI415" s="2"/>
    </row>
    <row r="416" spans="1:35" ht="1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52"/>
      <c r="AG416" s="11"/>
      <c r="AH416" s="59"/>
      <c r="AI416" s="2"/>
    </row>
    <row r="417" spans="1:35" ht="1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52"/>
      <c r="AG417" s="11"/>
      <c r="AH417" s="59"/>
      <c r="AI417" s="2"/>
    </row>
    <row r="418" spans="1:35" ht="1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52"/>
      <c r="AG418" s="11"/>
      <c r="AH418" s="59"/>
      <c r="AI418" s="2"/>
    </row>
    <row r="419" spans="1:35" ht="1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52"/>
      <c r="AG419" s="11"/>
      <c r="AH419" s="59"/>
      <c r="AI419" s="2"/>
    </row>
    <row r="420" spans="1:35" ht="1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52"/>
      <c r="AG420" s="11"/>
      <c r="AH420" s="59"/>
      <c r="AI420" s="2"/>
    </row>
    <row r="421" spans="1:35" ht="1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52"/>
      <c r="AG421" s="11"/>
      <c r="AH421" s="59"/>
      <c r="AI421" s="2"/>
    </row>
    <row r="422" spans="1:35" ht="1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52"/>
      <c r="AG422" s="11"/>
      <c r="AH422" s="59"/>
      <c r="AI422" s="2"/>
    </row>
    <row r="423" spans="1:35" ht="1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52"/>
      <c r="AG423" s="11"/>
      <c r="AH423" s="59"/>
      <c r="AI423" s="2"/>
    </row>
    <row r="424" spans="1:35" ht="1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52"/>
      <c r="AG424" s="11"/>
      <c r="AH424" s="59"/>
      <c r="AI424" s="2"/>
    </row>
    <row r="425" spans="1:35" ht="1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52"/>
      <c r="AG425" s="11"/>
      <c r="AH425" s="59"/>
      <c r="AI425" s="2"/>
    </row>
    <row r="426" spans="1:35" ht="1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52"/>
      <c r="AG426" s="11"/>
      <c r="AH426" s="59"/>
      <c r="AI426" s="2"/>
    </row>
    <row r="427" spans="1:35" ht="1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52"/>
      <c r="AG427" s="11"/>
      <c r="AH427" s="59"/>
      <c r="AI427" s="2"/>
    </row>
    <row r="428" spans="1:35" ht="1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52"/>
      <c r="AG428" s="11"/>
      <c r="AH428" s="59"/>
      <c r="AI428" s="2"/>
    </row>
    <row r="429" spans="1:35" ht="1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52"/>
      <c r="AG429" s="11"/>
      <c r="AH429" s="59"/>
      <c r="AI429" s="2"/>
    </row>
    <row r="430" spans="1:35" ht="1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52"/>
      <c r="AG430" s="11"/>
      <c r="AH430" s="59"/>
      <c r="AI430" s="2"/>
    </row>
    <row r="431" spans="1:35" ht="1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52"/>
      <c r="AG431" s="11"/>
      <c r="AH431" s="59"/>
      <c r="AI431" s="2"/>
    </row>
    <row r="432" spans="1:35" ht="1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52"/>
      <c r="AG432" s="11"/>
      <c r="AH432" s="59"/>
      <c r="AI432" s="2"/>
    </row>
    <row r="433" spans="1:35" ht="1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52"/>
      <c r="AG433" s="11"/>
      <c r="AH433" s="59"/>
      <c r="AI433" s="2"/>
    </row>
    <row r="434" spans="1:35" ht="1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52"/>
      <c r="AG434" s="11"/>
      <c r="AH434" s="59"/>
      <c r="AI434" s="2"/>
    </row>
    <row r="435" spans="1:35" ht="1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52"/>
      <c r="AG435" s="11"/>
      <c r="AH435" s="59"/>
      <c r="AI435" s="2"/>
    </row>
    <row r="436" spans="1:35" ht="1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52"/>
      <c r="AG436" s="11"/>
      <c r="AH436" s="59"/>
      <c r="AI436" s="2"/>
    </row>
    <row r="437" spans="1:35" ht="1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52"/>
      <c r="AG437" s="11"/>
      <c r="AH437" s="59"/>
      <c r="AI437" s="2"/>
    </row>
    <row r="438" spans="1:35" ht="1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52"/>
      <c r="AG438" s="11"/>
      <c r="AH438" s="59"/>
      <c r="AI438" s="2"/>
    </row>
    <row r="439" spans="1:35" ht="1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52"/>
      <c r="AG439" s="11"/>
      <c r="AH439" s="59"/>
      <c r="AI439" s="2"/>
    </row>
    <row r="440" spans="1:35" ht="1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52"/>
      <c r="AG440" s="11"/>
      <c r="AH440" s="59"/>
      <c r="AI440" s="2"/>
    </row>
    <row r="441" spans="1:35" ht="1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52"/>
      <c r="AG441" s="11"/>
      <c r="AH441" s="59"/>
      <c r="AI441" s="2"/>
    </row>
    <row r="442" spans="1:35" ht="1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52"/>
      <c r="AG442" s="11"/>
      <c r="AH442" s="59"/>
      <c r="AI442" s="2"/>
    </row>
    <row r="443" spans="1:35" ht="1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52"/>
      <c r="AG443" s="11"/>
      <c r="AH443" s="59"/>
      <c r="AI443" s="2"/>
    </row>
    <row r="444" spans="1:35" ht="1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52"/>
      <c r="AG444" s="11"/>
      <c r="AH444" s="59"/>
      <c r="AI444" s="2"/>
    </row>
    <row r="445" spans="1:35" ht="1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52"/>
      <c r="AG445" s="11"/>
      <c r="AH445" s="59"/>
      <c r="AI445" s="2"/>
    </row>
    <row r="446" spans="1:35" ht="1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52"/>
      <c r="AG446" s="11"/>
      <c r="AH446" s="59"/>
      <c r="AI446" s="2"/>
    </row>
    <row r="447" spans="1:35" ht="1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52"/>
      <c r="AG447" s="11"/>
      <c r="AH447" s="59"/>
      <c r="AI447" s="2"/>
    </row>
    <row r="448" spans="1:35" ht="1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52"/>
      <c r="AG448" s="11"/>
      <c r="AH448" s="59"/>
      <c r="AI448" s="2"/>
    </row>
    <row r="449" spans="1:35" ht="1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52"/>
      <c r="AG449" s="11"/>
      <c r="AH449" s="59"/>
      <c r="AI449" s="2"/>
    </row>
    <row r="450" spans="1:35" ht="1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52"/>
      <c r="AG450" s="11"/>
      <c r="AH450" s="59"/>
      <c r="AI450" s="2"/>
    </row>
    <row r="451" spans="1:35" ht="1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52"/>
      <c r="AG451" s="11"/>
      <c r="AH451" s="59"/>
      <c r="AI451" s="2"/>
    </row>
    <row r="452" spans="1:35" ht="1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52"/>
      <c r="AG452" s="11"/>
      <c r="AH452" s="59"/>
      <c r="AI452" s="2"/>
    </row>
    <row r="453" spans="1:35" ht="1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52"/>
      <c r="AG453" s="11"/>
      <c r="AH453" s="59"/>
      <c r="AI453" s="2"/>
    </row>
    <row r="454" spans="1:35" ht="1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52"/>
      <c r="AG454" s="11"/>
      <c r="AH454" s="59"/>
      <c r="AI454" s="2"/>
    </row>
    <row r="455" spans="1:35" ht="1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52"/>
      <c r="AG455" s="11"/>
      <c r="AH455" s="59"/>
      <c r="AI455" s="2"/>
    </row>
    <row r="456" spans="1:35" ht="1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52"/>
      <c r="AG456" s="11"/>
      <c r="AH456" s="59"/>
      <c r="AI456" s="2"/>
    </row>
    <row r="457" spans="1:35" ht="1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52"/>
      <c r="AG457" s="11"/>
      <c r="AH457" s="59"/>
      <c r="AI457" s="2"/>
    </row>
    <row r="458" spans="1:35" ht="1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52"/>
      <c r="AG458" s="11"/>
      <c r="AH458" s="59"/>
      <c r="AI458" s="2"/>
    </row>
    <row r="459" spans="1:35" ht="1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52"/>
      <c r="AG459" s="11"/>
      <c r="AH459" s="59"/>
      <c r="AI459" s="2"/>
    </row>
    <row r="460" spans="1:35" ht="1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52"/>
      <c r="AG460" s="11"/>
      <c r="AH460" s="59"/>
      <c r="AI460" s="2"/>
    </row>
    <row r="461" spans="1:35" ht="1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52"/>
      <c r="AG461" s="11"/>
      <c r="AH461" s="59"/>
      <c r="AI461" s="2"/>
    </row>
    <row r="462" spans="1:35" ht="1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52"/>
      <c r="AG462" s="11"/>
      <c r="AH462" s="59"/>
      <c r="AI462" s="2"/>
    </row>
    <row r="463" spans="1:35" ht="1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52"/>
      <c r="AG463" s="11"/>
      <c r="AH463" s="59"/>
      <c r="AI463" s="2"/>
    </row>
    <row r="464" spans="1:35" ht="1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52"/>
      <c r="AG464" s="11"/>
      <c r="AH464" s="59"/>
      <c r="AI464" s="2"/>
    </row>
    <row r="465" spans="1:35" ht="1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52"/>
      <c r="AG465" s="11"/>
      <c r="AH465" s="59"/>
      <c r="AI465" s="2"/>
    </row>
    <row r="466" spans="1:35" ht="1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52"/>
      <c r="AG466" s="11"/>
      <c r="AH466" s="59"/>
      <c r="AI466" s="2"/>
    </row>
    <row r="467" spans="1:35" ht="1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52"/>
      <c r="AG467" s="11"/>
      <c r="AH467" s="59"/>
      <c r="AI467" s="2"/>
    </row>
    <row r="468" spans="1:35" ht="1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52"/>
      <c r="AG468" s="11"/>
      <c r="AH468" s="59"/>
      <c r="AI468" s="2"/>
    </row>
    <row r="469" spans="1:35" ht="1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52"/>
      <c r="AG469" s="11"/>
      <c r="AH469" s="59"/>
      <c r="AI469" s="2"/>
    </row>
    <row r="470" spans="1:35" ht="1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52"/>
      <c r="AG470" s="11"/>
      <c r="AH470" s="59"/>
      <c r="AI470" s="2"/>
    </row>
    <row r="471" spans="1:35" ht="1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52"/>
      <c r="AG471" s="11"/>
      <c r="AH471" s="59"/>
      <c r="AI471" s="2"/>
    </row>
    <row r="472" spans="1:35" ht="1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52"/>
      <c r="AG472" s="11"/>
      <c r="AH472" s="59"/>
      <c r="AI472" s="2"/>
    </row>
    <row r="473" spans="1:35" ht="1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52"/>
      <c r="AG473" s="11"/>
      <c r="AH473" s="59"/>
      <c r="AI473" s="2"/>
    </row>
    <row r="474" spans="1:35" ht="1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52"/>
      <c r="AG474" s="11"/>
      <c r="AH474" s="59"/>
      <c r="AI474" s="2"/>
    </row>
    <row r="475" spans="1:35" ht="1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52"/>
      <c r="AG475" s="11"/>
      <c r="AH475" s="59"/>
      <c r="AI475" s="2"/>
    </row>
    <row r="476" spans="1:35" ht="1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52"/>
      <c r="AG476" s="11"/>
      <c r="AH476" s="59"/>
      <c r="AI476" s="2"/>
    </row>
    <row r="477" spans="1:35" ht="1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52"/>
      <c r="AG477" s="11"/>
      <c r="AH477" s="59"/>
      <c r="AI477" s="2"/>
    </row>
    <row r="478" spans="1:35" ht="1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52"/>
      <c r="AG478" s="11"/>
      <c r="AH478" s="59"/>
      <c r="AI478" s="2"/>
    </row>
    <row r="479" spans="1:35" ht="1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52"/>
      <c r="AG479" s="11"/>
      <c r="AH479" s="59"/>
      <c r="AI479" s="2"/>
    </row>
    <row r="480" spans="1:35" ht="1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52"/>
      <c r="AG480" s="11"/>
      <c r="AH480" s="59"/>
      <c r="AI480" s="2"/>
    </row>
    <row r="481" spans="1:35" ht="1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52"/>
      <c r="AG481" s="11"/>
      <c r="AH481" s="59"/>
      <c r="AI481" s="2"/>
    </row>
    <row r="482" spans="1:35" ht="1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52"/>
      <c r="AG482" s="11"/>
      <c r="AH482" s="59"/>
      <c r="AI482" s="2"/>
    </row>
    <row r="483" spans="1:35" ht="1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52"/>
      <c r="AG483" s="11"/>
      <c r="AH483" s="59"/>
      <c r="AI483" s="2"/>
    </row>
    <row r="484" spans="1:35" ht="1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52"/>
      <c r="AG484" s="11"/>
      <c r="AH484" s="59"/>
      <c r="AI484" s="2"/>
    </row>
    <row r="485" spans="1:35" ht="1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52"/>
      <c r="AG485" s="11"/>
      <c r="AH485" s="59"/>
      <c r="AI485" s="2"/>
    </row>
    <row r="486" spans="1:35" ht="1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52"/>
      <c r="AG486" s="11"/>
      <c r="AH486" s="59"/>
      <c r="AI486" s="2"/>
    </row>
    <row r="487" spans="1:35" ht="1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52"/>
      <c r="AG487" s="11"/>
      <c r="AH487" s="59"/>
      <c r="AI487" s="2"/>
    </row>
    <row r="488" spans="1:35" ht="1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52"/>
      <c r="AG488" s="11"/>
      <c r="AH488" s="59"/>
      <c r="AI488" s="2"/>
    </row>
    <row r="489" spans="1:35" ht="1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52"/>
      <c r="AG489" s="11"/>
      <c r="AH489" s="59"/>
      <c r="AI489" s="2"/>
    </row>
    <row r="490" spans="1:35" ht="1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52"/>
      <c r="AG490" s="11"/>
      <c r="AH490" s="59"/>
      <c r="AI490" s="2"/>
    </row>
    <row r="491" spans="1:35" ht="1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52"/>
      <c r="AG491" s="11"/>
      <c r="AH491" s="59"/>
      <c r="AI491" s="2"/>
    </row>
    <row r="492" spans="1:35" ht="1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52"/>
      <c r="AG492" s="11"/>
      <c r="AH492" s="59"/>
      <c r="AI492" s="2"/>
    </row>
    <row r="493" spans="1:35" ht="1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52"/>
      <c r="AG493" s="11"/>
      <c r="AH493" s="59"/>
      <c r="AI493" s="2"/>
    </row>
    <row r="494" spans="1:35" ht="1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52"/>
      <c r="AG494" s="11"/>
      <c r="AH494" s="59"/>
      <c r="AI494" s="2"/>
    </row>
    <row r="495" spans="1:35" ht="1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52"/>
      <c r="AG495" s="11"/>
      <c r="AH495" s="59"/>
      <c r="AI495" s="2"/>
    </row>
    <row r="496" spans="1:35" ht="1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52"/>
      <c r="AG496" s="11"/>
      <c r="AH496" s="59"/>
      <c r="AI496" s="2"/>
    </row>
    <row r="497" spans="1:35" ht="1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52"/>
      <c r="AG497" s="11"/>
      <c r="AH497" s="59"/>
      <c r="AI497" s="2"/>
    </row>
    <row r="498" spans="1:35" ht="1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52"/>
      <c r="AG498" s="11"/>
      <c r="AH498" s="59"/>
      <c r="AI498" s="2"/>
    </row>
    <row r="499" spans="1:35" ht="1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52"/>
      <c r="AG499" s="11"/>
      <c r="AH499" s="59"/>
      <c r="AI499" s="2"/>
    </row>
    <row r="500" spans="1:35" ht="1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52"/>
      <c r="AG500" s="11"/>
      <c r="AH500" s="59"/>
      <c r="AI500" s="2"/>
    </row>
    <row r="501" spans="1:35" ht="1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52"/>
      <c r="AG501" s="11"/>
      <c r="AH501" s="59"/>
      <c r="AI501" s="2"/>
    </row>
    <row r="502" spans="1:35" ht="1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52"/>
      <c r="AG502" s="11"/>
      <c r="AH502" s="59"/>
      <c r="AI502" s="2"/>
    </row>
    <row r="503" spans="1:35" ht="1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52"/>
      <c r="AG503" s="11"/>
      <c r="AH503" s="59"/>
      <c r="AI503" s="2"/>
    </row>
    <row r="504" spans="1:35" ht="1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52"/>
      <c r="AG504" s="11"/>
      <c r="AH504" s="59"/>
      <c r="AI504" s="2"/>
    </row>
    <row r="505" spans="1:35" ht="1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52"/>
      <c r="AG505" s="11"/>
      <c r="AH505" s="59"/>
      <c r="AI505" s="2"/>
    </row>
    <row r="506" spans="1:35" ht="1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52"/>
      <c r="AG506" s="11"/>
      <c r="AH506" s="59"/>
      <c r="AI506" s="2"/>
    </row>
    <row r="507" spans="1:35" ht="1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52"/>
      <c r="AG507" s="11"/>
      <c r="AH507" s="59"/>
      <c r="AI507" s="2"/>
    </row>
    <row r="508" spans="1:35" ht="1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52"/>
      <c r="AG508" s="11"/>
      <c r="AH508" s="59"/>
      <c r="AI508" s="2"/>
    </row>
    <row r="509" spans="1:35" ht="1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52"/>
      <c r="AG509" s="11"/>
      <c r="AH509" s="59"/>
      <c r="AI509" s="2"/>
    </row>
    <row r="510" spans="1:35" ht="1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52"/>
      <c r="AG510" s="11"/>
      <c r="AH510" s="59"/>
      <c r="AI510" s="2"/>
    </row>
    <row r="511" spans="1:35" ht="1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52"/>
      <c r="AG511" s="11"/>
      <c r="AH511" s="59"/>
      <c r="AI511" s="2"/>
    </row>
    <row r="512" spans="1:35" ht="1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52"/>
      <c r="AG512" s="11"/>
      <c r="AH512" s="59"/>
      <c r="AI512" s="2"/>
    </row>
    <row r="513" spans="1:35" ht="1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52"/>
      <c r="AG513" s="11"/>
      <c r="AH513" s="59"/>
      <c r="AI513" s="2"/>
    </row>
    <row r="514" spans="1:35" ht="1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52"/>
      <c r="AG514" s="11"/>
      <c r="AH514" s="59"/>
      <c r="AI514" s="2"/>
    </row>
    <row r="515" spans="1:35" ht="1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52"/>
      <c r="AG515" s="11"/>
      <c r="AH515" s="59"/>
      <c r="AI515" s="2"/>
    </row>
    <row r="516" spans="1:35" ht="1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52"/>
      <c r="AG516" s="11"/>
      <c r="AH516" s="59"/>
      <c r="AI516" s="2"/>
    </row>
    <row r="517" spans="1:35" ht="1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52"/>
      <c r="AG517" s="11"/>
      <c r="AH517" s="59"/>
      <c r="AI517" s="2"/>
    </row>
    <row r="518" spans="1:35" ht="1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52"/>
      <c r="AG518" s="11"/>
      <c r="AH518" s="59"/>
      <c r="AI518" s="2"/>
    </row>
    <row r="519" spans="1:35" ht="1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52"/>
      <c r="AG519" s="11"/>
      <c r="AH519" s="59"/>
      <c r="AI519" s="2"/>
    </row>
    <row r="520" spans="1:35" ht="1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52"/>
      <c r="AG520" s="11"/>
      <c r="AH520" s="59"/>
      <c r="AI520" s="2"/>
    </row>
    <row r="521" spans="1:35" ht="1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52"/>
      <c r="AG521" s="11"/>
      <c r="AH521" s="59"/>
      <c r="AI521" s="2"/>
    </row>
    <row r="522" spans="1:35" ht="1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52"/>
      <c r="AG522" s="11"/>
      <c r="AH522" s="59"/>
      <c r="AI522" s="2"/>
    </row>
    <row r="523" spans="1:35" ht="1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52"/>
      <c r="AG523" s="11"/>
      <c r="AH523" s="59"/>
      <c r="AI523" s="2"/>
    </row>
    <row r="524" spans="1:35" ht="1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52"/>
      <c r="AG524" s="11"/>
      <c r="AH524" s="59"/>
      <c r="AI524" s="2"/>
    </row>
    <row r="525" spans="1:35" ht="1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52"/>
      <c r="AG525" s="11"/>
      <c r="AH525" s="59"/>
      <c r="AI525" s="2"/>
    </row>
    <row r="526" spans="1:35" ht="1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52"/>
      <c r="AG526" s="11"/>
      <c r="AH526" s="59"/>
      <c r="AI526" s="2"/>
    </row>
    <row r="527" spans="1:35" ht="1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52"/>
      <c r="AG527" s="11"/>
      <c r="AH527" s="59"/>
      <c r="AI527" s="2"/>
    </row>
    <row r="528" spans="1:35" ht="1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52"/>
      <c r="AG528" s="11"/>
      <c r="AH528" s="59"/>
      <c r="AI528" s="2"/>
    </row>
    <row r="529" spans="1:35" ht="1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52"/>
      <c r="AG529" s="11"/>
      <c r="AH529" s="59"/>
      <c r="AI529" s="2"/>
    </row>
    <row r="530" spans="1:35" ht="1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52"/>
      <c r="AG530" s="11"/>
      <c r="AH530" s="59"/>
      <c r="AI530" s="2"/>
    </row>
    <row r="531" spans="1:35" ht="1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52"/>
      <c r="AG531" s="11"/>
      <c r="AH531" s="59"/>
      <c r="AI531" s="2"/>
    </row>
    <row r="532" spans="1:35" ht="1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52"/>
      <c r="AG532" s="11"/>
      <c r="AH532" s="59"/>
      <c r="AI532" s="2"/>
    </row>
    <row r="533" spans="1:35" ht="1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52"/>
      <c r="AG533" s="11"/>
      <c r="AH533" s="59"/>
      <c r="AI533" s="2"/>
    </row>
    <row r="534" spans="1:35" ht="1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52"/>
      <c r="AG534" s="11"/>
      <c r="AH534" s="59"/>
      <c r="AI534" s="2"/>
    </row>
    <row r="535" spans="1:35" ht="1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52"/>
      <c r="AG535" s="11"/>
      <c r="AH535" s="59"/>
      <c r="AI535" s="2"/>
    </row>
    <row r="536" spans="1:35" ht="1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52"/>
      <c r="AG536" s="11"/>
      <c r="AH536" s="59"/>
      <c r="AI536" s="2"/>
    </row>
    <row r="537" spans="1:35" ht="1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52"/>
      <c r="AG537" s="11"/>
      <c r="AH537" s="59"/>
      <c r="AI537" s="2"/>
    </row>
    <row r="538" spans="1:35" ht="1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52"/>
      <c r="AG538" s="11"/>
      <c r="AH538" s="59"/>
      <c r="AI538" s="2"/>
    </row>
    <row r="539" spans="1:35" ht="1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52"/>
      <c r="AG539" s="11"/>
      <c r="AH539" s="59"/>
      <c r="AI539" s="2"/>
    </row>
    <row r="540" spans="1:35" ht="1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52"/>
      <c r="AG540" s="11"/>
      <c r="AH540" s="59"/>
      <c r="AI540" s="2"/>
    </row>
    <row r="541" spans="1:35" ht="1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52"/>
      <c r="AG541" s="11"/>
      <c r="AH541" s="59"/>
      <c r="AI541" s="2"/>
    </row>
    <row r="542" spans="1:35" ht="1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52"/>
      <c r="AG542" s="11"/>
      <c r="AH542" s="59"/>
      <c r="AI542" s="2"/>
    </row>
    <row r="543" spans="1:35" ht="1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52"/>
      <c r="AG543" s="11"/>
      <c r="AH543" s="59"/>
      <c r="AI543" s="2"/>
    </row>
    <row r="544" spans="1:35" ht="1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52"/>
      <c r="AG544" s="11"/>
      <c r="AH544" s="59"/>
      <c r="AI544" s="2"/>
    </row>
    <row r="545" spans="1:35" ht="1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52"/>
      <c r="AG545" s="11"/>
      <c r="AH545" s="59"/>
      <c r="AI545" s="2"/>
    </row>
    <row r="546" spans="1:35" ht="1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52"/>
      <c r="AG546" s="11"/>
      <c r="AH546" s="59"/>
      <c r="AI546" s="2"/>
    </row>
    <row r="547" spans="1:35" ht="1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52"/>
      <c r="AG547" s="11"/>
      <c r="AH547" s="59"/>
      <c r="AI547" s="2"/>
    </row>
    <row r="548" spans="1:35" ht="1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52"/>
      <c r="AG548" s="11"/>
      <c r="AH548" s="59"/>
      <c r="AI548" s="2"/>
    </row>
    <row r="549" spans="1:35" ht="1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52"/>
      <c r="AG549" s="11"/>
      <c r="AH549" s="59"/>
      <c r="AI549" s="2"/>
    </row>
    <row r="550" spans="1:35" ht="1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52"/>
      <c r="AG550" s="11"/>
      <c r="AH550" s="59"/>
      <c r="AI550" s="2"/>
    </row>
    <row r="551" spans="1:35" ht="1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52"/>
      <c r="AG551" s="11"/>
      <c r="AH551" s="59"/>
      <c r="AI551" s="2"/>
    </row>
    <row r="552" spans="1:35" ht="1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52"/>
      <c r="AG552" s="11"/>
      <c r="AH552" s="59"/>
      <c r="AI552" s="2"/>
    </row>
    <row r="553" spans="1:35" ht="1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52"/>
      <c r="AG553" s="11"/>
      <c r="AH553" s="59"/>
      <c r="AI553" s="2"/>
    </row>
    <row r="554" spans="1:35" ht="1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52"/>
      <c r="AG554" s="11"/>
      <c r="AH554" s="59"/>
      <c r="AI554" s="2"/>
    </row>
    <row r="555" spans="1:35" ht="1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52"/>
      <c r="AG555" s="11"/>
      <c r="AH555" s="59"/>
      <c r="AI555" s="2"/>
    </row>
    <row r="556" spans="1:35" ht="1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52"/>
      <c r="AG556" s="11"/>
      <c r="AH556" s="59"/>
      <c r="AI556" s="2"/>
    </row>
    <row r="557" spans="1:35" ht="1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52"/>
      <c r="AG557" s="11"/>
      <c r="AH557" s="59"/>
      <c r="AI557" s="2"/>
    </row>
    <row r="558" spans="1:35" ht="1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52"/>
      <c r="AG558" s="11"/>
      <c r="AH558" s="59"/>
      <c r="AI558" s="2"/>
    </row>
    <row r="559" spans="1:35" ht="1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52"/>
      <c r="AG559" s="11"/>
      <c r="AH559" s="59"/>
      <c r="AI559" s="2"/>
    </row>
    <row r="560" spans="1:35" ht="1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52"/>
      <c r="AG560" s="11"/>
      <c r="AH560" s="59"/>
      <c r="AI560" s="2"/>
    </row>
    <row r="561" spans="1:35" ht="1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52"/>
      <c r="AG561" s="11"/>
      <c r="AH561" s="59"/>
      <c r="AI561" s="2"/>
    </row>
    <row r="562" spans="1:35" ht="1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52"/>
      <c r="AG562" s="11"/>
      <c r="AH562" s="59"/>
      <c r="AI562" s="2"/>
    </row>
    <row r="563" spans="1:35" ht="1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52"/>
      <c r="AG563" s="11"/>
      <c r="AH563" s="59"/>
      <c r="AI563" s="2"/>
    </row>
    <row r="564" spans="1:35" ht="1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52"/>
      <c r="AG564" s="11"/>
      <c r="AH564" s="59"/>
      <c r="AI564" s="2"/>
    </row>
    <row r="565" spans="1:35" ht="1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52"/>
      <c r="AG565" s="11"/>
      <c r="AH565" s="59"/>
      <c r="AI565" s="2"/>
    </row>
    <row r="566" spans="1:35" ht="1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52"/>
      <c r="AG566" s="11"/>
      <c r="AH566" s="59"/>
      <c r="AI566" s="2"/>
    </row>
    <row r="567" spans="1:35" ht="1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52"/>
      <c r="AG567" s="11"/>
      <c r="AH567" s="59"/>
      <c r="AI567" s="2"/>
    </row>
    <row r="568" spans="1:35" ht="1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52"/>
      <c r="AG568" s="11"/>
      <c r="AH568" s="59"/>
      <c r="AI568" s="2"/>
    </row>
    <row r="569" spans="1:35" ht="1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52"/>
      <c r="AG569" s="11"/>
      <c r="AH569" s="59"/>
      <c r="AI569" s="2"/>
    </row>
    <row r="570" spans="1:35" ht="1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52"/>
      <c r="AG570" s="11"/>
      <c r="AH570" s="59"/>
      <c r="AI570" s="2"/>
    </row>
    <row r="571" spans="1:35" ht="1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52"/>
      <c r="AG571" s="11"/>
      <c r="AH571" s="59"/>
      <c r="AI571" s="2"/>
    </row>
    <row r="572" spans="1:35" ht="1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52"/>
      <c r="AG572" s="11"/>
      <c r="AH572" s="59"/>
      <c r="AI572" s="2"/>
    </row>
    <row r="573" spans="1:35" ht="1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52"/>
      <c r="AG573" s="11"/>
      <c r="AH573" s="59"/>
      <c r="AI573" s="2"/>
    </row>
    <row r="574" spans="1:35" ht="1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52"/>
      <c r="AG574" s="11"/>
      <c r="AH574" s="59"/>
      <c r="AI574" s="2"/>
    </row>
    <row r="575" spans="1:35" ht="1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52"/>
      <c r="AG575" s="11"/>
      <c r="AH575" s="59"/>
      <c r="AI575" s="2"/>
    </row>
    <row r="576" spans="1:35" ht="1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52"/>
      <c r="AG576" s="11"/>
      <c r="AH576" s="59"/>
      <c r="AI576" s="2"/>
    </row>
    <row r="577" spans="1:35" ht="1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52"/>
      <c r="AG577" s="11"/>
      <c r="AH577" s="59"/>
      <c r="AI577" s="2"/>
    </row>
    <row r="578" spans="1:35" ht="1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52"/>
      <c r="AG578" s="11"/>
      <c r="AH578" s="59"/>
      <c r="AI578" s="2"/>
    </row>
    <row r="579" spans="1:35" ht="1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52"/>
      <c r="AG579" s="11"/>
      <c r="AH579" s="59"/>
      <c r="AI579" s="2"/>
    </row>
    <row r="580" spans="1:35" ht="1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52"/>
      <c r="AG580" s="11"/>
      <c r="AH580" s="59"/>
      <c r="AI580" s="2"/>
    </row>
    <row r="581" spans="1:35" ht="1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52"/>
      <c r="AG581" s="11"/>
      <c r="AH581" s="59"/>
      <c r="AI581" s="2"/>
    </row>
    <row r="582" spans="1:35" ht="1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52"/>
      <c r="AG582" s="11"/>
      <c r="AH582" s="59"/>
      <c r="AI582" s="2"/>
    </row>
    <row r="583" spans="1:35" ht="1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52"/>
      <c r="AG583" s="11"/>
      <c r="AH583" s="59"/>
      <c r="AI583" s="2"/>
    </row>
    <row r="584" spans="1:35" ht="1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52"/>
      <c r="AG584" s="11"/>
      <c r="AH584" s="59"/>
      <c r="AI584" s="2"/>
    </row>
    <row r="585" spans="1:35" ht="1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52"/>
      <c r="AG585" s="11"/>
      <c r="AH585" s="59"/>
      <c r="AI585" s="2"/>
    </row>
    <row r="586" spans="1:35" ht="1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52"/>
      <c r="AG586" s="11"/>
      <c r="AH586" s="59"/>
      <c r="AI586" s="2"/>
    </row>
    <row r="587" spans="1:35" ht="1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52"/>
      <c r="AG587" s="11"/>
      <c r="AH587" s="59"/>
      <c r="AI587" s="2"/>
    </row>
    <row r="588" spans="1:35" ht="1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52"/>
      <c r="AG588" s="11"/>
      <c r="AH588" s="59"/>
      <c r="AI588" s="2"/>
    </row>
    <row r="589" spans="1:35" ht="1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52"/>
      <c r="AG589" s="11"/>
      <c r="AH589" s="59"/>
      <c r="AI589" s="2"/>
    </row>
    <row r="590" spans="1:35" ht="1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52"/>
      <c r="AG590" s="11"/>
      <c r="AH590" s="59"/>
      <c r="AI590" s="2"/>
    </row>
    <row r="591" spans="1:35" ht="1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52"/>
      <c r="AG591" s="11"/>
      <c r="AH591" s="59"/>
      <c r="AI591" s="2"/>
    </row>
    <row r="592" spans="1:35" ht="1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52"/>
      <c r="AG592" s="11"/>
      <c r="AH592" s="59"/>
      <c r="AI592" s="2"/>
    </row>
    <row r="593" spans="1:35" ht="1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52"/>
      <c r="AG593" s="11"/>
      <c r="AH593" s="59"/>
      <c r="AI593" s="2"/>
    </row>
    <row r="594" spans="1:35" ht="1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52"/>
      <c r="AG594" s="11"/>
      <c r="AH594" s="59"/>
      <c r="AI594" s="2"/>
    </row>
    <row r="595" spans="1:35" ht="1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52"/>
      <c r="AG595" s="11"/>
      <c r="AH595" s="59"/>
      <c r="AI595" s="2"/>
    </row>
    <row r="596" spans="1:35" ht="1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52"/>
      <c r="AG596" s="11"/>
      <c r="AH596" s="59"/>
      <c r="AI596" s="2"/>
    </row>
    <row r="597" spans="1:35" ht="1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52"/>
      <c r="AG597" s="11"/>
      <c r="AH597" s="59"/>
      <c r="AI597" s="2"/>
    </row>
    <row r="598" spans="1:35" ht="1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52"/>
      <c r="AG598" s="11"/>
      <c r="AH598" s="59"/>
      <c r="AI598" s="2"/>
    </row>
    <row r="599" spans="1:35" ht="1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52"/>
      <c r="AG599" s="11"/>
      <c r="AH599" s="59"/>
      <c r="AI599" s="2"/>
    </row>
    <row r="600" spans="1:35" ht="1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52"/>
      <c r="AG600" s="11"/>
      <c r="AH600" s="59"/>
      <c r="AI600" s="2"/>
    </row>
    <row r="601" spans="1:35" ht="1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52"/>
      <c r="AG601" s="11"/>
      <c r="AH601" s="59"/>
      <c r="AI601" s="2"/>
    </row>
    <row r="602" spans="1:35" ht="1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52"/>
      <c r="AG602" s="11"/>
      <c r="AH602" s="59"/>
      <c r="AI602" s="2"/>
    </row>
    <row r="603" spans="1:35" ht="1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52"/>
      <c r="AG603" s="11"/>
      <c r="AH603" s="59"/>
      <c r="AI603" s="2"/>
    </row>
    <row r="604" spans="1:35" ht="1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52"/>
      <c r="AG604" s="11"/>
      <c r="AH604" s="59"/>
      <c r="AI604" s="2"/>
    </row>
    <row r="605" spans="1:35" ht="1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52"/>
      <c r="AG605" s="11"/>
      <c r="AH605" s="59"/>
      <c r="AI605" s="2"/>
    </row>
    <row r="606" spans="1:35" ht="1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52"/>
      <c r="AG606" s="11"/>
      <c r="AH606" s="59"/>
      <c r="AI606" s="2"/>
    </row>
    <row r="607" spans="1:35" ht="1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52"/>
      <c r="AG607" s="11"/>
      <c r="AH607" s="59"/>
      <c r="AI607" s="2"/>
    </row>
    <row r="608" spans="1:35" ht="1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52"/>
      <c r="AG608" s="11"/>
      <c r="AH608" s="59"/>
      <c r="AI608" s="2"/>
    </row>
    <row r="609" spans="1:35" ht="1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52"/>
      <c r="AG609" s="11"/>
      <c r="AH609" s="59"/>
      <c r="AI609" s="2"/>
    </row>
    <row r="610" spans="1:35" ht="1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52"/>
      <c r="AG610" s="11"/>
      <c r="AH610" s="59"/>
      <c r="AI610" s="2"/>
    </row>
    <row r="611" spans="1:35" ht="1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52"/>
      <c r="AG611" s="11"/>
      <c r="AH611" s="59"/>
      <c r="AI611" s="2"/>
    </row>
    <row r="612" spans="1:35" ht="1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52"/>
      <c r="AG612" s="11"/>
      <c r="AH612" s="59"/>
      <c r="AI612" s="2"/>
    </row>
    <row r="613" spans="1:35" ht="1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52"/>
      <c r="AG613" s="11"/>
      <c r="AH613" s="59"/>
      <c r="AI613" s="2"/>
    </row>
    <row r="614" spans="1:35" ht="1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52"/>
      <c r="AG614" s="11"/>
      <c r="AH614" s="59"/>
      <c r="AI614" s="2"/>
    </row>
    <row r="615" spans="1:35" ht="1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52"/>
      <c r="AG615" s="11"/>
      <c r="AH615" s="59"/>
      <c r="AI615" s="2"/>
    </row>
    <row r="616" spans="1:35" ht="1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52"/>
      <c r="AG616" s="11"/>
      <c r="AH616" s="59"/>
      <c r="AI616" s="2"/>
    </row>
    <row r="617" spans="1:35" ht="1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52"/>
      <c r="AG617" s="11"/>
      <c r="AH617" s="59"/>
      <c r="AI617" s="2"/>
    </row>
    <row r="618" spans="1:35" ht="1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52"/>
      <c r="AG618" s="11"/>
      <c r="AH618" s="59"/>
      <c r="AI618" s="2"/>
    </row>
    <row r="619" spans="1:35" ht="1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52"/>
      <c r="AG619" s="11"/>
      <c r="AH619" s="59"/>
      <c r="AI619" s="2"/>
    </row>
    <row r="620" spans="1:35" ht="1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52"/>
      <c r="AG620" s="11"/>
      <c r="AH620" s="59"/>
      <c r="AI620" s="2"/>
    </row>
    <row r="621" spans="1:35" ht="1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52"/>
      <c r="AG621" s="11"/>
      <c r="AH621" s="59"/>
      <c r="AI621" s="2"/>
    </row>
    <row r="622" spans="1:35" ht="1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52"/>
      <c r="AG622" s="11"/>
      <c r="AH622" s="59"/>
      <c r="AI622" s="2"/>
    </row>
    <row r="623" spans="1:35" ht="1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52"/>
      <c r="AG623" s="11"/>
      <c r="AH623" s="59"/>
      <c r="AI623" s="2"/>
    </row>
    <row r="624" spans="1:35" ht="1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52"/>
      <c r="AG624" s="11"/>
      <c r="AH624" s="59"/>
      <c r="AI624" s="2"/>
    </row>
    <row r="625" spans="1:35" ht="1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52"/>
      <c r="AG625" s="11"/>
      <c r="AH625" s="59"/>
      <c r="AI625" s="2"/>
    </row>
    <row r="626" spans="1:35" ht="1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52"/>
      <c r="AG626" s="11"/>
      <c r="AH626" s="59"/>
      <c r="AI626" s="2"/>
    </row>
    <row r="627" spans="1:35" ht="1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52"/>
      <c r="AG627" s="11"/>
      <c r="AH627" s="59"/>
      <c r="AI627" s="2"/>
    </row>
    <row r="628" spans="1:35" ht="1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52"/>
      <c r="AG628" s="11"/>
      <c r="AH628" s="59"/>
      <c r="AI628" s="2"/>
    </row>
    <row r="629" spans="1:35" ht="1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52"/>
      <c r="AG629" s="11"/>
      <c r="AH629" s="59"/>
      <c r="AI629" s="2"/>
    </row>
    <row r="630" spans="1:35" ht="1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52"/>
      <c r="AG630" s="11"/>
      <c r="AH630" s="59"/>
      <c r="AI630" s="2"/>
    </row>
    <row r="631" spans="1:35" ht="1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52"/>
      <c r="AG631" s="11"/>
      <c r="AH631" s="59"/>
      <c r="AI631" s="2"/>
    </row>
    <row r="632" spans="1:35" ht="1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52"/>
      <c r="AG632" s="11"/>
      <c r="AH632" s="59"/>
      <c r="AI632" s="2"/>
    </row>
    <row r="633" spans="1:35" ht="1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52"/>
      <c r="AG633" s="11"/>
      <c r="AH633" s="59"/>
      <c r="AI633" s="2"/>
    </row>
    <row r="634" spans="1:35" ht="1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52"/>
      <c r="AG634" s="11"/>
      <c r="AH634" s="59"/>
      <c r="AI634" s="2"/>
    </row>
    <row r="635" spans="1:35" ht="1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52"/>
      <c r="AG635" s="11"/>
      <c r="AH635" s="59"/>
      <c r="AI635" s="2"/>
    </row>
    <row r="636" spans="1:35" ht="1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52"/>
      <c r="AG636" s="11"/>
      <c r="AH636" s="59"/>
      <c r="AI636" s="2"/>
    </row>
    <row r="637" spans="1:35" ht="1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52"/>
      <c r="AG637" s="11"/>
      <c r="AH637" s="59"/>
      <c r="AI637" s="2"/>
    </row>
    <row r="638" spans="1:35" ht="1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52"/>
      <c r="AG638" s="11"/>
      <c r="AH638" s="59"/>
      <c r="AI638" s="2"/>
    </row>
    <row r="639" spans="1:35" ht="1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52"/>
      <c r="AG639" s="11"/>
      <c r="AH639" s="59"/>
      <c r="AI639" s="2"/>
    </row>
    <row r="640" spans="1:35" ht="1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52"/>
      <c r="AG640" s="11"/>
      <c r="AH640" s="59"/>
      <c r="AI640" s="2"/>
    </row>
    <row r="641" spans="1:35" ht="1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52"/>
      <c r="AG641" s="11"/>
      <c r="AH641" s="59"/>
      <c r="AI641" s="2"/>
    </row>
    <row r="642" spans="1:35" ht="1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52"/>
      <c r="AG642" s="11"/>
      <c r="AH642" s="59"/>
      <c r="AI642" s="2"/>
    </row>
    <row r="643" spans="1:35" ht="1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52"/>
      <c r="AG643" s="11"/>
      <c r="AH643" s="59"/>
      <c r="AI643" s="2"/>
    </row>
    <row r="644" spans="1:35" ht="1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52"/>
      <c r="AG644" s="11"/>
      <c r="AH644" s="59"/>
      <c r="AI644" s="2"/>
    </row>
    <row r="645" spans="1:35" ht="1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52"/>
      <c r="AG645" s="11"/>
      <c r="AH645" s="59"/>
      <c r="AI645" s="2"/>
    </row>
    <row r="646" spans="1:35" ht="1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52"/>
      <c r="AG646" s="11"/>
      <c r="AH646" s="59"/>
      <c r="AI646" s="2"/>
    </row>
    <row r="647" spans="1:35" ht="1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52"/>
      <c r="AG647" s="11"/>
      <c r="AH647" s="59"/>
      <c r="AI647" s="2"/>
    </row>
    <row r="648" spans="1:35" ht="1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52"/>
      <c r="AG648" s="11"/>
      <c r="AH648" s="59"/>
      <c r="AI648" s="2"/>
    </row>
    <row r="649" spans="1:35" ht="1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52"/>
      <c r="AG649" s="11"/>
      <c r="AH649" s="59"/>
      <c r="AI649" s="2"/>
    </row>
    <row r="650" spans="1:35" ht="1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52"/>
      <c r="AG650" s="11"/>
      <c r="AH650" s="59"/>
      <c r="AI650" s="2"/>
    </row>
    <row r="651" spans="1:35" ht="1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52"/>
      <c r="AG651" s="11"/>
      <c r="AH651" s="59"/>
      <c r="AI651" s="2"/>
    </row>
    <row r="652" spans="1:35" ht="1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52"/>
      <c r="AG652" s="11"/>
      <c r="AH652" s="59"/>
      <c r="AI652" s="2"/>
    </row>
    <row r="653" spans="1:35" ht="1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52"/>
      <c r="AG653" s="11"/>
      <c r="AH653" s="59"/>
      <c r="AI653" s="2"/>
    </row>
    <row r="654" spans="1:35" ht="1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52"/>
      <c r="AG654" s="11"/>
      <c r="AH654" s="59"/>
      <c r="AI654" s="2"/>
    </row>
    <row r="655" spans="1:35" ht="1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52"/>
      <c r="AG655" s="11"/>
      <c r="AH655" s="59"/>
      <c r="AI655" s="2"/>
    </row>
    <row r="656" spans="1:35" ht="1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52"/>
      <c r="AG656" s="11"/>
      <c r="AH656" s="59"/>
      <c r="AI656" s="2"/>
    </row>
    <row r="657" spans="1:35" ht="1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52"/>
      <c r="AG657" s="11"/>
      <c r="AH657" s="59"/>
      <c r="AI657" s="2"/>
    </row>
    <row r="658" spans="1:35" ht="1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52"/>
      <c r="AG658" s="11"/>
      <c r="AH658" s="59"/>
      <c r="AI658" s="2"/>
    </row>
    <row r="659" spans="1:35" ht="1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52"/>
      <c r="AG659" s="11"/>
      <c r="AH659" s="59"/>
      <c r="AI659" s="2"/>
    </row>
    <row r="660" spans="1:35" ht="1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52"/>
      <c r="AG660" s="11"/>
      <c r="AH660" s="59"/>
      <c r="AI660" s="2"/>
    </row>
    <row r="661" spans="1:35" ht="1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52"/>
      <c r="AG661" s="11"/>
      <c r="AH661" s="59"/>
      <c r="AI661" s="2"/>
    </row>
    <row r="662" spans="1:35" ht="1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52"/>
      <c r="AG662" s="11"/>
      <c r="AH662" s="59"/>
      <c r="AI662" s="2"/>
    </row>
    <row r="663" spans="1:35" ht="1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52"/>
      <c r="AG663" s="11"/>
      <c r="AH663" s="59"/>
      <c r="AI663" s="2"/>
    </row>
    <row r="664" spans="1:35" ht="1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52"/>
      <c r="AG664" s="11"/>
      <c r="AH664" s="59"/>
      <c r="AI664" s="2"/>
    </row>
    <row r="665" spans="1:35" ht="1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52"/>
      <c r="AG665" s="11"/>
      <c r="AH665" s="59"/>
      <c r="AI665" s="2"/>
    </row>
    <row r="666" spans="1:35" ht="1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52"/>
      <c r="AG666" s="11"/>
      <c r="AH666" s="59"/>
      <c r="AI666" s="2"/>
    </row>
    <row r="667" spans="1:35" ht="1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52"/>
      <c r="AG667" s="11"/>
      <c r="AH667" s="59"/>
      <c r="AI667" s="2"/>
    </row>
    <row r="668" spans="1:35" ht="1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52"/>
      <c r="AG668" s="11"/>
      <c r="AH668" s="59"/>
      <c r="AI668" s="2"/>
    </row>
    <row r="669" spans="1:35" ht="1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52"/>
      <c r="AG669" s="11"/>
      <c r="AH669" s="59"/>
      <c r="AI669" s="2"/>
    </row>
    <row r="670" spans="1:35" ht="1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52"/>
      <c r="AG670" s="11"/>
      <c r="AH670" s="59"/>
      <c r="AI670" s="2"/>
    </row>
    <row r="671" spans="1:35" ht="1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52"/>
      <c r="AG671" s="11"/>
      <c r="AH671" s="59"/>
      <c r="AI671" s="2"/>
    </row>
    <row r="672" spans="1:35" ht="1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52"/>
      <c r="AG672" s="11"/>
      <c r="AH672" s="59"/>
      <c r="AI672" s="2"/>
    </row>
    <row r="673" spans="1:35" ht="1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52"/>
      <c r="AG673" s="11"/>
      <c r="AH673" s="59"/>
      <c r="AI673" s="2"/>
    </row>
    <row r="674" spans="1:35" ht="1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52"/>
      <c r="AG674" s="11"/>
      <c r="AH674" s="59"/>
      <c r="AI674" s="2"/>
    </row>
    <row r="675" spans="1:35" ht="1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52"/>
      <c r="AG675" s="11"/>
      <c r="AH675" s="59"/>
      <c r="AI675" s="2"/>
    </row>
    <row r="676" spans="1:35" ht="1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52"/>
      <c r="AG676" s="11"/>
      <c r="AH676" s="59"/>
      <c r="AI676" s="2"/>
    </row>
    <row r="677" spans="1:35" ht="1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52"/>
      <c r="AG677" s="11"/>
      <c r="AH677" s="59"/>
      <c r="AI677" s="2"/>
    </row>
    <row r="678" spans="1:35" ht="1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52"/>
      <c r="AG678" s="11"/>
      <c r="AH678" s="59"/>
      <c r="AI678" s="2"/>
    </row>
    <row r="679" spans="1:35" ht="1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52"/>
      <c r="AG679" s="11"/>
      <c r="AH679" s="59"/>
      <c r="AI679" s="2"/>
    </row>
    <row r="680" spans="1:35" ht="1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52"/>
      <c r="AG680" s="11"/>
      <c r="AH680" s="59"/>
      <c r="AI680" s="2"/>
    </row>
    <row r="681" spans="1:35" ht="1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52"/>
      <c r="AG681" s="11"/>
      <c r="AH681" s="59"/>
      <c r="AI681" s="2"/>
    </row>
    <row r="682" spans="1:35" ht="1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52"/>
      <c r="AG682" s="11"/>
      <c r="AH682" s="59"/>
      <c r="AI682" s="2"/>
    </row>
    <row r="683" spans="1:35" ht="1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52"/>
      <c r="AG683" s="11"/>
      <c r="AH683" s="59"/>
      <c r="AI683" s="2"/>
    </row>
    <row r="684" spans="1:35" ht="1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52"/>
      <c r="AG684" s="11"/>
      <c r="AH684" s="59"/>
      <c r="AI684" s="2"/>
    </row>
    <row r="685" spans="1:35" ht="1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52"/>
      <c r="AG685" s="11"/>
      <c r="AH685" s="59"/>
      <c r="AI685" s="2"/>
    </row>
    <row r="686" spans="1:35" ht="1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52"/>
      <c r="AG686" s="11"/>
      <c r="AH686" s="59"/>
      <c r="AI686" s="2"/>
    </row>
    <row r="687" spans="1:35" ht="1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52"/>
      <c r="AG687" s="11"/>
      <c r="AH687" s="59"/>
      <c r="AI687" s="2"/>
    </row>
    <row r="688" spans="1:35" ht="1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52"/>
      <c r="AG688" s="11"/>
      <c r="AH688" s="59"/>
      <c r="AI688" s="2"/>
    </row>
    <row r="689" spans="1:35" ht="1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52"/>
      <c r="AG689" s="11"/>
      <c r="AH689" s="59"/>
      <c r="AI689" s="2"/>
    </row>
    <row r="690" spans="1:35" ht="1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52"/>
      <c r="AG690" s="11"/>
      <c r="AH690" s="59"/>
      <c r="AI690" s="2"/>
    </row>
    <row r="691" spans="1:35" ht="1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52"/>
      <c r="AG691" s="11"/>
      <c r="AH691" s="59"/>
      <c r="AI691" s="2"/>
    </row>
    <row r="692" spans="1:35" ht="1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52"/>
      <c r="AG692" s="11"/>
      <c r="AH692" s="59"/>
      <c r="AI692" s="2"/>
    </row>
    <row r="693" spans="1:35" ht="1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52"/>
      <c r="AG693" s="11"/>
      <c r="AH693" s="59"/>
      <c r="AI693" s="2"/>
    </row>
    <row r="694" spans="1:35" ht="1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52"/>
      <c r="AG694" s="11"/>
      <c r="AH694" s="59"/>
      <c r="AI694" s="2"/>
    </row>
    <row r="695" spans="1:35" ht="1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52"/>
      <c r="AG695" s="11"/>
      <c r="AH695" s="59"/>
      <c r="AI695" s="2"/>
    </row>
    <row r="696" spans="1:35" ht="1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52"/>
      <c r="AG696" s="11"/>
      <c r="AH696" s="59"/>
      <c r="AI696" s="2"/>
    </row>
    <row r="697" spans="1:35" ht="1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52"/>
      <c r="AG697" s="11"/>
      <c r="AH697" s="59"/>
      <c r="AI697" s="2"/>
    </row>
    <row r="698" spans="1:35" ht="1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52"/>
      <c r="AG698" s="11"/>
      <c r="AH698" s="59"/>
      <c r="AI698" s="2"/>
    </row>
    <row r="699" spans="1:35" ht="1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52"/>
      <c r="AG699" s="11"/>
      <c r="AH699" s="59"/>
      <c r="AI699" s="2"/>
    </row>
    <row r="700" spans="1:35" ht="1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52"/>
      <c r="AG700" s="11"/>
      <c r="AH700" s="59"/>
      <c r="AI700" s="2"/>
    </row>
    <row r="701" spans="1:35" ht="1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52"/>
      <c r="AG701" s="11"/>
      <c r="AH701" s="59"/>
      <c r="AI701" s="2"/>
    </row>
    <row r="702" spans="1:35" ht="1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52"/>
      <c r="AG702" s="11"/>
      <c r="AH702" s="59"/>
      <c r="AI702" s="2"/>
    </row>
    <row r="703" spans="1:35" ht="1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52"/>
      <c r="AG703" s="11"/>
      <c r="AH703" s="59"/>
      <c r="AI703" s="2"/>
    </row>
    <row r="704" spans="1:35" ht="1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52"/>
      <c r="AG704" s="11"/>
      <c r="AH704" s="59"/>
      <c r="AI704" s="2"/>
    </row>
    <row r="705" spans="1:35" ht="1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52"/>
      <c r="AG705" s="11"/>
      <c r="AH705" s="59"/>
      <c r="AI705" s="2"/>
    </row>
    <row r="706" spans="1:35" ht="1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52"/>
      <c r="AG706" s="11"/>
      <c r="AH706" s="59"/>
      <c r="AI706" s="2"/>
    </row>
    <row r="707" spans="1:35" ht="1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52"/>
      <c r="AG707" s="11"/>
      <c r="AH707" s="59"/>
      <c r="AI707" s="2"/>
    </row>
    <row r="708" spans="1:35" ht="1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52"/>
      <c r="AG708" s="11"/>
      <c r="AH708" s="59"/>
      <c r="AI708" s="2"/>
    </row>
    <row r="709" spans="1:35" ht="1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52"/>
      <c r="AG709" s="11"/>
      <c r="AH709" s="59"/>
      <c r="AI709" s="2"/>
    </row>
    <row r="710" spans="1:35" ht="1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52"/>
      <c r="AG710" s="11"/>
      <c r="AH710" s="59"/>
      <c r="AI710" s="2"/>
    </row>
    <row r="711" spans="1:35" ht="1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52"/>
      <c r="AG711" s="11"/>
      <c r="AH711" s="59"/>
      <c r="AI711" s="2"/>
    </row>
    <row r="712" spans="1:35" ht="1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52"/>
      <c r="AG712" s="11"/>
      <c r="AH712" s="59"/>
      <c r="AI712" s="2"/>
    </row>
    <row r="713" spans="1:35" ht="1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52"/>
      <c r="AG713" s="11"/>
      <c r="AH713" s="59"/>
      <c r="AI713" s="2"/>
    </row>
    <row r="714" spans="1:35" ht="1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52"/>
      <c r="AG714" s="11"/>
      <c r="AH714" s="59"/>
      <c r="AI714" s="2"/>
    </row>
    <row r="715" spans="1:35" ht="1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52"/>
      <c r="AG715" s="11"/>
      <c r="AH715" s="59"/>
      <c r="AI715" s="2"/>
    </row>
    <row r="716" spans="1:35" ht="1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52"/>
      <c r="AG716" s="11"/>
      <c r="AH716" s="59"/>
      <c r="AI716" s="2"/>
    </row>
    <row r="717" spans="1:35" ht="1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52"/>
      <c r="AG717" s="11"/>
      <c r="AH717" s="59"/>
      <c r="AI717" s="2"/>
    </row>
    <row r="718" spans="1:35" ht="1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52"/>
      <c r="AG718" s="11"/>
      <c r="AH718" s="59"/>
      <c r="AI718" s="2"/>
    </row>
    <row r="719" spans="1:35" ht="1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52"/>
      <c r="AG719" s="11"/>
      <c r="AH719" s="59"/>
      <c r="AI719" s="2"/>
    </row>
    <row r="720" spans="1:35" ht="1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52"/>
      <c r="AG720" s="11"/>
      <c r="AH720" s="59"/>
      <c r="AI720" s="2"/>
    </row>
    <row r="721" spans="1:35" ht="1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52"/>
      <c r="AG721" s="11"/>
      <c r="AH721" s="59"/>
      <c r="AI721" s="2"/>
    </row>
    <row r="722" spans="1:35" ht="1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52"/>
      <c r="AG722" s="11"/>
      <c r="AH722" s="59"/>
      <c r="AI722" s="2"/>
    </row>
    <row r="723" spans="1:35" ht="1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52"/>
      <c r="AG723" s="11"/>
      <c r="AH723" s="59"/>
      <c r="AI723" s="2"/>
    </row>
    <row r="724" spans="1:35" ht="1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52"/>
      <c r="AG724" s="11"/>
      <c r="AH724" s="59"/>
      <c r="AI724" s="2"/>
    </row>
    <row r="725" spans="1:35" ht="1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52"/>
      <c r="AG725" s="11"/>
      <c r="AH725" s="59"/>
      <c r="AI725" s="2"/>
    </row>
    <row r="726" spans="1:35" ht="1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52"/>
      <c r="AG726" s="11"/>
      <c r="AH726" s="59"/>
      <c r="AI726" s="2"/>
    </row>
    <row r="727" spans="1:35" ht="1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52"/>
      <c r="AG727" s="11"/>
      <c r="AH727" s="59"/>
      <c r="AI727" s="2"/>
    </row>
    <row r="728" spans="1:35" ht="1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52"/>
      <c r="AG728" s="11"/>
      <c r="AH728" s="59"/>
      <c r="AI728" s="2"/>
    </row>
    <row r="729" spans="1:35" ht="1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52"/>
      <c r="AG729" s="11"/>
      <c r="AH729" s="59"/>
      <c r="AI729" s="2"/>
    </row>
    <row r="730" spans="1:35" ht="1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52"/>
      <c r="AG730" s="11"/>
      <c r="AH730" s="59"/>
      <c r="AI730" s="2"/>
    </row>
    <row r="731" spans="1:35" ht="1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52"/>
      <c r="AG731" s="11"/>
      <c r="AH731" s="59"/>
      <c r="AI731" s="2"/>
    </row>
    <row r="732" spans="1:35" ht="1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52"/>
      <c r="AG732" s="11"/>
      <c r="AH732" s="59"/>
      <c r="AI732" s="2"/>
    </row>
    <row r="733" spans="1:35" ht="1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52"/>
      <c r="AG733" s="11"/>
      <c r="AH733" s="59"/>
      <c r="AI733" s="2"/>
    </row>
    <row r="734" spans="1:35" ht="1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52"/>
      <c r="AG734" s="11"/>
      <c r="AH734" s="59"/>
      <c r="AI734" s="2"/>
    </row>
    <row r="735" spans="1:35" ht="1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52"/>
      <c r="AG735" s="11"/>
      <c r="AH735" s="59"/>
      <c r="AI735" s="2"/>
    </row>
    <row r="736" spans="1:35" ht="1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52"/>
      <c r="AG736" s="11"/>
      <c r="AH736" s="59"/>
      <c r="AI736" s="2"/>
    </row>
    <row r="737" spans="1:35" ht="1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52"/>
      <c r="AG737" s="11"/>
      <c r="AH737" s="59"/>
      <c r="AI737" s="2"/>
    </row>
    <row r="738" spans="1:35" ht="1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52"/>
      <c r="AG738" s="11"/>
      <c r="AH738" s="59"/>
      <c r="AI738" s="2"/>
    </row>
    <row r="739" spans="1:35" ht="1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52"/>
      <c r="AG739" s="11"/>
      <c r="AH739" s="59"/>
      <c r="AI739" s="2"/>
    </row>
    <row r="740" spans="1:35" ht="1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52"/>
      <c r="AG740" s="11"/>
      <c r="AH740" s="59"/>
      <c r="AI740" s="2"/>
    </row>
    <row r="741" spans="1:35" ht="1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52"/>
      <c r="AG741" s="11"/>
      <c r="AH741" s="59"/>
      <c r="AI741" s="2"/>
    </row>
    <row r="742" spans="1:35" ht="1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52"/>
      <c r="AG742" s="11"/>
      <c r="AH742" s="59"/>
      <c r="AI742" s="2"/>
    </row>
    <row r="743" spans="1:35" ht="1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52"/>
      <c r="AG743" s="11"/>
      <c r="AH743" s="59"/>
      <c r="AI743" s="2"/>
    </row>
    <row r="744" spans="1:35" ht="1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52"/>
      <c r="AG744" s="11"/>
      <c r="AH744" s="59"/>
      <c r="AI744" s="2"/>
    </row>
    <row r="745" spans="1:35" ht="1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52"/>
      <c r="AG745" s="11"/>
      <c r="AH745" s="59"/>
      <c r="AI745" s="2"/>
    </row>
    <row r="746" spans="1:35" ht="1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52"/>
      <c r="AG746" s="11"/>
      <c r="AH746" s="59"/>
      <c r="AI746" s="2"/>
    </row>
    <row r="747" spans="1:35" ht="1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52"/>
      <c r="AG747" s="11"/>
      <c r="AH747" s="59"/>
      <c r="AI747" s="2"/>
    </row>
    <row r="748" spans="1:35" ht="1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52"/>
      <c r="AG748" s="11"/>
      <c r="AH748" s="59"/>
      <c r="AI748" s="2"/>
    </row>
    <row r="749" spans="1:35" ht="1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52"/>
      <c r="AG749" s="11"/>
      <c r="AH749" s="59"/>
      <c r="AI749" s="2"/>
    </row>
    <row r="750" spans="1:35" ht="1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52"/>
      <c r="AG750" s="11"/>
      <c r="AH750" s="59"/>
      <c r="AI750" s="2"/>
    </row>
    <row r="751" spans="1:35" ht="1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52"/>
      <c r="AG751" s="11"/>
      <c r="AH751" s="59"/>
      <c r="AI751" s="2"/>
    </row>
    <row r="752" spans="1:35" ht="1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52"/>
      <c r="AG752" s="11"/>
      <c r="AH752" s="59"/>
      <c r="AI752" s="2"/>
    </row>
    <row r="753" spans="1:35" ht="1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52"/>
      <c r="AG753" s="11"/>
      <c r="AH753" s="59"/>
      <c r="AI753" s="2"/>
    </row>
    <row r="754" spans="1:35" ht="1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52"/>
      <c r="AG754" s="11"/>
      <c r="AH754" s="59"/>
      <c r="AI754" s="2"/>
    </row>
    <row r="755" spans="1:35" ht="1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52"/>
      <c r="AG755" s="11"/>
      <c r="AH755" s="59"/>
      <c r="AI755" s="2"/>
    </row>
    <row r="756" spans="1:35" ht="1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52"/>
      <c r="AG756" s="11"/>
      <c r="AH756" s="59"/>
      <c r="AI756" s="2"/>
    </row>
    <row r="757" spans="1:35" ht="1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52"/>
      <c r="AG757" s="11"/>
      <c r="AH757" s="59"/>
      <c r="AI757" s="2"/>
    </row>
    <row r="758" spans="1:35" ht="1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52"/>
      <c r="AG758" s="11"/>
      <c r="AH758" s="59"/>
      <c r="AI758" s="2"/>
    </row>
    <row r="759" spans="1:35" ht="1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52"/>
      <c r="AG759" s="11"/>
      <c r="AH759" s="59"/>
      <c r="AI759" s="2"/>
    </row>
    <row r="760" spans="1:35" ht="1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52"/>
      <c r="AG760" s="11"/>
      <c r="AH760" s="59"/>
      <c r="AI760" s="2"/>
    </row>
    <row r="761" spans="1:35" ht="1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52"/>
      <c r="AG761" s="11"/>
      <c r="AH761" s="59"/>
      <c r="AI761" s="2"/>
    </row>
    <row r="762" spans="1:35" ht="1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52"/>
      <c r="AG762" s="11"/>
      <c r="AH762" s="59"/>
      <c r="AI762" s="2"/>
    </row>
    <row r="763" spans="1:35" ht="1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52"/>
      <c r="AG763" s="11"/>
      <c r="AH763" s="59"/>
      <c r="AI763" s="2"/>
    </row>
    <row r="764" spans="1:35" ht="1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52"/>
      <c r="AG764" s="11"/>
      <c r="AH764" s="59"/>
      <c r="AI764" s="2"/>
    </row>
    <row r="765" spans="1:35" ht="1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52"/>
      <c r="AG765" s="11"/>
      <c r="AH765" s="59"/>
      <c r="AI765" s="2"/>
    </row>
    <row r="766" spans="1:35" ht="1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52"/>
      <c r="AG766" s="11"/>
      <c r="AH766" s="59"/>
      <c r="AI766" s="2"/>
    </row>
    <row r="767" spans="1:35" ht="1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52"/>
      <c r="AG767" s="11"/>
      <c r="AH767" s="59"/>
      <c r="AI767" s="2"/>
    </row>
    <row r="768" spans="1:35" ht="1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52"/>
      <c r="AG768" s="11"/>
      <c r="AH768" s="59"/>
      <c r="AI768" s="2"/>
    </row>
    <row r="769" spans="1:35" ht="1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52"/>
      <c r="AG769" s="11"/>
      <c r="AH769" s="59"/>
      <c r="AI769" s="2"/>
    </row>
    <row r="770" spans="1:35" ht="1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52"/>
      <c r="AG770" s="11"/>
      <c r="AH770" s="59"/>
      <c r="AI770" s="2"/>
    </row>
    <row r="771" spans="1:35" ht="1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52"/>
      <c r="AG771" s="11"/>
      <c r="AH771" s="59"/>
      <c r="AI771" s="2"/>
    </row>
    <row r="772" spans="1:35" ht="1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52"/>
      <c r="AG772" s="11"/>
      <c r="AH772" s="59"/>
      <c r="AI772" s="2"/>
    </row>
    <row r="773" spans="1:35" ht="1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52"/>
      <c r="AG773" s="11"/>
      <c r="AH773" s="59"/>
      <c r="AI773" s="2"/>
    </row>
    <row r="774" spans="1:35" ht="1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52"/>
      <c r="AG774" s="11"/>
      <c r="AH774" s="59"/>
      <c r="AI774" s="2"/>
    </row>
    <row r="775" spans="1:35" ht="1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52"/>
      <c r="AG775" s="11"/>
      <c r="AH775" s="59"/>
      <c r="AI775" s="2"/>
    </row>
    <row r="776" spans="1:35" ht="1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52"/>
      <c r="AG776" s="11"/>
      <c r="AH776" s="59"/>
      <c r="AI776" s="2"/>
    </row>
    <row r="777" spans="1:35" ht="1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52"/>
      <c r="AG777" s="11"/>
      <c r="AH777" s="59"/>
      <c r="AI777" s="2"/>
    </row>
    <row r="778" spans="1:35" ht="1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52"/>
      <c r="AG778" s="11"/>
      <c r="AH778" s="59"/>
      <c r="AI778" s="2"/>
    </row>
    <row r="779" spans="1:35" ht="1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52"/>
      <c r="AG779" s="11"/>
      <c r="AH779" s="59"/>
      <c r="AI779" s="2"/>
    </row>
    <row r="780" spans="1:35" ht="1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52"/>
      <c r="AG780" s="11"/>
      <c r="AH780" s="59"/>
      <c r="AI780" s="2"/>
    </row>
    <row r="781" spans="1:35" ht="1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52"/>
      <c r="AG781" s="11"/>
      <c r="AH781" s="59"/>
      <c r="AI781" s="2"/>
    </row>
    <row r="782" spans="1:35" ht="1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52"/>
      <c r="AG782" s="11"/>
      <c r="AH782" s="59"/>
      <c r="AI782" s="2"/>
    </row>
    <row r="783" spans="1:35" ht="1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52"/>
      <c r="AG783" s="11"/>
      <c r="AH783" s="59"/>
      <c r="AI783" s="2"/>
    </row>
    <row r="784" spans="1:35" ht="1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52"/>
      <c r="AG784" s="11"/>
      <c r="AH784" s="59"/>
      <c r="AI784" s="2"/>
    </row>
    <row r="785" spans="1:35" ht="1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52"/>
      <c r="AG785" s="11"/>
      <c r="AH785" s="59"/>
      <c r="AI785" s="2"/>
    </row>
    <row r="786" spans="1:35" ht="1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52"/>
      <c r="AG786" s="11"/>
      <c r="AH786" s="59"/>
      <c r="AI786" s="2"/>
    </row>
    <row r="787" spans="1:35" ht="1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52"/>
      <c r="AG787" s="11"/>
      <c r="AH787" s="59"/>
      <c r="AI787" s="2"/>
    </row>
    <row r="788" spans="1:35" ht="1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52"/>
      <c r="AG788" s="11"/>
      <c r="AH788" s="59"/>
      <c r="AI788" s="2"/>
    </row>
    <row r="789" spans="1:35" ht="1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52"/>
      <c r="AG789" s="11"/>
      <c r="AH789" s="59"/>
      <c r="AI789" s="2"/>
    </row>
    <row r="790" spans="1:35" ht="1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52"/>
      <c r="AG790" s="11"/>
      <c r="AH790" s="59"/>
      <c r="AI790" s="2"/>
    </row>
    <row r="791" spans="1:35" ht="1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52"/>
      <c r="AG791" s="11"/>
      <c r="AH791" s="59"/>
      <c r="AI791" s="2"/>
    </row>
    <row r="792" spans="1:35" ht="1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52"/>
      <c r="AG792" s="11"/>
      <c r="AH792" s="59"/>
      <c r="AI792" s="2"/>
    </row>
    <row r="793" spans="1:35" ht="1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52"/>
      <c r="AG793" s="11"/>
      <c r="AH793" s="59"/>
      <c r="AI793" s="2"/>
    </row>
    <row r="794" spans="1:35" ht="1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52"/>
      <c r="AG794" s="11"/>
      <c r="AH794" s="59"/>
      <c r="AI794" s="2"/>
    </row>
    <row r="795" spans="1:35" ht="1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52"/>
      <c r="AG795" s="11"/>
      <c r="AH795" s="59"/>
      <c r="AI795" s="2"/>
    </row>
    <row r="796" spans="1:35" ht="1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52"/>
      <c r="AG796" s="11"/>
      <c r="AH796" s="59"/>
      <c r="AI796" s="2"/>
    </row>
    <row r="797" spans="1:35" ht="1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52"/>
      <c r="AG797" s="11"/>
      <c r="AH797" s="59"/>
      <c r="AI797" s="2"/>
    </row>
    <row r="798" spans="1:35" ht="1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52"/>
      <c r="AG798" s="11"/>
      <c r="AH798" s="59"/>
      <c r="AI798" s="2"/>
    </row>
    <row r="799" spans="1:35" ht="1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52"/>
      <c r="AG799" s="11"/>
      <c r="AH799" s="59"/>
      <c r="AI799" s="2"/>
    </row>
    <row r="800" spans="1:35" ht="1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52"/>
      <c r="AG800" s="11"/>
      <c r="AH800" s="59"/>
      <c r="AI800" s="2"/>
    </row>
    <row r="801" spans="1:35" ht="1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52"/>
      <c r="AG801" s="11"/>
      <c r="AH801" s="59"/>
      <c r="AI801" s="2"/>
    </row>
    <row r="802" spans="1:35" ht="1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52"/>
      <c r="AG802" s="11"/>
      <c r="AH802" s="59"/>
      <c r="AI802" s="2"/>
    </row>
    <row r="803" spans="1:35" ht="1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52"/>
      <c r="AG803" s="11"/>
      <c r="AH803" s="59"/>
      <c r="AI803" s="2"/>
    </row>
    <row r="804" spans="1:35" ht="1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52"/>
      <c r="AG804" s="11"/>
      <c r="AH804" s="59"/>
      <c r="AI804" s="2"/>
    </row>
    <row r="805" spans="1:35" ht="1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52"/>
      <c r="AG805" s="11"/>
      <c r="AH805" s="59"/>
      <c r="AI805" s="2"/>
    </row>
    <row r="806" spans="1:35" ht="1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52"/>
      <c r="AG806" s="11"/>
      <c r="AH806" s="59"/>
      <c r="AI806" s="2"/>
    </row>
    <row r="807" spans="1:35" ht="1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52"/>
      <c r="AG807" s="11"/>
      <c r="AH807" s="59"/>
      <c r="AI807" s="2"/>
    </row>
    <row r="808" spans="1:35" ht="1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52"/>
      <c r="AG808" s="11"/>
      <c r="AH808" s="59"/>
      <c r="AI808" s="2"/>
    </row>
    <row r="809" spans="1:35" ht="1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52"/>
      <c r="AG809" s="11"/>
      <c r="AH809" s="59"/>
      <c r="AI809" s="2"/>
    </row>
    <row r="810" spans="1:35" ht="1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52"/>
      <c r="AG810" s="11"/>
      <c r="AH810" s="59"/>
      <c r="AI810" s="2"/>
    </row>
    <row r="811" spans="1:35" ht="1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52"/>
      <c r="AG811" s="11"/>
      <c r="AH811" s="59"/>
      <c r="AI811" s="2"/>
    </row>
    <row r="812" spans="1:35" ht="1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52"/>
      <c r="AG812" s="11"/>
      <c r="AH812" s="59"/>
      <c r="AI812" s="2"/>
    </row>
    <row r="813" spans="1:35" ht="1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52"/>
      <c r="AG813" s="11"/>
      <c r="AH813" s="59"/>
      <c r="AI813" s="2"/>
    </row>
    <row r="814" spans="1:35" ht="1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52"/>
      <c r="AG814" s="11"/>
      <c r="AH814" s="59"/>
      <c r="AI814" s="2"/>
    </row>
    <row r="815" spans="1:35" ht="1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52"/>
      <c r="AG815" s="11"/>
      <c r="AH815" s="59"/>
      <c r="AI815" s="2"/>
    </row>
    <row r="816" spans="1:35" ht="1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52"/>
      <c r="AG816" s="11"/>
      <c r="AH816" s="59"/>
      <c r="AI816" s="2"/>
    </row>
    <row r="817" spans="1:35" ht="1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52"/>
      <c r="AG817" s="11"/>
      <c r="AH817" s="59"/>
      <c r="AI817" s="2"/>
    </row>
    <row r="818" spans="1:35" ht="1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52"/>
      <c r="AG818" s="11"/>
      <c r="AH818" s="59"/>
      <c r="AI818" s="2"/>
    </row>
    <row r="819" spans="1:35" ht="1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52"/>
      <c r="AG819" s="11"/>
      <c r="AH819" s="59"/>
      <c r="AI819" s="2"/>
    </row>
    <row r="820" spans="1:35" ht="1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52"/>
      <c r="AG820" s="11"/>
      <c r="AH820" s="59"/>
      <c r="AI820" s="2"/>
    </row>
    <row r="821" spans="1:35" ht="1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52"/>
      <c r="AG821" s="11"/>
      <c r="AH821" s="59"/>
      <c r="AI821" s="2"/>
    </row>
    <row r="822" spans="1:35" ht="1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52"/>
      <c r="AG822" s="11"/>
      <c r="AH822" s="59"/>
      <c r="AI822" s="2"/>
    </row>
    <row r="823" spans="1:35" ht="1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52"/>
      <c r="AG823" s="11"/>
      <c r="AH823" s="59"/>
      <c r="AI823" s="2"/>
    </row>
    <row r="824" spans="1:35" ht="1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52"/>
      <c r="AG824" s="11"/>
      <c r="AH824" s="59"/>
      <c r="AI824" s="2"/>
    </row>
    <row r="825" spans="1:35" ht="1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52"/>
      <c r="AG825" s="11"/>
      <c r="AH825" s="59"/>
      <c r="AI825" s="2"/>
    </row>
    <row r="826" spans="1:35" ht="1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52"/>
      <c r="AG826" s="11"/>
      <c r="AH826" s="59"/>
      <c r="AI826" s="2"/>
    </row>
    <row r="827" spans="1:35" ht="1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52"/>
      <c r="AG827" s="11"/>
      <c r="AH827" s="59"/>
      <c r="AI827" s="2"/>
    </row>
    <row r="828" spans="1:35" ht="1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52"/>
      <c r="AG828" s="11"/>
      <c r="AH828" s="59"/>
      <c r="AI828" s="2"/>
    </row>
    <row r="829" spans="1:35" ht="1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52"/>
      <c r="AG829" s="11"/>
      <c r="AH829" s="59"/>
      <c r="AI829" s="2"/>
    </row>
    <row r="830" spans="1:35" ht="1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52"/>
      <c r="AG830" s="11"/>
      <c r="AH830" s="59"/>
      <c r="AI830" s="2"/>
    </row>
    <row r="831" spans="1:35" ht="1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52"/>
      <c r="AG831" s="11"/>
      <c r="AH831" s="59"/>
      <c r="AI831" s="2"/>
    </row>
    <row r="832" spans="1:35" ht="1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52"/>
      <c r="AG832" s="11"/>
      <c r="AH832" s="59"/>
      <c r="AI832" s="2"/>
    </row>
    <row r="833" spans="1:35" ht="1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52"/>
      <c r="AG833" s="11"/>
      <c r="AH833" s="59"/>
      <c r="AI833" s="2"/>
    </row>
    <row r="834" spans="1:35" ht="1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52"/>
      <c r="AG834" s="11"/>
      <c r="AH834" s="59"/>
      <c r="AI834" s="2"/>
    </row>
    <row r="835" spans="1:35" ht="1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52"/>
      <c r="AG835" s="11"/>
      <c r="AH835" s="59"/>
      <c r="AI835" s="2"/>
    </row>
    <row r="836" spans="1:35" ht="1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52"/>
      <c r="AG836" s="11"/>
      <c r="AH836" s="59"/>
      <c r="AI836" s="2"/>
    </row>
    <row r="837" spans="1:35" ht="1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52"/>
      <c r="AG837" s="11"/>
      <c r="AH837" s="59"/>
      <c r="AI837" s="2"/>
    </row>
    <row r="838" spans="1:35" ht="1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52"/>
      <c r="AG838" s="11"/>
      <c r="AH838" s="59"/>
      <c r="AI838" s="2"/>
    </row>
    <row r="839" spans="1:35" ht="1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52"/>
      <c r="AG839" s="11"/>
      <c r="AH839" s="59"/>
      <c r="AI839" s="2"/>
    </row>
    <row r="840" spans="1:35" ht="1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52"/>
      <c r="AG840" s="11"/>
      <c r="AH840" s="59"/>
      <c r="AI840" s="2"/>
    </row>
    <row r="841" spans="1:35" ht="1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52"/>
      <c r="AG841" s="11"/>
      <c r="AH841" s="59"/>
      <c r="AI841" s="2"/>
    </row>
    <row r="842" spans="1:35" ht="1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52"/>
      <c r="AG842" s="11"/>
      <c r="AH842" s="59"/>
      <c r="AI842" s="2"/>
    </row>
    <row r="843" spans="1:35" ht="1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52"/>
      <c r="AG843" s="11"/>
      <c r="AH843" s="59"/>
      <c r="AI843" s="2"/>
    </row>
    <row r="844" spans="1:35" ht="1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52"/>
      <c r="AG844" s="11"/>
      <c r="AH844" s="59"/>
      <c r="AI844" s="2"/>
    </row>
    <row r="845" spans="1:35" ht="1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52"/>
      <c r="AG845" s="11"/>
      <c r="AH845" s="59"/>
      <c r="AI845" s="2"/>
    </row>
    <row r="846" spans="1:35" ht="1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52"/>
      <c r="AG846" s="11"/>
      <c r="AH846" s="59"/>
      <c r="AI846" s="2"/>
    </row>
    <row r="847" spans="1:35" ht="1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52"/>
      <c r="AG847" s="11"/>
      <c r="AH847" s="59"/>
      <c r="AI847" s="2"/>
    </row>
    <row r="848" spans="1:35" ht="1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52"/>
      <c r="AG848" s="11"/>
      <c r="AH848" s="59"/>
      <c r="AI848" s="2"/>
    </row>
    <row r="849" spans="1:35" ht="1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52"/>
      <c r="AG849" s="11"/>
      <c r="AH849" s="59"/>
      <c r="AI849" s="2"/>
    </row>
    <row r="850" spans="1:35" ht="1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52"/>
      <c r="AG850" s="11"/>
      <c r="AH850" s="59"/>
      <c r="AI850" s="2"/>
    </row>
    <row r="851" spans="1:35" ht="1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52"/>
      <c r="AG851" s="11"/>
      <c r="AH851" s="59"/>
      <c r="AI851" s="2"/>
    </row>
    <row r="852" spans="1:35" ht="1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52"/>
      <c r="AG852" s="11"/>
      <c r="AH852" s="59"/>
      <c r="AI852" s="2"/>
    </row>
    <row r="853" spans="1:35" ht="1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52"/>
      <c r="AG853" s="11"/>
      <c r="AH853" s="59"/>
      <c r="AI853" s="2"/>
    </row>
    <row r="854" spans="1:35" ht="1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52"/>
      <c r="AG854" s="11"/>
      <c r="AH854" s="59"/>
      <c r="AI854" s="2"/>
    </row>
    <row r="855" spans="1:35" ht="1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52"/>
      <c r="AG855" s="11"/>
      <c r="AH855" s="59"/>
      <c r="AI855" s="2"/>
    </row>
    <row r="856" spans="1:35" ht="1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52"/>
      <c r="AG856" s="11"/>
      <c r="AH856" s="59"/>
      <c r="AI856" s="2"/>
    </row>
    <row r="857" spans="1:35" ht="1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52"/>
      <c r="AG857" s="11"/>
      <c r="AH857" s="59"/>
      <c r="AI857" s="2"/>
    </row>
    <row r="858" spans="1:35" ht="1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52"/>
      <c r="AG858" s="11"/>
      <c r="AH858" s="59"/>
      <c r="AI858" s="2"/>
    </row>
    <row r="859" spans="1:35" ht="1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52"/>
      <c r="AG859" s="11"/>
      <c r="AH859" s="59"/>
      <c r="AI859" s="2"/>
    </row>
    <row r="860" spans="1:35" ht="1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52"/>
      <c r="AG860" s="11"/>
      <c r="AH860" s="59"/>
      <c r="AI860" s="2"/>
    </row>
    <row r="861" spans="1:35" ht="1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52"/>
      <c r="AG861" s="11"/>
      <c r="AH861" s="59"/>
      <c r="AI861" s="2"/>
    </row>
    <row r="862" spans="1:35" ht="1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52"/>
      <c r="AG862" s="11"/>
      <c r="AH862" s="59"/>
      <c r="AI862" s="2"/>
    </row>
    <row r="863" spans="1:35" ht="1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52"/>
      <c r="AG863" s="11"/>
      <c r="AH863" s="59"/>
      <c r="AI863" s="2"/>
    </row>
    <row r="864" spans="1:35" ht="1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52"/>
      <c r="AG864" s="11"/>
      <c r="AH864" s="59"/>
      <c r="AI864" s="2"/>
    </row>
    <row r="865" spans="1:35" ht="1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52"/>
      <c r="AG865" s="11"/>
      <c r="AH865" s="59"/>
      <c r="AI865" s="2"/>
    </row>
    <row r="866" spans="1:35" ht="1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52"/>
      <c r="AG866" s="11"/>
      <c r="AH866" s="59"/>
      <c r="AI866" s="2"/>
    </row>
    <row r="867" spans="1:35" ht="1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52"/>
      <c r="AG867" s="11"/>
      <c r="AH867" s="59"/>
      <c r="AI867" s="2"/>
    </row>
    <row r="868" spans="1:35" ht="1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52"/>
      <c r="AG868" s="11"/>
      <c r="AH868" s="59"/>
      <c r="AI868" s="2"/>
    </row>
    <row r="869" spans="1:35" ht="1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52"/>
      <c r="AG869" s="11"/>
      <c r="AH869" s="59"/>
      <c r="AI869" s="2"/>
    </row>
    <row r="870" spans="1:35" ht="1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52"/>
      <c r="AG870" s="11"/>
      <c r="AH870" s="59"/>
      <c r="AI870" s="2"/>
    </row>
    <row r="871" spans="1:35" ht="1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52"/>
      <c r="AG871" s="11"/>
      <c r="AH871" s="59"/>
      <c r="AI871" s="2"/>
    </row>
    <row r="872" spans="1:35" ht="1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52"/>
      <c r="AG872" s="11"/>
      <c r="AH872" s="59"/>
      <c r="AI872" s="2"/>
    </row>
    <row r="873" spans="1:35" ht="1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52"/>
      <c r="AG873" s="11"/>
      <c r="AH873" s="59"/>
      <c r="AI873" s="2"/>
    </row>
    <row r="874" spans="1:35" ht="1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52"/>
      <c r="AG874" s="11"/>
      <c r="AH874" s="59"/>
      <c r="AI874" s="2"/>
    </row>
    <row r="875" spans="1:35" ht="1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52"/>
      <c r="AG875" s="11"/>
      <c r="AH875" s="59"/>
      <c r="AI875" s="2"/>
    </row>
    <row r="876" spans="1:35" ht="1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52"/>
      <c r="AG876" s="11"/>
      <c r="AH876" s="59"/>
      <c r="AI876" s="2"/>
    </row>
    <row r="877" spans="1:35" ht="1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52"/>
      <c r="AG877" s="11"/>
      <c r="AH877" s="59"/>
      <c r="AI877" s="2"/>
    </row>
    <row r="878" spans="1:35" ht="1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52"/>
      <c r="AG878" s="11"/>
      <c r="AH878" s="59"/>
      <c r="AI878" s="2"/>
    </row>
    <row r="879" spans="1:35" ht="1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52"/>
      <c r="AG879" s="11"/>
      <c r="AH879" s="59"/>
      <c r="AI879" s="2"/>
    </row>
    <row r="880" spans="1:35" ht="1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52"/>
      <c r="AG880" s="11"/>
      <c r="AH880" s="59"/>
      <c r="AI880" s="2"/>
    </row>
    <row r="881" spans="1:35" ht="1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52"/>
      <c r="AG881" s="11"/>
      <c r="AH881" s="59"/>
      <c r="AI881" s="2"/>
    </row>
    <row r="882" spans="1:35" ht="1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52"/>
      <c r="AG882" s="11"/>
      <c r="AH882" s="59"/>
      <c r="AI882" s="2"/>
    </row>
    <row r="883" spans="1:35" ht="1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52"/>
      <c r="AG883" s="11"/>
      <c r="AH883" s="59"/>
      <c r="AI883" s="2"/>
    </row>
    <row r="884" spans="1:35" ht="1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52"/>
      <c r="AG884" s="11"/>
      <c r="AH884" s="59"/>
      <c r="AI884" s="2"/>
    </row>
    <row r="885" spans="1:35" ht="1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52"/>
      <c r="AG885" s="11"/>
      <c r="AH885" s="59"/>
      <c r="AI885" s="2"/>
    </row>
    <row r="886" spans="1:35" ht="1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52"/>
      <c r="AG886" s="11"/>
      <c r="AH886" s="59"/>
      <c r="AI886" s="2"/>
    </row>
    <row r="887" spans="1:35" ht="1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52"/>
      <c r="AG887" s="11"/>
      <c r="AH887" s="59"/>
      <c r="AI887" s="2"/>
    </row>
    <row r="888" spans="1:35" ht="1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52"/>
      <c r="AG888" s="11"/>
      <c r="AH888" s="59"/>
      <c r="AI888" s="2"/>
    </row>
    <row r="889" spans="1:35" ht="1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52"/>
      <c r="AG889" s="11"/>
      <c r="AH889" s="59"/>
      <c r="AI889" s="2"/>
    </row>
    <row r="890" spans="1:35" ht="1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52"/>
      <c r="AG890" s="11"/>
      <c r="AH890" s="59"/>
      <c r="AI890" s="2"/>
    </row>
    <row r="891" spans="1:35" ht="1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52"/>
      <c r="AG891" s="11"/>
      <c r="AH891" s="59"/>
      <c r="AI891" s="2"/>
    </row>
    <row r="892" spans="1:35" ht="1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52"/>
      <c r="AG892" s="11"/>
      <c r="AH892" s="59"/>
      <c r="AI892" s="2"/>
    </row>
    <row r="893" spans="1:35" ht="1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52"/>
      <c r="AG893" s="11"/>
      <c r="AH893" s="59"/>
      <c r="AI893" s="2"/>
    </row>
    <row r="894" spans="1:35" ht="1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52"/>
      <c r="AG894" s="11"/>
      <c r="AH894" s="59"/>
      <c r="AI894" s="2"/>
    </row>
    <row r="895" spans="1:35" ht="1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52"/>
      <c r="AG895" s="11"/>
      <c r="AH895" s="59"/>
      <c r="AI895" s="2"/>
    </row>
    <row r="896" spans="1:35" ht="1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52"/>
      <c r="AG896" s="11"/>
      <c r="AH896" s="59"/>
      <c r="AI896" s="2"/>
    </row>
    <row r="897" spans="1:35" ht="1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52"/>
      <c r="AG897" s="11"/>
      <c r="AH897" s="59"/>
      <c r="AI897" s="2"/>
    </row>
    <row r="898" spans="1:35" ht="1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52"/>
      <c r="AG898" s="11"/>
      <c r="AH898" s="59"/>
      <c r="AI898" s="2"/>
    </row>
    <row r="899" spans="1:35" ht="1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52"/>
      <c r="AG899" s="11"/>
      <c r="AH899" s="59"/>
      <c r="AI899" s="2"/>
    </row>
    <row r="900" spans="1:35" ht="1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52"/>
      <c r="AG900" s="11"/>
      <c r="AH900" s="59"/>
      <c r="AI900" s="2"/>
    </row>
    <row r="901" spans="1:35" ht="1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52"/>
      <c r="AG901" s="11"/>
      <c r="AH901" s="59"/>
      <c r="AI901" s="2"/>
    </row>
    <row r="902" spans="1:35" ht="1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52"/>
      <c r="AG902" s="11"/>
      <c r="AH902" s="59"/>
      <c r="AI902" s="2"/>
    </row>
    <row r="903" spans="1:35" ht="1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52"/>
      <c r="AG903" s="11"/>
      <c r="AH903" s="59"/>
      <c r="AI903" s="2"/>
    </row>
    <row r="904" spans="1:35" ht="1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52"/>
      <c r="AG904" s="11"/>
      <c r="AH904" s="59"/>
      <c r="AI904" s="2"/>
    </row>
    <row r="905" spans="1:35" ht="1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52"/>
      <c r="AG905" s="11"/>
      <c r="AH905" s="59"/>
      <c r="AI905" s="2"/>
    </row>
    <row r="906" spans="1:35" ht="1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52"/>
      <c r="AG906" s="11"/>
      <c r="AH906" s="59"/>
      <c r="AI906" s="2"/>
    </row>
    <row r="907" spans="1:35" ht="1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52"/>
      <c r="AG907" s="11"/>
      <c r="AH907" s="59"/>
      <c r="AI907" s="2"/>
    </row>
    <row r="908" spans="1:35" ht="1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52"/>
      <c r="AG908" s="11"/>
      <c r="AH908" s="59"/>
      <c r="AI908" s="2"/>
    </row>
    <row r="909" spans="1:35" ht="1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52"/>
      <c r="AG909" s="11"/>
      <c r="AH909" s="59"/>
      <c r="AI909" s="2"/>
    </row>
    <row r="910" spans="1:35" ht="1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52"/>
      <c r="AG910" s="11"/>
      <c r="AH910" s="59"/>
      <c r="AI910" s="2"/>
    </row>
    <row r="911" spans="1:35" ht="1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52"/>
      <c r="AG911" s="11"/>
      <c r="AH911" s="59"/>
      <c r="AI911" s="2"/>
    </row>
    <row r="912" spans="1:35" ht="1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52"/>
      <c r="AG912" s="11"/>
      <c r="AH912" s="59"/>
      <c r="AI912" s="2"/>
    </row>
    <row r="913" spans="1:35" ht="1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52"/>
      <c r="AG913" s="11"/>
      <c r="AH913" s="59"/>
      <c r="AI913" s="2"/>
    </row>
    <row r="914" spans="1:35" ht="1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52"/>
      <c r="AG914" s="11"/>
      <c r="AH914" s="59"/>
      <c r="AI914" s="2"/>
    </row>
    <row r="915" spans="1:35" ht="1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52"/>
      <c r="AG915" s="11"/>
      <c r="AH915" s="59"/>
      <c r="AI915" s="2"/>
    </row>
    <row r="916" spans="1:35" ht="1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52"/>
      <c r="AG916" s="11"/>
      <c r="AH916" s="59"/>
      <c r="AI916" s="2"/>
    </row>
    <row r="917" spans="1:35" ht="1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52"/>
      <c r="AG917" s="11"/>
      <c r="AH917" s="59"/>
      <c r="AI917" s="2"/>
    </row>
    <row r="918" spans="1:35" ht="1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52"/>
      <c r="AG918" s="11"/>
      <c r="AH918" s="59"/>
      <c r="AI918" s="2"/>
    </row>
    <row r="919" spans="1:35" ht="1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52"/>
      <c r="AG919" s="11"/>
      <c r="AH919" s="59"/>
      <c r="AI919" s="2"/>
    </row>
    <row r="920" spans="1:35" ht="1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52"/>
      <c r="AG920" s="11"/>
      <c r="AH920" s="59"/>
      <c r="AI920" s="2"/>
    </row>
    <row r="921" spans="1:35" ht="1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52"/>
      <c r="AG921" s="11"/>
      <c r="AH921" s="59"/>
      <c r="AI921" s="2"/>
    </row>
    <row r="922" spans="1:35" ht="1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52"/>
      <c r="AG922" s="11"/>
      <c r="AH922" s="59"/>
      <c r="AI922" s="2"/>
    </row>
    <row r="923" spans="1:35" ht="1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52"/>
      <c r="AG923" s="11"/>
      <c r="AH923" s="59"/>
      <c r="AI923" s="2"/>
    </row>
    <row r="924" spans="1:35" ht="1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52"/>
      <c r="AG924" s="11"/>
      <c r="AH924" s="59"/>
      <c r="AI924" s="2"/>
    </row>
    <row r="925" spans="1:35" ht="1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52"/>
      <c r="AG925" s="11"/>
      <c r="AH925" s="59"/>
      <c r="AI925" s="2"/>
    </row>
    <row r="926" spans="1:35" ht="1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52"/>
      <c r="AG926" s="11"/>
      <c r="AH926" s="59"/>
      <c r="AI926" s="2"/>
    </row>
    <row r="927" spans="1:35" ht="1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52"/>
      <c r="AG927" s="11"/>
      <c r="AH927" s="59"/>
      <c r="AI927" s="2"/>
    </row>
    <row r="928" spans="1:35" ht="1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52"/>
      <c r="AG928" s="11"/>
      <c r="AH928" s="59"/>
      <c r="AI928" s="2"/>
    </row>
    <row r="929" spans="1:35" ht="1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52"/>
      <c r="AG929" s="11"/>
      <c r="AH929" s="59"/>
      <c r="AI929" s="2"/>
    </row>
    <row r="930" spans="1:35" ht="1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52"/>
      <c r="AG930" s="11"/>
      <c r="AH930" s="59"/>
      <c r="AI930" s="2"/>
    </row>
    <row r="931" spans="1:35" ht="1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52"/>
      <c r="AG931" s="11"/>
      <c r="AH931" s="59"/>
      <c r="AI931" s="2"/>
    </row>
    <row r="932" spans="1:35" ht="1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52"/>
      <c r="AG932" s="11"/>
      <c r="AH932" s="59"/>
      <c r="AI932" s="2"/>
    </row>
    <row r="933" spans="1:35" ht="1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52"/>
      <c r="AG933" s="11"/>
      <c r="AH933" s="59"/>
      <c r="AI933" s="2"/>
    </row>
    <row r="934" spans="1:35" ht="1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52"/>
      <c r="AG934" s="11"/>
      <c r="AH934" s="59"/>
      <c r="AI934" s="2"/>
    </row>
    <row r="935" spans="1:35" ht="1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52"/>
      <c r="AG935" s="11"/>
      <c r="AH935" s="59"/>
      <c r="AI935" s="2"/>
    </row>
    <row r="936" spans="1:35" ht="1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52"/>
      <c r="AG936" s="11"/>
      <c r="AH936" s="59"/>
      <c r="AI936" s="2"/>
    </row>
    <row r="937" spans="1:35" ht="1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52"/>
      <c r="AG937" s="11"/>
      <c r="AH937" s="59"/>
      <c r="AI937" s="2"/>
    </row>
    <row r="938" spans="1:35" ht="1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52"/>
      <c r="AG938" s="11"/>
      <c r="AH938" s="59"/>
      <c r="AI938" s="2"/>
    </row>
    <row r="939" spans="1:35" ht="1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52"/>
      <c r="AG939" s="11"/>
      <c r="AH939" s="59"/>
      <c r="AI939" s="2"/>
    </row>
    <row r="940" spans="1:35" ht="1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52"/>
      <c r="AG940" s="11"/>
      <c r="AH940" s="59"/>
      <c r="AI940" s="2"/>
    </row>
    <row r="941" spans="1:35" ht="1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52"/>
      <c r="AG941" s="11"/>
      <c r="AH941" s="59"/>
      <c r="AI941" s="2"/>
    </row>
    <row r="942" spans="1:35" ht="1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52"/>
      <c r="AG942" s="11"/>
      <c r="AH942" s="59"/>
      <c r="AI942" s="2"/>
    </row>
    <row r="943" spans="1:35" ht="1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52"/>
      <c r="AG943" s="11"/>
      <c r="AH943" s="59"/>
      <c r="AI943" s="2"/>
    </row>
    <row r="944" spans="1:35" ht="1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52"/>
      <c r="AG944" s="11"/>
      <c r="AH944" s="59"/>
      <c r="AI944" s="2"/>
    </row>
    <row r="945" spans="1:35" ht="1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52"/>
      <c r="AG945" s="11"/>
      <c r="AH945" s="59"/>
      <c r="AI945" s="2"/>
    </row>
    <row r="946" spans="1:35" ht="1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52"/>
      <c r="AG946" s="11"/>
      <c r="AH946" s="59"/>
      <c r="AI946" s="2"/>
    </row>
    <row r="947" spans="1:35" ht="1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52"/>
      <c r="AG947" s="11"/>
      <c r="AH947" s="59"/>
      <c r="AI947" s="2"/>
    </row>
    <row r="948" spans="1:35" ht="1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52"/>
      <c r="AG948" s="11"/>
      <c r="AH948" s="59"/>
      <c r="AI948" s="2"/>
    </row>
    <row r="949" spans="1:35" ht="1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52"/>
      <c r="AG949" s="11"/>
      <c r="AH949" s="59"/>
      <c r="AI949" s="2"/>
    </row>
    <row r="950" spans="1:35" ht="1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52"/>
      <c r="AG950" s="11"/>
      <c r="AH950" s="59"/>
      <c r="AI950" s="2"/>
    </row>
    <row r="951" spans="1:35" ht="1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52"/>
      <c r="AG951" s="11"/>
      <c r="AH951" s="59"/>
      <c r="AI951" s="2"/>
    </row>
    <row r="952" spans="1:35" ht="1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52"/>
      <c r="AG952" s="11"/>
      <c r="AH952" s="59"/>
      <c r="AI952" s="2"/>
    </row>
    <row r="953" spans="1:35" ht="1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52"/>
      <c r="AG953" s="11"/>
      <c r="AH953" s="59"/>
      <c r="AI953" s="2"/>
    </row>
    <row r="954" spans="1:35" ht="1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52"/>
      <c r="AG954" s="11"/>
      <c r="AH954" s="59"/>
      <c r="AI954" s="2"/>
    </row>
    <row r="955" spans="1:35" ht="1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52"/>
      <c r="AG955" s="11"/>
      <c r="AH955" s="59"/>
      <c r="AI955" s="2"/>
    </row>
    <row r="956" spans="1:35" ht="1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52"/>
      <c r="AG956" s="11"/>
      <c r="AH956" s="59"/>
      <c r="AI956" s="2"/>
    </row>
    <row r="957" spans="1:35" ht="1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52"/>
      <c r="AG957" s="11"/>
      <c r="AH957" s="59"/>
      <c r="AI957" s="2"/>
    </row>
    <row r="958" spans="1:35" ht="1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52"/>
      <c r="AG958" s="11"/>
      <c r="AH958" s="59"/>
      <c r="AI958" s="2"/>
    </row>
    <row r="959" spans="1:35" ht="1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52"/>
      <c r="AG959" s="11"/>
      <c r="AH959" s="59"/>
      <c r="AI959" s="2"/>
    </row>
    <row r="960" spans="1:35" ht="1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52"/>
      <c r="AG960" s="11"/>
      <c r="AH960" s="59"/>
      <c r="AI960" s="2"/>
    </row>
    <row r="961" spans="1:35" ht="1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52"/>
      <c r="AG961" s="11"/>
      <c r="AH961" s="59"/>
      <c r="AI961" s="2"/>
    </row>
    <row r="962" spans="1:35" ht="1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52"/>
      <c r="AG962" s="11"/>
      <c r="AH962" s="59"/>
      <c r="AI962" s="2"/>
    </row>
    <row r="963" spans="1:35" ht="1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52"/>
      <c r="AG963" s="11"/>
      <c r="AH963" s="59"/>
      <c r="AI963" s="2"/>
    </row>
    <row r="964" spans="1:35" ht="1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52"/>
      <c r="AG964" s="11"/>
      <c r="AH964" s="59"/>
      <c r="AI964" s="2"/>
    </row>
    <row r="965" spans="1:35" ht="1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52"/>
      <c r="AG965" s="11"/>
      <c r="AH965" s="59"/>
      <c r="AI965" s="2"/>
    </row>
    <row r="966" spans="1:35" ht="1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52"/>
      <c r="AG966" s="11"/>
      <c r="AH966" s="59"/>
      <c r="AI966" s="2"/>
    </row>
    <row r="967" spans="1:35" ht="1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52"/>
      <c r="AG967" s="11"/>
      <c r="AH967" s="59"/>
      <c r="AI967" s="2"/>
    </row>
    <row r="968" spans="1:35" ht="1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52"/>
      <c r="AG968" s="11"/>
      <c r="AH968" s="59"/>
      <c r="AI968" s="2"/>
    </row>
    <row r="969" spans="1:35" ht="1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52"/>
      <c r="AG969" s="11"/>
      <c r="AH969" s="59"/>
      <c r="AI969" s="2"/>
    </row>
    <row r="970" spans="1:35" ht="1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52"/>
      <c r="AG970" s="11"/>
      <c r="AH970" s="59"/>
      <c r="AI970" s="2"/>
    </row>
    <row r="971" spans="1:35" ht="1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52"/>
      <c r="AG971" s="11"/>
      <c r="AH971" s="59"/>
      <c r="AI971" s="2"/>
    </row>
    <row r="972" spans="1:35" ht="1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52"/>
      <c r="AG972" s="11"/>
      <c r="AH972" s="59"/>
      <c r="AI972" s="2"/>
    </row>
    <row r="973" spans="1:35" ht="1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52"/>
      <c r="AG973" s="11"/>
      <c r="AH973" s="59"/>
      <c r="AI973" s="2"/>
    </row>
    <row r="974" spans="1:35" ht="1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52"/>
      <c r="AG974" s="11"/>
      <c r="AH974" s="59"/>
      <c r="AI974" s="2"/>
    </row>
    <row r="975" spans="1:35" ht="1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52"/>
      <c r="AG975" s="11"/>
      <c r="AH975" s="59"/>
      <c r="AI975" s="2"/>
    </row>
    <row r="976" spans="1:35" ht="1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52"/>
      <c r="AG976" s="11"/>
      <c r="AH976" s="59"/>
      <c r="AI976" s="2"/>
    </row>
    <row r="977" spans="1:35" ht="1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52"/>
      <c r="AG977" s="11"/>
      <c r="AH977" s="59"/>
      <c r="AI977" s="2"/>
    </row>
    <row r="978" spans="1:35" ht="1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52"/>
      <c r="AG978" s="11"/>
      <c r="AH978" s="59"/>
      <c r="AI978" s="2"/>
    </row>
    <row r="979" spans="1:35" ht="1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52"/>
      <c r="AG979" s="11"/>
      <c r="AH979" s="59"/>
      <c r="AI979" s="2"/>
    </row>
    <row r="980" spans="1:35" ht="1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52"/>
      <c r="AG980" s="11"/>
      <c r="AH980" s="59"/>
      <c r="AI980" s="2"/>
    </row>
    <row r="981" spans="1:35" ht="1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52"/>
      <c r="AG981" s="11"/>
      <c r="AH981" s="59"/>
      <c r="AI981" s="2"/>
    </row>
    <row r="982" spans="1:35" ht="1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52"/>
      <c r="AG982" s="11"/>
      <c r="AH982" s="59"/>
      <c r="AI982" s="2"/>
    </row>
    <row r="983" spans="1:35" ht="1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52"/>
      <c r="AG983" s="11"/>
      <c r="AH983" s="59"/>
      <c r="AI983" s="2"/>
    </row>
    <row r="984" spans="1:35" ht="1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52"/>
      <c r="AG984" s="11"/>
      <c r="AH984" s="59"/>
      <c r="AI984" s="2"/>
    </row>
    <row r="985" spans="1:35" ht="1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52"/>
      <c r="AG985" s="11"/>
      <c r="AH985" s="59"/>
      <c r="AI985" s="2"/>
    </row>
    <row r="986" spans="1:35" ht="1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52"/>
      <c r="AG986" s="11"/>
      <c r="AH986" s="59"/>
      <c r="AI986" s="2"/>
    </row>
    <row r="987" spans="1:35" ht="1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52"/>
      <c r="AG987" s="11"/>
      <c r="AH987" s="59"/>
      <c r="AI987" s="2"/>
    </row>
    <row r="988" spans="1:35" ht="1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52"/>
      <c r="AG988" s="11"/>
      <c r="AH988" s="59"/>
      <c r="AI988" s="2"/>
    </row>
    <row r="989" spans="1:35" ht="1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52"/>
      <c r="AG989" s="11"/>
      <c r="AH989" s="59"/>
      <c r="AI989" s="2"/>
    </row>
    <row r="990" spans="1:35" ht="1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52"/>
      <c r="AG990" s="11"/>
      <c r="AH990" s="59"/>
      <c r="AI990" s="2"/>
    </row>
    <row r="991" spans="1:35" ht="1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52"/>
      <c r="AG991" s="11"/>
      <c r="AH991" s="59"/>
      <c r="AI991" s="2"/>
    </row>
    <row r="992" spans="1:35" ht="1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52"/>
      <c r="AG992" s="11"/>
      <c r="AH992" s="59"/>
      <c r="AI992" s="2"/>
    </row>
    <row r="993" spans="1:35" ht="1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52"/>
      <c r="AG993" s="11"/>
      <c r="AH993" s="59"/>
      <c r="AI993" s="2"/>
    </row>
    <row r="994" spans="1:35" ht="1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52"/>
      <c r="AG994" s="11"/>
      <c r="AH994" s="59"/>
      <c r="AI994" s="2"/>
    </row>
    <row r="995" spans="1:35" ht="1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52"/>
      <c r="AG995" s="11"/>
      <c r="AH995" s="59"/>
      <c r="AI995" s="2"/>
    </row>
    <row r="996" spans="1:35" ht="1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52"/>
      <c r="AG996" s="11"/>
      <c r="AH996" s="59"/>
      <c r="AI996" s="2"/>
    </row>
    <row r="997" spans="1:35" ht="1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52"/>
      <c r="AG997" s="11"/>
      <c r="AH997" s="59"/>
      <c r="AI997" s="2"/>
    </row>
    <row r="998" spans="1:35" ht="1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52"/>
      <c r="AG998" s="11"/>
      <c r="AH998" s="59"/>
      <c r="AI998" s="2"/>
    </row>
    <row r="999" spans="1:35" ht="1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52"/>
      <c r="AG999" s="11"/>
      <c r="AH999" s="59"/>
      <c r="AI999" s="2"/>
    </row>
    <row r="1000" spans="1:35" ht="1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52"/>
      <c r="AG1000" s="11"/>
      <c r="AH1000" s="59"/>
      <c r="AI1000" s="2"/>
    </row>
    <row r="1001" spans="1:35" ht="1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52"/>
      <c r="AG1001" s="11"/>
      <c r="AH1001" s="59"/>
      <c r="AI1001" s="2"/>
    </row>
    <row r="1002" spans="1:35" ht="1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52"/>
      <c r="AG1002" s="11"/>
      <c r="AH1002" s="59"/>
      <c r="AI1002" s="2"/>
    </row>
    <row r="1003" spans="1:35" ht="1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52"/>
      <c r="AG1003" s="11"/>
      <c r="AH1003" s="59"/>
      <c r="AI1003" s="2"/>
    </row>
    <row r="1004" spans="1:35" ht="1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52"/>
      <c r="AG1004" s="11"/>
      <c r="AH1004" s="59"/>
      <c r="AI1004" s="2"/>
    </row>
    <row r="1005" spans="1:35" ht="1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52"/>
      <c r="AG1005" s="11"/>
      <c r="AH1005" s="59"/>
      <c r="AI1005" s="2"/>
    </row>
    <row r="1006" spans="1:35" ht="1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52"/>
      <c r="AG1006" s="11"/>
      <c r="AH1006" s="59"/>
      <c r="AI1006" s="2"/>
    </row>
    <row r="1007" spans="1:35" ht="1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52"/>
      <c r="AG1007" s="11"/>
      <c r="AH1007" s="59"/>
      <c r="AI1007" s="2"/>
    </row>
    <row r="1008" spans="1:35" ht="1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52"/>
      <c r="AG1008" s="11"/>
      <c r="AH1008" s="59"/>
      <c r="AI1008" s="2"/>
    </row>
    <row r="1009" spans="1:35" ht="1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52"/>
      <c r="AG1009" s="11"/>
      <c r="AH1009" s="59"/>
      <c r="AI1009" s="2"/>
    </row>
    <row r="1010" spans="1:35" ht="1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52"/>
      <c r="AG1010" s="11"/>
      <c r="AH1010" s="59"/>
      <c r="AI1010" s="2"/>
    </row>
    <row r="1011" spans="1:35" ht="1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52"/>
      <c r="AG1011" s="11"/>
      <c r="AH1011" s="59"/>
      <c r="AI1011" s="2"/>
    </row>
    <row r="1012" spans="1:35" ht="1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52"/>
      <c r="AG1012" s="11"/>
      <c r="AH1012" s="59"/>
      <c r="AI1012" s="2"/>
    </row>
    <row r="1013" spans="1:35" ht="1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52"/>
      <c r="AG1013" s="11"/>
      <c r="AH1013" s="59"/>
      <c r="AI1013" s="2"/>
    </row>
    <row r="1014" spans="1:35" ht="1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52"/>
      <c r="AG1014" s="11"/>
      <c r="AH1014" s="59"/>
      <c r="AI1014" s="2"/>
    </row>
    <row r="1015" spans="1:35" ht="1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52"/>
      <c r="AG1015" s="11"/>
      <c r="AH1015" s="59"/>
      <c r="AI1015" s="2"/>
    </row>
    <row r="1016" spans="1:35" ht="1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52"/>
      <c r="AG1016" s="11"/>
      <c r="AH1016" s="59"/>
      <c r="AI1016" s="2"/>
    </row>
    <row r="1017" spans="1:35" ht="1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52"/>
      <c r="AG1017" s="11"/>
      <c r="AH1017" s="59"/>
      <c r="AI1017" s="2"/>
    </row>
    <row r="1018" spans="1:35" ht="1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52"/>
      <c r="AG1018" s="11"/>
      <c r="AH1018" s="59"/>
      <c r="AI1018" s="2"/>
    </row>
    <row r="1019" spans="1:35" ht="1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52"/>
      <c r="AG1019" s="11"/>
      <c r="AH1019" s="59"/>
      <c r="AI1019" s="2"/>
    </row>
    <row r="1020" spans="1:35" ht="1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52"/>
      <c r="AG1020" s="11"/>
      <c r="AH1020" s="59"/>
      <c r="AI1020" s="2"/>
    </row>
    <row r="1021" spans="1:35" ht="1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52"/>
      <c r="AG1021" s="11"/>
      <c r="AH1021" s="59"/>
      <c r="AI1021" s="2"/>
    </row>
    <row r="1022" spans="1:35" ht="1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52"/>
      <c r="AG1022" s="11"/>
      <c r="AH1022" s="59"/>
      <c r="AI1022" s="2"/>
    </row>
    <row r="1023" spans="1:35" ht="1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52"/>
      <c r="AG1023" s="11"/>
      <c r="AH1023" s="59"/>
      <c r="AI1023" s="2"/>
    </row>
    <row r="1024" spans="1:35" ht="1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52"/>
      <c r="AG1024" s="11"/>
      <c r="AH1024" s="59"/>
      <c r="AI1024" s="2"/>
    </row>
    <row r="1025" spans="1:35" ht="1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52"/>
      <c r="AG1025" s="11"/>
      <c r="AH1025" s="59"/>
      <c r="AI1025" s="2"/>
    </row>
    <row r="1026" spans="1:35" ht="1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52"/>
      <c r="AG1026" s="11"/>
      <c r="AH1026" s="59"/>
      <c r="AI1026" s="2"/>
    </row>
    <row r="1027" spans="1:35" ht="1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52"/>
      <c r="AG1027" s="11"/>
      <c r="AH1027" s="59"/>
      <c r="AI1027" s="2"/>
    </row>
    <row r="1028" spans="1:35" ht="1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52"/>
      <c r="AG1028" s="11"/>
      <c r="AH1028" s="59"/>
      <c r="AI1028" s="2"/>
    </row>
    <row r="1029" spans="1:35" ht="1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52"/>
      <c r="AG1029" s="11"/>
      <c r="AH1029" s="59"/>
      <c r="AI1029" s="2"/>
    </row>
    <row r="1030" spans="1:35" ht="1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52"/>
      <c r="AG1030" s="11"/>
      <c r="AH1030" s="59"/>
      <c r="AI1030" s="2"/>
    </row>
    <row r="1031" spans="1:35" ht="1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52"/>
      <c r="AG1031" s="11"/>
      <c r="AH1031" s="59"/>
      <c r="AI1031" s="2"/>
    </row>
    <row r="1032" spans="1:35" ht="1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52"/>
      <c r="AG1032" s="11"/>
      <c r="AH1032" s="59"/>
      <c r="AI1032" s="2"/>
    </row>
    <row r="1033" spans="1:35" ht="1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52"/>
      <c r="AG1033" s="11"/>
      <c r="AH1033" s="59"/>
      <c r="AI1033" s="2"/>
    </row>
    <row r="1034" spans="1:35" ht="1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52"/>
      <c r="AG1034" s="11"/>
      <c r="AH1034" s="59"/>
      <c r="AI1034" s="2"/>
    </row>
    <row r="1035" spans="1:35" ht="1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52"/>
      <c r="AG1035" s="11"/>
      <c r="AH1035" s="59"/>
      <c r="AI1035" s="2"/>
    </row>
    <row r="1036" spans="1:35" ht="1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52"/>
      <c r="AG1036" s="11"/>
      <c r="AH1036" s="59"/>
      <c r="AI1036" s="2"/>
    </row>
    <row r="1037" spans="1:35" ht="1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52"/>
      <c r="AG1037" s="11"/>
      <c r="AH1037" s="59"/>
      <c r="AI1037" s="2"/>
    </row>
    <row r="1038" spans="1:35" ht="1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52"/>
      <c r="AG1038" s="11"/>
      <c r="AH1038" s="59"/>
      <c r="AI1038" s="2"/>
    </row>
    <row r="1039" spans="1:35" ht="1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52"/>
      <c r="AG1039" s="11"/>
      <c r="AH1039" s="59"/>
      <c r="AI1039" s="2"/>
    </row>
    <row r="1040" spans="1:35" ht="1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52"/>
      <c r="AG1040" s="11"/>
      <c r="AH1040" s="59"/>
      <c r="AI1040" s="2"/>
    </row>
    <row r="1041" spans="1:35" ht="1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52"/>
      <c r="AG1041" s="11"/>
      <c r="AH1041" s="59"/>
      <c r="AI1041" s="2"/>
    </row>
    <row r="1042" spans="1:35" ht="1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52"/>
      <c r="AG1042" s="11"/>
      <c r="AH1042" s="59"/>
      <c r="AI1042" s="2"/>
    </row>
    <row r="1043" spans="1:35" ht="1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52"/>
      <c r="AG1043" s="11"/>
      <c r="AH1043" s="59"/>
      <c r="AI1043" s="2"/>
    </row>
    <row r="1044" spans="1:35" ht="1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52"/>
      <c r="AG1044" s="11"/>
      <c r="AH1044" s="59"/>
      <c r="AI1044" s="2"/>
    </row>
    <row r="1045" spans="1:35" ht="1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52"/>
      <c r="AG1045" s="11"/>
      <c r="AH1045" s="59"/>
      <c r="AI1045" s="2"/>
    </row>
    <row r="1046" spans="1:35" ht="1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52"/>
      <c r="AG1046" s="11"/>
      <c r="AH1046" s="59"/>
      <c r="AI1046" s="2"/>
    </row>
    <row r="1047" spans="1:35" ht="1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52"/>
      <c r="AG1047" s="11"/>
      <c r="AH1047" s="59"/>
      <c r="AI1047" s="2"/>
    </row>
    <row r="1048" spans="1:35" ht="1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52"/>
      <c r="AG1048" s="11"/>
      <c r="AH1048" s="59"/>
      <c r="AI1048" s="2"/>
    </row>
    <row r="1049" spans="1:35" ht="1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52"/>
      <c r="AG1049" s="11"/>
      <c r="AH1049" s="59"/>
      <c r="AI1049" s="2"/>
    </row>
    <row r="1050" spans="1:35" ht="1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52"/>
      <c r="AG1050" s="11"/>
      <c r="AH1050" s="59"/>
      <c r="AI1050" s="2"/>
    </row>
    <row r="1051" spans="1:35" ht="1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52"/>
      <c r="AG1051" s="11"/>
      <c r="AH1051" s="59"/>
      <c r="AI1051" s="2"/>
    </row>
    <row r="1052" spans="1:35" ht="1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52"/>
      <c r="AG1052" s="11"/>
      <c r="AH1052" s="59"/>
      <c r="AI1052" s="2"/>
    </row>
    <row r="1053" spans="1:35" ht="1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52"/>
      <c r="AG1053" s="11"/>
      <c r="AH1053" s="59"/>
      <c r="AI1053" s="2"/>
    </row>
    <row r="1054" spans="1:35" ht="1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52"/>
      <c r="AG1054" s="11"/>
      <c r="AH1054" s="59"/>
      <c r="AI1054" s="2"/>
    </row>
    <row r="1055" spans="1:35" ht="1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52"/>
      <c r="AG1055" s="11"/>
      <c r="AH1055" s="59"/>
      <c r="AI1055" s="2"/>
    </row>
    <row r="1056" spans="1:35" ht="1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52"/>
      <c r="AG1056" s="11"/>
      <c r="AH1056" s="59"/>
      <c r="AI1056" s="2"/>
    </row>
    <row r="1057" spans="1:35" ht="1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52"/>
      <c r="AG1057" s="11"/>
      <c r="AH1057" s="59"/>
      <c r="AI1057" s="2"/>
    </row>
    <row r="1058" spans="1:35" ht="1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52"/>
      <c r="AG1058" s="11"/>
      <c r="AH1058" s="59"/>
      <c r="AI1058" s="2"/>
    </row>
    <row r="1059" spans="1:35" ht="1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52"/>
      <c r="AG1059" s="11"/>
      <c r="AH1059" s="59"/>
      <c r="AI1059" s="2"/>
    </row>
    <row r="1060" spans="1:35" ht="1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52"/>
      <c r="AG1060" s="11"/>
      <c r="AH1060" s="59"/>
      <c r="AI1060" s="2"/>
    </row>
    <row r="1061" spans="1:35" ht="1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52"/>
      <c r="AG1061" s="11"/>
      <c r="AH1061" s="59"/>
      <c r="AI1061" s="2"/>
    </row>
    <row r="1062" spans="1:35" ht="1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52"/>
      <c r="AG1062" s="11"/>
      <c r="AH1062" s="59"/>
      <c r="AI1062" s="2"/>
    </row>
    <row r="1063" spans="1:35" ht="1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52"/>
      <c r="AG1063" s="11"/>
      <c r="AH1063" s="59"/>
      <c r="AI1063" s="2"/>
    </row>
    <row r="1064" spans="1:35" ht="1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52"/>
      <c r="AG1064" s="11"/>
      <c r="AH1064" s="59"/>
      <c r="AI1064" s="2"/>
    </row>
    <row r="1065" spans="1:35" ht="1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52"/>
      <c r="AG1065" s="11"/>
      <c r="AH1065" s="59"/>
      <c r="AI1065" s="2"/>
    </row>
    <row r="1066" spans="1:35" ht="1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52"/>
      <c r="AG1066" s="11"/>
      <c r="AH1066" s="59"/>
      <c r="AI1066" s="2"/>
    </row>
    <row r="1067" spans="1:35" ht="1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52"/>
      <c r="AG1067" s="11"/>
      <c r="AH1067" s="59"/>
      <c r="AI1067" s="2"/>
    </row>
    <row r="1068" spans="1:35" ht="1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52"/>
      <c r="AG1068" s="11"/>
      <c r="AH1068" s="59"/>
      <c r="AI1068" s="2"/>
    </row>
    <row r="1069" spans="1:35" ht="1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52"/>
      <c r="AG1069" s="11"/>
      <c r="AH1069" s="59"/>
      <c r="AI1069" s="2"/>
    </row>
    <row r="1070" spans="1:35" ht="1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52"/>
      <c r="AG1070" s="11"/>
      <c r="AH1070" s="59"/>
      <c r="AI1070" s="2"/>
    </row>
    <row r="1071" spans="1:35" ht="1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52"/>
      <c r="AG1071" s="11"/>
      <c r="AH1071" s="59"/>
      <c r="AI1071" s="2"/>
    </row>
    <row r="1072" spans="1:35" ht="1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52"/>
      <c r="AG1072" s="11"/>
      <c r="AH1072" s="59"/>
      <c r="AI1072" s="2"/>
    </row>
    <row r="1073" spans="1:35" ht="1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52"/>
      <c r="AG1073" s="11"/>
      <c r="AH1073" s="59"/>
      <c r="AI1073" s="2"/>
    </row>
    <row r="1074" spans="1:35" ht="1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52"/>
      <c r="AG1074" s="11"/>
      <c r="AH1074" s="59"/>
      <c r="AI1074" s="2"/>
    </row>
    <row r="1075" spans="1:35" ht="1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52"/>
      <c r="AG1075" s="11"/>
      <c r="AH1075" s="59"/>
      <c r="AI1075" s="2"/>
    </row>
    <row r="1076" spans="1:35" ht="1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52"/>
      <c r="AG1076" s="11"/>
      <c r="AH1076" s="59"/>
      <c r="AI1076" s="2"/>
    </row>
    <row r="1077" spans="1:35" ht="1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52"/>
      <c r="AG1077" s="11"/>
      <c r="AH1077" s="59"/>
      <c r="AI1077" s="2"/>
    </row>
    <row r="1078" spans="1:35" ht="1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52"/>
      <c r="AG1078" s="11"/>
      <c r="AH1078" s="59"/>
      <c r="AI1078" s="2"/>
    </row>
    <row r="1079" spans="1:35" ht="15" customHeight="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52"/>
      <c r="AG1079" s="11"/>
      <c r="AH1079" s="59"/>
      <c r="AI1079" s="2"/>
    </row>
    <row r="1080" spans="1:35" ht="15" customHeight="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52"/>
      <c r="AG1080" s="11"/>
      <c r="AH1080" s="59"/>
      <c r="AI1080" s="2"/>
    </row>
    <row r="1081" spans="1:35" ht="15" customHeight="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52"/>
      <c r="AG1081" s="11"/>
      <c r="AH1081" s="59"/>
      <c r="AI1081" s="2"/>
    </row>
    <row r="1082" spans="1:35" ht="15" customHeight="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52"/>
      <c r="AG1082" s="11"/>
      <c r="AH1082" s="59"/>
      <c r="AI1082" s="2"/>
    </row>
    <row r="1083" spans="1:35" ht="15" customHeight="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52"/>
      <c r="AG1083" s="11"/>
      <c r="AH1083" s="59"/>
      <c r="AI1083" s="2"/>
    </row>
    <row r="1084" spans="1:35" ht="15" customHeight="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52"/>
      <c r="AG1084" s="11"/>
      <c r="AH1084" s="59"/>
      <c r="AI1084" s="2"/>
    </row>
    <row r="1085" spans="1:35" ht="15" customHeight="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52"/>
      <c r="AG1085" s="11"/>
      <c r="AH1085" s="59"/>
      <c r="AI1085" s="2"/>
    </row>
    <row r="1086" spans="1:35" ht="15" customHeight="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52"/>
      <c r="AG1086" s="11"/>
      <c r="AH1086" s="59"/>
      <c r="AI1086" s="2"/>
    </row>
    <row r="1087" spans="1:35" ht="15" customHeight="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52"/>
      <c r="AG1087" s="11"/>
      <c r="AH1087" s="59"/>
      <c r="AI1087" s="2"/>
    </row>
    <row r="1088" spans="1:35" ht="15" customHeight="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52"/>
      <c r="AG1088" s="11"/>
      <c r="AH1088" s="59"/>
      <c r="AI1088" s="2"/>
    </row>
    <row r="1089" spans="1:35" ht="15" customHeight="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52"/>
      <c r="AG1089" s="11"/>
      <c r="AH1089" s="59"/>
      <c r="AI1089" s="2"/>
    </row>
    <row r="1090" spans="1:35" ht="15" customHeight="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52"/>
      <c r="AG1090" s="11"/>
      <c r="AH1090" s="59"/>
      <c r="AI1090" s="2"/>
    </row>
    <row r="1091" spans="1:35" ht="15" customHeight="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52"/>
      <c r="AG1091" s="11"/>
      <c r="AH1091" s="59"/>
      <c r="AI1091" s="2"/>
    </row>
    <row r="1092" spans="1:35" ht="15" customHeight="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52"/>
      <c r="AG1092" s="11"/>
      <c r="AH1092" s="59"/>
      <c r="AI1092" s="2"/>
    </row>
    <row r="1093" spans="1:35" ht="15" customHeight="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52"/>
      <c r="AG1093" s="11"/>
      <c r="AH1093" s="59"/>
      <c r="AI1093" s="2"/>
    </row>
    <row r="1094" spans="1:35" ht="15" customHeight="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52"/>
      <c r="AG1094" s="11"/>
      <c r="AH1094" s="59"/>
      <c r="AI1094" s="2"/>
    </row>
    <row r="1095" spans="1:35" ht="15" customHeight="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52"/>
      <c r="AG1095" s="11"/>
      <c r="AH1095" s="59"/>
      <c r="AI1095" s="2"/>
    </row>
    <row r="1096" spans="1:35" ht="15" customHeight="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52"/>
      <c r="AG1096" s="11"/>
      <c r="AH1096" s="59"/>
      <c r="AI1096" s="2"/>
    </row>
    <row r="1097" spans="1:35" ht="15" customHeight="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52"/>
      <c r="AG1097" s="11"/>
      <c r="AH1097" s="59"/>
      <c r="AI1097" s="2"/>
    </row>
    <row r="1098" spans="1:35" ht="15" customHeight="1">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52"/>
      <c r="AG1098" s="11"/>
      <c r="AH1098" s="59"/>
      <c r="AI1098" s="2"/>
    </row>
    <row r="1099" spans="1:35" ht="15" customHeight="1">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52"/>
      <c r="AG1099" s="11"/>
      <c r="AH1099" s="59"/>
      <c r="AI1099" s="2"/>
    </row>
    <row r="1100" spans="1:35" ht="15" customHeight="1">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52"/>
      <c r="AG1100" s="11"/>
      <c r="AH1100" s="59"/>
      <c r="AI1100" s="2"/>
    </row>
    <row r="1101" spans="1:35" ht="15" customHeight="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52"/>
      <c r="AG1101" s="11"/>
      <c r="AH1101" s="59"/>
      <c r="AI1101" s="2"/>
    </row>
    <row r="1102" spans="1:35" ht="15" customHeight="1">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52"/>
      <c r="AG1102" s="11"/>
      <c r="AH1102" s="59"/>
      <c r="AI1102" s="2"/>
    </row>
    <row r="1103" spans="1:35" ht="15" customHeight="1">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52"/>
      <c r="AG1103" s="11"/>
      <c r="AH1103" s="59"/>
      <c r="AI1103" s="2"/>
    </row>
    <row r="1104" spans="1:35" ht="15" customHeight="1">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52"/>
      <c r="AG1104" s="11"/>
      <c r="AH1104" s="59"/>
      <c r="AI1104" s="2"/>
    </row>
    <row r="1105" spans="1:35" ht="15" customHeight="1">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52"/>
      <c r="AG1105" s="11"/>
      <c r="AH1105" s="59"/>
      <c r="AI1105" s="2"/>
    </row>
    <row r="1106" spans="1:35" ht="15" customHeight="1">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52"/>
      <c r="AG1106" s="11"/>
      <c r="AH1106" s="59"/>
      <c r="AI1106" s="2"/>
    </row>
    <row r="1107" spans="1:35" ht="15" customHeight="1">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52"/>
      <c r="AG1107" s="11"/>
      <c r="AH1107" s="59"/>
      <c r="AI1107" s="2"/>
    </row>
    <row r="1108" spans="1:35" ht="15" customHeight="1">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52"/>
      <c r="AG1108" s="11"/>
      <c r="AH1108" s="59"/>
      <c r="AI1108" s="2"/>
    </row>
    <row r="1109" spans="1:35" ht="15" customHeight="1">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52"/>
      <c r="AG1109" s="11"/>
      <c r="AH1109" s="59"/>
      <c r="AI1109" s="2"/>
    </row>
    <row r="1110" spans="1:35" ht="15" customHeight="1">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52"/>
      <c r="AG1110" s="11"/>
      <c r="AH1110" s="59"/>
      <c r="AI1110" s="2"/>
    </row>
    <row r="1111" spans="1:35" ht="15" customHeight="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52"/>
      <c r="AG1111" s="11"/>
      <c r="AH1111" s="59"/>
      <c r="AI1111" s="2"/>
    </row>
    <row r="1112" spans="1:35" ht="15" customHeight="1">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52"/>
      <c r="AG1112" s="11"/>
      <c r="AH1112" s="59"/>
      <c r="AI1112" s="2"/>
    </row>
    <row r="1113" spans="1:35" ht="15" customHeight="1">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52"/>
      <c r="AG1113" s="11"/>
      <c r="AH1113" s="59"/>
      <c r="AI1113" s="2"/>
    </row>
    <row r="1114" spans="1:35" ht="15" customHeight="1">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52"/>
      <c r="AG1114" s="11"/>
      <c r="AH1114" s="59"/>
      <c r="AI1114" s="2"/>
    </row>
    <row r="1115" spans="1:35" ht="15" customHeight="1">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52"/>
      <c r="AG1115" s="11"/>
      <c r="AH1115" s="59"/>
      <c r="AI1115" s="2"/>
    </row>
    <row r="1116" spans="1:35" ht="15" customHeight="1">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52"/>
      <c r="AG1116" s="11"/>
      <c r="AH1116" s="59"/>
      <c r="AI1116" s="2"/>
    </row>
    <row r="1117" spans="1:35" ht="15" customHeight="1">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52"/>
      <c r="AG1117" s="11"/>
      <c r="AH1117" s="59"/>
      <c r="AI1117" s="2"/>
    </row>
    <row r="1118" spans="1:35" ht="15" customHeight="1">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52"/>
      <c r="AG1118" s="11"/>
      <c r="AH1118" s="59"/>
      <c r="AI1118" s="2"/>
    </row>
    <row r="1119" spans="1:35" ht="15" customHeight="1">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52"/>
      <c r="AG1119" s="11"/>
      <c r="AH1119" s="59"/>
      <c r="AI1119" s="2"/>
    </row>
    <row r="1120" spans="1:35" ht="15" customHeight="1">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52"/>
      <c r="AG1120" s="11"/>
      <c r="AH1120" s="59"/>
      <c r="AI1120" s="2"/>
    </row>
    <row r="1121" spans="1:35" ht="15" customHeight="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52"/>
      <c r="AG1121" s="11"/>
      <c r="AH1121" s="59"/>
      <c r="AI1121" s="2"/>
    </row>
    <row r="1122" spans="1:35" ht="15" customHeight="1">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52"/>
      <c r="AG1122" s="11"/>
      <c r="AH1122" s="59"/>
      <c r="AI1122" s="2"/>
    </row>
    <row r="1123" spans="1:35" ht="15" customHeight="1">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52"/>
      <c r="AG1123" s="11"/>
      <c r="AH1123" s="59"/>
      <c r="AI1123" s="2"/>
    </row>
    <row r="1124" spans="1:35" ht="15" customHeight="1">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52"/>
      <c r="AG1124" s="11"/>
      <c r="AH1124" s="59"/>
      <c r="AI1124" s="2"/>
    </row>
    <row r="1125" spans="1:35" ht="15" customHeight="1">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52"/>
      <c r="AG1125" s="11"/>
      <c r="AH1125" s="59"/>
      <c r="AI1125" s="2"/>
    </row>
    <row r="1126" spans="1:35" ht="15" customHeight="1">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52"/>
      <c r="AG1126" s="11"/>
      <c r="AH1126" s="59"/>
      <c r="AI1126" s="2"/>
    </row>
    <row r="1127" spans="1:35" ht="15" customHeight="1">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52"/>
      <c r="AG1127" s="11"/>
      <c r="AH1127" s="59"/>
      <c r="AI1127" s="2"/>
    </row>
    <row r="1128" spans="1:35" ht="15" customHeight="1">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52"/>
      <c r="AG1128" s="11"/>
      <c r="AH1128" s="59"/>
      <c r="AI1128" s="2"/>
    </row>
    <row r="1129" spans="1:35" ht="15" customHeight="1">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52"/>
      <c r="AG1129" s="11"/>
      <c r="AH1129" s="59"/>
      <c r="AI1129" s="2"/>
    </row>
    <row r="1130" spans="1:35" ht="15" customHeight="1">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52"/>
      <c r="AG1130" s="11"/>
      <c r="AH1130" s="59"/>
      <c r="AI1130" s="2"/>
    </row>
    <row r="1131" spans="1:35" ht="15" customHeight="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52"/>
      <c r="AG1131" s="11"/>
      <c r="AH1131" s="59"/>
      <c r="AI1131" s="2"/>
    </row>
    <row r="1132" spans="1:35" ht="15" customHeight="1">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52"/>
      <c r="AG1132" s="11"/>
      <c r="AH1132" s="59"/>
      <c r="AI1132" s="2"/>
    </row>
    <row r="1133" spans="1:35" ht="15" customHeight="1">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52"/>
      <c r="AG1133" s="11"/>
      <c r="AH1133" s="59"/>
      <c r="AI1133" s="2"/>
    </row>
    <row r="1134" spans="1:35" ht="15" customHeight="1">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52"/>
      <c r="AG1134" s="11"/>
      <c r="AH1134" s="59"/>
      <c r="AI1134" s="2"/>
    </row>
    <row r="1135" spans="1:35" ht="15" customHeight="1">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52"/>
      <c r="AG1135" s="11"/>
      <c r="AH1135" s="59"/>
      <c r="AI1135" s="2"/>
    </row>
    <row r="1136" spans="1:35" ht="15" customHeight="1">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52"/>
      <c r="AG1136" s="11"/>
      <c r="AH1136" s="59"/>
      <c r="AI1136" s="2"/>
    </row>
    <row r="1137" spans="1:35" ht="15" customHeight="1">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52"/>
      <c r="AG1137" s="11"/>
      <c r="AH1137" s="59"/>
      <c r="AI1137" s="2"/>
    </row>
    <row r="1138" spans="1:35" ht="15" customHeight="1">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52"/>
      <c r="AG1138" s="11"/>
      <c r="AH1138" s="59"/>
      <c r="AI1138" s="2"/>
    </row>
    <row r="1139" spans="1:35" ht="15" customHeight="1">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52"/>
      <c r="AG1139" s="11"/>
      <c r="AH1139" s="59"/>
      <c r="AI1139" s="2"/>
    </row>
    <row r="1140" spans="1:35" ht="15" customHeight="1">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52"/>
      <c r="AG1140" s="11"/>
      <c r="AH1140" s="59"/>
      <c r="AI1140" s="2"/>
    </row>
    <row r="1141" spans="1:35" ht="15" customHeight="1">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52"/>
      <c r="AG1141" s="11"/>
      <c r="AH1141" s="59"/>
      <c r="AI1141" s="2"/>
    </row>
    <row r="1142" spans="1:35" ht="15" customHeight="1">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52"/>
      <c r="AG1142" s="11"/>
      <c r="AH1142" s="59"/>
      <c r="AI1142" s="2"/>
    </row>
    <row r="1143" spans="1:35" ht="15" customHeight="1">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52"/>
      <c r="AG1143" s="11"/>
      <c r="AH1143" s="59"/>
      <c r="AI1143" s="2"/>
    </row>
    <row r="1144" spans="1:35" ht="15" customHeight="1">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52"/>
      <c r="AG1144" s="11"/>
      <c r="AH1144" s="59"/>
      <c r="AI1144" s="2"/>
    </row>
    <row r="1145" spans="1:35" ht="15" customHeight="1">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52"/>
      <c r="AG1145" s="11"/>
      <c r="AH1145" s="59"/>
      <c r="AI1145" s="2"/>
    </row>
    <row r="1146" spans="1:35" ht="15" customHeight="1">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52"/>
      <c r="AG1146" s="11"/>
      <c r="AH1146" s="59"/>
      <c r="AI1146" s="2"/>
    </row>
    <row r="1147" spans="1:35" ht="15" customHeight="1">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52"/>
      <c r="AG1147" s="11"/>
      <c r="AH1147" s="59"/>
      <c r="AI1147" s="2"/>
    </row>
    <row r="1148" spans="1:35" ht="15" customHeight="1">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52"/>
      <c r="AG1148" s="11"/>
      <c r="AH1148" s="59"/>
      <c r="AI1148" s="2"/>
    </row>
    <row r="1149" spans="1:35" ht="15" customHeight="1">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52"/>
      <c r="AG1149" s="11"/>
      <c r="AH1149" s="59"/>
      <c r="AI1149" s="2"/>
    </row>
    <row r="1150" spans="1:35" ht="15" customHeight="1">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52"/>
      <c r="AG1150" s="11"/>
      <c r="AH1150" s="59"/>
      <c r="AI1150" s="2"/>
    </row>
    <row r="1151" spans="1:35" ht="15" customHeight="1">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52"/>
      <c r="AG1151" s="11"/>
      <c r="AH1151" s="59"/>
      <c r="AI1151" s="2"/>
    </row>
    <row r="1152" spans="1:35" ht="15" customHeight="1">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52"/>
      <c r="AG1152" s="11"/>
      <c r="AH1152" s="59"/>
      <c r="AI1152" s="2"/>
    </row>
    <row r="1153" spans="1:35" ht="15" customHeight="1">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52"/>
      <c r="AG1153" s="11"/>
      <c r="AH1153" s="59"/>
      <c r="AI1153" s="2"/>
    </row>
    <row r="1154" spans="1:35" ht="15" customHeight="1">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52"/>
      <c r="AG1154" s="11"/>
      <c r="AH1154" s="59"/>
      <c r="AI1154" s="2"/>
    </row>
    <row r="1155" spans="1:35" ht="15" customHeight="1">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52"/>
      <c r="AG1155" s="11"/>
      <c r="AH1155" s="59"/>
      <c r="AI1155" s="2"/>
    </row>
    <row r="1156" spans="1:35" ht="15" customHeight="1">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52"/>
      <c r="AG1156" s="11"/>
      <c r="AH1156" s="59"/>
      <c r="AI1156" s="2"/>
    </row>
    <row r="1157" spans="1:35" ht="15" customHeight="1">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52"/>
      <c r="AG1157" s="11"/>
      <c r="AH1157" s="59"/>
      <c r="AI1157" s="2"/>
    </row>
    <row r="1158" spans="1:35" ht="15" customHeight="1">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52"/>
      <c r="AG1158" s="11"/>
      <c r="AH1158" s="59"/>
      <c r="AI1158" s="2"/>
    </row>
    <row r="1159" spans="1:35" ht="15" customHeight="1">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52"/>
      <c r="AG1159" s="11"/>
      <c r="AH1159" s="59"/>
      <c r="AI1159" s="2"/>
    </row>
    <row r="1160" spans="1:35" ht="15" customHeight="1">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52"/>
      <c r="AG1160" s="11"/>
      <c r="AH1160" s="59"/>
      <c r="AI1160" s="2"/>
    </row>
    <row r="1161" spans="1:35" ht="15" customHeight="1">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52"/>
      <c r="AG1161" s="11"/>
      <c r="AH1161" s="59"/>
      <c r="AI1161" s="2"/>
    </row>
    <row r="1162" spans="1:35" ht="15" customHeight="1">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52"/>
      <c r="AG1162" s="11"/>
      <c r="AH1162" s="59"/>
      <c r="AI1162" s="2"/>
    </row>
    <row r="1163" spans="1:35" ht="15" customHeight="1">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52"/>
      <c r="AG1163" s="11"/>
      <c r="AH1163" s="59"/>
      <c r="AI1163" s="2"/>
    </row>
    <row r="1164" spans="1:35" ht="15" customHeight="1">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52"/>
      <c r="AG1164" s="11"/>
      <c r="AH1164" s="59"/>
      <c r="AI1164" s="2"/>
    </row>
    <row r="1165" spans="1:35" ht="15" customHeight="1">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52"/>
      <c r="AG1165" s="11"/>
      <c r="AH1165" s="59"/>
      <c r="AI1165" s="2"/>
    </row>
    <row r="1166" spans="1:35" ht="15" customHeight="1">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52"/>
      <c r="AG1166" s="11"/>
      <c r="AH1166" s="59"/>
      <c r="AI1166" s="2"/>
    </row>
    <row r="1167" spans="1:35" ht="15" customHeight="1">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52"/>
      <c r="AG1167" s="11"/>
      <c r="AH1167" s="59"/>
      <c r="AI1167" s="2"/>
    </row>
    <row r="1168" spans="1:35" ht="15" customHeight="1">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52"/>
      <c r="AG1168" s="11"/>
      <c r="AH1168" s="59"/>
      <c r="AI1168" s="2"/>
    </row>
    <row r="1169" spans="1:35" ht="15" customHeight="1">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52"/>
      <c r="AG1169" s="11"/>
      <c r="AH1169" s="59"/>
      <c r="AI1169" s="2"/>
    </row>
    <row r="1170" spans="1:35" ht="15" customHeight="1">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52"/>
      <c r="AG1170" s="11"/>
      <c r="AH1170" s="59"/>
      <c r="AI1170" s="2"/>
    </row>
    <row r="1171" spans="1:35" ht="15" customHeight="1">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52"/>
      <c r="AG1171" s="11"/>
      <c r="AH1171" s="59"/>
      <c r="AI1171" s="2"/>
    </row>
    <row r="1172" spans="1:35" ht="15" customHeight="1">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52"/>
      <c r="AG1172" s="11"/>
      <c r="AH1172" s="59"/>
      <c r="AI1172" s="2"/>
    </row>
    <row r="1173" spans="1:35" ht="15" customHeight="1">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52"/>
      <c r="AG1173" s="11"/>
      <c r="AH1173" s="59"/>
      <c r="AI1173" s="2"/>
    </row>
    <row r="1174" spans="1:35" ht="15" customHeight="1">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52"/>
      <c r="AG1174" s="11"/>
      <c r="AH1174" s="59"/>
      <c r="AI1174" s="2"/>
    </row>
    <row r="1175" spans="1:35" ht="15" customHeight="1">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52"/>
      <c r="AG1175" s="11"/>
      <c r="AH1175" s="59"/>
      <c r="AI1175" s="2"/>
    </row>
    <row r="1176" spans="1:35" ht="15" customHeight="1">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52"/>
      <c r="AG1176" s="11"/>
      <c r="AH1176" s="59"/>
      <c r="AI1176" s="2"/>
    </row>
    <row r="1177" spans="1:35" ht="15" customHeight="1">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52"/>
      <c r="AG1177" s="11"/>
      <c r="AH1177" s="59"/>
      <c r="AI1177" s="2"/>
    </row>
    <row r="1178" spans="1:35" ht="15" customHeight="1">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52"/>
      <c r="AG1178" s="11"/>
      <c r="AH1178" s="59"/>
      <c r="AI1178" s="2"/>
    </row>
    <row r="1179" spans="1:35" ht="15" customHeight="1">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52"/>
      <c r="AG1179" s="11"/>
      <c r="AH1179" s="59"/>
      <c r="AI1179" s="2"/>
    </row>
    <row r="1180" spans="1:35" ht="15" customHeight="1">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52"/>
      <c r="AG1180" s="11"/>
      <c r="AH1180" s="59"/>
      <c r="AI1180" s="2"/>
    </row>
    <row r="1181" spans="1:35" ht="15" customHeight="1">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52"/>
      <c r="AG1181" s="11"/>
      <c r="AH1181" s="59"/>
      <c r="AI1181" s="2"/>
    </row>
    <row r="1182" spans="1:35" ht="15" customHeight="1">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52"/>
      <c r="AG1182" s="11"/>
      <c r="AH1182" s="59"/>
      <c r="AI1182" s="2"/>
    </row>
    <row r="1183" spans="1:35" ht="15" customHeight="1">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52"/>
      <c r="AG1183" s="11"/>
      <c r="AH1183" s="59"/>
      <c r="AI1183" s="2"/>
    </row>
    <row r="1184" spans="1:35" ht="15" customHeight="1">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52"/>
      <c r="AG1184" s="11"/>
      <c r="AH1184" s="59"/>
      <c r="AI1184" s="2"/>
    </row>
    <row r="1185" spans="1:35" ht="15" customHeight="1">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52"/>
      <c r="AG1185" s="11"/>
      <c r="AH1185" s="59"/>
      <c r="AI1185" s="2"/>
    </row>
    <row r="1186" spans="1:35" ht="15" customHeight="1">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52"/>
      <c r="AG1186" s="11"/>
      <c r="AH1186" s="59"/>
      <c r="AI1186" s="2"/>
    </row>
    <row r="1187" spans="1:35" ht="15" customHeight="1">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52"/>
      <c r="AG1187" s="11"/>
      <c r="AH1187" s="59"/>
      <c r="AI1187" s="2"/>
    </row>
    <row r="1188" spans="1:35" ht="15" customHeight="1">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52"/>
      <c r="AG1188" s="11"/>
      <c r="AH1188" s="59"/>
      <c r="AI1188" s="2"/>
    </row>
    <row r="1189" spans="1:35" ht="15" customHeight="1">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52"/>
      <c r="AG1189" s="11"/>
      <c r="AH1189" s="59"/>
      <c r="AI1189" s="2"/>
    </row>
    <row r="1190" spans="1:35" ht="15" customHeight="1">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52"/>
      <c r="AG1190" s="11"/>
      <c r="AH1190" s="59"/>
      <c r="AI1190" s="2"/>
    </row>
    <row r="1191" spans="1:35" ht="15" customHeight="1">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52"/>
      <c r="AG1191" s="11"/>
      <c r="AH1191" s="59"/>
      <c r="AI1191" s="2"/>
    </row>
    <row r="1192" spans="1:35" ht="15" customHeight="1">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52"/>
      <c r="AG1192" s="11"/>
      <c r="AH1192" s="59"/>
      <c r="AI1192" s="2"/>
    </row>
    <row r="1193" spans="1:35" ht="15" customHeight="1">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52"/>
      <c r="AG1193" s="11"/>
      <c r="AH1193" s="59"/>
      <c r="AI1193" s="2"/>
    </row>
    <row r="1194" spans="1:35" ht="15" customHeight="1">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52"/>
      <c r="AG1194" s="11"/>
      <c r="AH1194" s="59"/>
      <c r="AI1194" s="2"/>
    </row>
    <row r="1195" spans="1:35" ht="15" customHeight="1">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52"/>
      <c r="AG1195" s="11"/>
      <c r="AH1195" s="59"/>
      <c r="AI1195" s="2"/>
    </row>
    <row r="1196" spans="1:35" ht="15" customHeight="1">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52"/>
      <c r="AG1196" s="11"/>
      <c r="AH1196" s="59"/>
      <c r="AI1196" s="2"/>
    </row>
    <row r="1197" spans="1:35" ht="15" customHeight="1">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52"/>
      <c r="AG1197" s="11"/>
      <c r="AH1197" s="59"/>
      <c r="AI1197" s="2"/>
    </row>
    <row r="1198" spans="1:35" ht="15" customHeight="1">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52"/>
      <c r="AG1198" s="11"/>
      <c r="AH1198" s="59"/>
      <c r="AI1198" s="2"/>
    </row>
    <row r="1199" spans="1:35" ht="15" customHeight="1">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52"/>
      <c r="AG1199" s="11"/>
      <c r="AH1199" s="59"/>
      <c r="AI1199" s="2"/>
    </row>
    <row r="1200" spans="1:35" ht="15" customHeight="1">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52"/>
      <c r="AG1200" s="11"/>
      <c r="AH1200" s="59"/>
      <c r="AI1200" s="2"/>
    </row>
    <row r="1201" spans="1:35" ht="15" customHeight="1">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52"/>
      <c r="AG1201" s="11"/>
      <c r="AH1201" s="59"/>
      <c r="AI1201" s="2"/>
    </row>
    <row r="1202" spans="1:35" ht="15" customHeight="1">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52"/>
      <c r="AG1202" s="11"/>
      <c r="AH1202" s="59"/>
      <c r="AI1202" s="2"/>
    </row>
    <row r="1203" spans="1:35" ht="15" customHeight="1">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52"/>
      <c r="AG1203" s="11"/>
      <c r="AH1203" s="59"/>
      <c r="AI1203" s="2"/>
    </row>
    <row r="1204" spans="1:35" ht="15" customHeight="1">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52"/>
      <c r="AG1204" s="11"/>
      <c r="AH1204" s="59"/>
      <c r="AI1204" s="2"/>
    </row>
    <row r="1205" spans="1:35" ht="15" customHeight="1">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52"/>
      <c r="AG1205" s="11"/>
      <c r="AH1205" s="59"/>
      <c r="AI1205" s="2"/>
    </row>
    <row r="1206" spans="1:35" ht="15" customHeight="1">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52"/>
      <c r="AG1206" s="11"/>
      <c r="AH1206" s="59"/>
      <c r="AI1206" s="2"/>
    </row>
    <row r="1207" spans="1:35" ht="15" customHeight="1">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52"/>
      <c r="AG1207" s="11"/>
      <c r="AH1207" s="59"/>
      <c r="AI1207" s="2"/>
    </row>
    <row r="1208" spans="1:35" ht="15" customHeight="1">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52"/>
      <c r="AG1208" s="11"/>
      <c r="AH1208" s="59"/>
      <c r="AI1208" s="2"/>
    </row>
    <row r="1209" spans="1:35" ht="15" customHeight="1">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52"/>
      <c r="AG1209" s="11"/>
      <c r="AH1209" s="59"/>
      <c r="AI1209" s="2"/>
    </row>
    <row r="1210" spans="1:35" ht="15" customHeight="1">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52"/>
      <c r="AG1210" s="11"/>
      <c r="AH1210" s="59"/>
      <c r="AI1210" s="2"/>
    </row>
    <row r="1211" spans="1:35" ht="15" customHeight="1">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52"/>
      <c r="AG1211" s="11"/>
      <c r="AH1211" s="59"/>
      <c r="AI1211" s="2"/>
    </row>
    <row r="1212" spans="1:35" ht="15" customHeight="1">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52"/>
      <c r="AG1212" s="11"/>
      <c r="AH1212" s="59"/>
      <c r="AI1212" s="2"/>
    </row>
    <row r="1213" spans="1:35" ht="15" customHeight="1">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52"/>
      <c r="AG1213" s="11"/>
      <c r="AH1213" s="59"/>
      <c r="AI1213" s="2"/>
    </row>
    <row r="1214" spans="1:35" ht="15" customHeight="1">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52"/>
      <c r="AG1214" s="11"/>
      <c r="AH1214" s="59"/>
      <c r="AI1214" s="2"/>
    </row>
    <row r="1215" spans="1:35" ht="15" customHeight="1">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52"/>
      <c r="AG1215" s="11"/>
      <c r="AH1215" s="59"/>
      <c r="AI1215" s="2"/>
    </row>
    <row r="1216" spans="1:35" ht="15" customHeight="1">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52"/>
      <c r="AG1216" s="11"/>
      <c r="AH1216" s="59"/>
      <c r="AI1216" s="2"/>
    </row>
    <row r="1217" spans="1:35" ht="15" customHeight="1">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52"/>
      <c r="AG1217" s="11"/>
      <c r="AH1217" s="59"/>
      <c r="AI1217" s="2"/>
    </row>
    <row r="1218" spans="1:35" ht="15" customHeight="1">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52"/>
      <c r="AG1218" s="11"/>
      <c r="AH1218" s="59"/>
      <c r="AI1218" s="2"/>
    </row>
    <row r="1219" spans="1:35" ht="15" customHeight="1">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52"/>
      <c r="AG1219" s="11"/>
      <c r="AH1219" s="59"/>
      <c r="AI1219" s="2"/>
    </row>
    <row r="1220" spans="1:35" ht="15" customHeight="1">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52"/>
      <c r="AG1220" s="11"/>
      <c r="AH1220" s="59"/>
      <c r="AI1220" s="2"/>
    </row>
    <row r="1221" spans="1:35" ht="15" customHeight="1">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52"/>
      <c r="AG1221" s="11"/>
      <c r="AH1221" s="59"/>
      <c r="AI1221" s="2"/>
    </row>
    <row r="1222" spans="1:35" ht="15" customHeight="1">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52"/>
      <c r="AG1222" s="11"/>
      <c r="AH1222" s="59"/>
      <c r="AI1222" s="2"/>
    </row>
    <row r="1223" spans="1:35" ht="15" customHeight="1">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52"/>
      <c r="AG1223" s="11"/>
      <c r="AH1223" s="59"/>
      <c r="AI1223" s="2"/>
    </row>
    <row r="1224" spans="1:35" ht="15" customHeight="1">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52"/>
      <c r="AG1224" s="11"/>
      <c r="AH1224" s="59"/>
      <c r="AI1224" s="2"/>
    </row>
    <row r="1225" spans="1:35" ht="15" customHeight="1">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52"/>
      <c r="AG1225" s="11"/>
      <c r="AH1225" s="59"/>
      <c r="AI1225" s="2"/>
    </row>
    <row r="1226" spans="1:35" ht="15" customHeight="1">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52"/>
      <c r="AG1226" s="11"/>
      <c r="AH1226" s="59"/>
      <c r="AI1226" s="2"/>
    </row>
    <row r="1227" spans="1:35" ht="15" customHeight="1">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52"/>
      <c r="AG1227" s="11"/>
      <c r="AH1227" s="59"/>
      <c r="AI1227" s="2"/>
    </row>
    <row r="1228" spans="1:35" ht="15" customHeight="1">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52"/>
      <c r="AG1228" s="11"/>
      <c r="AH1228" s="59"/>
      <c r="AI1228" s="2"/>
    </row>
    <row r="1229" spans="1:35" ht="15" customHeight="1">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52"/>
      <c r="AG1229" s="11"/>
      <c r="AH1229" s="59"/>
      <c r="AI1229" s="2"/>
    </row>
    <row r="1230" spans="1:35" ht="15" customHeight="1">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52"/>
      <c r="AG1230" s="11"/>
      <c r="AH1230" s="59"/>
      <c r="AI1230" s="2"/>
    </row>
    <row r="1231" spans="1:35" ht="15" customHeight="1">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52"/>
      <c r="AG1231" s="11"/>
      <c r="AH1231" s="59"/>
      <c r="AI1231" s="2"/>
    </row>
    <row r="1232" spans="1:35" ht="15" customHeight="1">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52"/>
      <c r="AG1232" s="11"/>
      <c r="AH1232" s="59"/>
      <c r="AI1232" s="2"/>
    </row>
    <row r="1233" spans="1:35" ht="15" customHeight="1">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52"/>
      <c r="AG1233" s="11"/>
      <c r="AH1233" s="59"/>
      <c r="AI1233" s="2"/>
    </row>
    <row r="1234" spans="1:35" ht="15" customHeight="1">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52"/>
      <c r="AG1234" s="11"/>
      <c r="AH1234" s="59"/>
      <c r="AI1234" s="2"/>
    </row>
    <row r="1235" spans="1:35" ht="15" customHeight="1">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52"/>
      <c r="AG1235" s="11"/>
      <c r="AH1235" s="59"/>
      <c r="AI1235" s="2"/>
    </row>
    <row r="1236" spans="1:35" ht="15" customHeight="1">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52"/>
      <c r="AG1236" s="11"/>
      <c r="AH1236" s="59"/>
      <c r="AI1236" s="2"/>
    </row>
    <row r="1237" spans="1:35" ht="15" customHeight="1">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52"/>
      <c r="AG1237" s="11"/>
      <c r="AH1237" s="59"/>
      <c r="AI1237" s="2"/>
    </row>
    <row r="1238" spans="1:35" ht="15" customHeight="1">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52"/>
      <c r="AG1238" s="11"/>
      <c r="AH1238" s="59"/>
      <c r="AI1238" s="2"/>
    </row>
    <row r="1239" spans="1:35" ht="15" customHeight="1">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52"/>
      <c r="AG1239" s="11"/>
      <c r="AH1239" s="59"/>
      <c r="AI1239" s="2"/>
    </row>
    <row r="1240" spans="1:35" ht="15" customHeight="1">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52"/>
      <c r="AG1240" s="11"/>
      <c r="AH1240" s="59"/>
      <c r="AI1240" s="2"/>
    </row>
    <row r="1241" spans="1:35" ht="15" customHeight="1">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52"/>
      <c r="AG1241" s="11"/>
      <c r="AH1241" s="59"/>
      <c r="AI1241" s="2"/>
    </row>
    <row r="1242" spans="1:35" ht="15" customHeight="1">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52"/>
      <c r="AG1242" s="11"/>
      <c r="AH1242" s="59"/>
      <c r="AI1242" s="2"/>
    </row>
    <row r="1243" spans="1:35" ht="15" customHeight="1">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52"/>
      <c r="AG1243" s="11"/>
      <c r="AH1243" s="59"/>
      <c r="AI1243" s="2"/>
    </row>
    <row r="1244" spans="1:35" ht="15" customHeight="1">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52"/>
      <c r="AG1244" s="11"/>
      <c r="AH1244" s="59"/>
      <c r="AI1244" s="2"/>
    </row>
    <row r="1245" spans="1:35" ht="15" customHeight="1">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52"/>
      <c r="AG1245" s="11"/>
      <c r="AH1245" s="59"/>
      <c r="AI1245" s="2"/>
    </row>
    <row r="1246" spans="1:35" ht="15" customHeight="1">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52"/>
      <c r="AG1246" s="11"/>
      <c r="AH1246" s="59"/>
      <c r="AI1246" s="2"/>
    </row>
    <row r="1247" spans="1:35" ht="15" customHeight="1">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52"/>
      <c r="AG1247" s="11"/>
      <c r="AH1247" s="59"/>
      <c r="AI1247" s="2"/>
    </row>
    <row r="1248" spans="1:35" ht="15" customHeight="1">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52"/>
      <c r="AG1248" s="11"/>
      <c r="AH1248" s="59"/>
      <c r="AI1248" s="2"/>
    </row>
    <row r="1249" spans="1:35" ht="15" customHeight="1">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52"/>
      <c r="AG1249" s="11"/>
      <c r="AH1249" s="59"/>
      <c r="AI1249" s="2"/>
    </row>
    <row r="1250" spans="1:35" ht="15" customHeight="1">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52"/>
      <c r="AG1250" s="11"/>
      <c r="AH1250" s="59"/>
      <c r="AI1250" s="2"/>
    </row>
    <row r="1251" spans="1:35" ht="15" customHeight="1">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52"/>
      <c r="AG1251" s="11"/>
      <c r="AH1251" s="59"/>
      <c r="AI1251" s="2"/>
    </row>
    <row r="1252" spans="1:35" ht="15" customHeight="1">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52"/>
      <c r="AG1252" s="11"/>
      <c r="AH1252" s="59"/>
      <c r="AI1252" s="2"/>
    </row>
    <row r="1253" spans="1:35" ht="15" customHeight="1">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52"/>
      <c r="AG1253" s="11"/>
      <c r="AH1253" s="59"/>
      <c r="AI1253" s="2"/>
    </row>
    <row r="1254" spans="1:35" ht="15" customHeight="1">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52"/>
      <c r="AG1254" s="11"/>
      <c r="AH1254" s="59"/>
      <c r="AI1254" s="2"/>
    </row>
    <row r="1255" spans="1:35" ht="15" customHeight="1">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52"/>
      <c r="AG1255" s="11"/>
      <c r="AH1255" s="59"/>
      <c r="AI1255" s="2"/>
    </row>
    <row r="1256" spans="1:35" ht="15" customHeight="1">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52"/>
      <c r="AG1256" s="11"/>
      <c r="AH1256" s="59"/>
      <c r="AI1256" s="2"/>
    </row>
    <row r="1257" spans="1:35" ht="15" customHeight="1">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52"/>
      <c r="AG1257" s="11"/>
      <c r="AH1257" s="59"/>
      <c r="AI1257" s="2"/>
    </row>
    <row r="1258" spans="1:35" ht="15" customHeight="1">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52"/>
      <c r="AG1258" s="11"/>
      <c r="AH1258" s="59"/>
      <c r="AI1258" s="2"/>
    </row>
    <row r="1259" spans="1:35" ht="15" customHeight="1">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52"/>
      <c r="AG1259" s="11"/>
      <c r="AH1259" s="59"/>
      <c r="AI1259" s="2"/>
    </row>
    <row r="1260" spans="1:35" ht="15" customHeight="1">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52"/>
      <c r="AG1260" s="11"/>
      <c r="AH1260" s="59"/>
      <c r="AI1260" s="2"/>
    </row>
    <row r="1261" spans="1:35" ht="15" customHeight="1">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52"/>
      <c r="AG1261" s="11"/>
      <c r="AH1261" s="59"/>
      <c r="AI1261" s="2"/>
    </row>
    <row r="1262" spans="1:35" ht="15" customHeight="1">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52"/>
      <c r="AG1262" s="11"/>
      <c r="AH1262" s="59"/>
      <c r="AI1262" s="2"/>
    </row>
    <row r="1263" spans="1:35" ht="15" customHeight="1">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52"/>
      <c r="AG1263" s="11"/>
      <c r="AH1263" s="59"/>
      <c r="AI1263" s="2"/>
    </row>
    <row r="1264" spans="1:35" ht="15" customHeight="1">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52"/>
      <c r="AG1264" s="11"/>
      <c r="AH1264" s="59"/>
      <c r="AI1264" s="2"/>
    </row>
    <row r="1265" spans="1:35" ht="15" customHeight="1">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52"/>
      <c r="AG1265" s="11"/>
      <c r="AH1265" s="59"/>
      <c r="AI1265" s="2"/>
    </row>
    <row r="1266" spans="1:35" ht="15" customHeight="1">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52"/>
      <c r="AG1266" s="11"/>
      <c r="AH1266" s="59"/>
      <c r="AI1266" s="2"/>
    </row>
    <row r="1267" spans="1:35" ht="15" customHeight="1">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52"/>
      <c r="AG1267" s="11"/>
      <c r="AH1267" s="59"/>
      <c r="AI1267" s="2"/>
    </row>
    <row r="1268" spans="1:35" ht="15" customHeight="1">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52"/>
      <c r="AG1268" s="11"/>
      <c r="AH1268" s="59"/>
      <c r="AI1268" s="2"/>
    </row>
    <row r="1269" spans="1:35" ht="15" customHeight="1">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52"/>
      <c r="AG1269" s="11"/>
      <c r="AH1269" s="59"/>
      <c r="AI1269" s="2"/>
    </row>
    <row r="1270" spans="1:35" ht="15" customHeight="1">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52"/>
      <c r="AG1270" s="11"/>
      <c r="AH1270" s="59"/>
      <c r="AI1270" s="2"/>
    </row>
    <row r="1271" spans="1:35" ht="15" customHeight="1">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52"/>
      <c r="AG1271" s="11"/>
      <c r="AH1271" s="59"/>
      <c r="AI1271" s="2"/>
    </row>
    <row r="1272" spans="1:35" ht="15" customHeight="1">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52"/>
      <c r="AG1272" s="11"/>
      <c r="AH1272" s="59"/>
      <c r="AI1272" s="2"/>
    </row>
    <row r="1273" spans="1:35" ht="15" customHeight="1">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52"/>
      <c r="AG1273" s="11"/>
      <c r="AH1273" s="59"/>
      <c r="AI1273" s="2"/>
    </row>
    <row r="1274" spans="1:35" ht="15" customHeight="1">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52"/>
      <c r="AG1274" s="11"/>
      <c r="AH1274" s="59"/>
      <c r="AI1274" s="2"/>
    </row>
    <row r="1275" spans="1:35" ht="15" customHeight="1">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52"/>
      <c r="AG1275" s="11"/>
      <c r="AH1275" s="59"/>
      <c r="AI1275" s="2"/>
    </row>
    <row r="1276" spans="1:35" ht="15" customHeight="1">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52"/>
      <c r="AG1276" s="11"/>
      <c r="AH1276" s="59"/>
      <c r="AI1276" s="2"/>
    </row>
    <row r="1277" spans="1:35" ht="15" customHeight="1">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52"/>
      <c r="AG1277" s="11"/>
      <c r="AH1277" s="59"/>
      <c r="AI1277" s="2"/>
    </row>
    <row r="1278" spans="1:35" ht="15" customHeight="1">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52"/>
      <c r="AG1278" s="11"/>
      <c r="AH1278" s="59"/>
      <c r="AI1278" s="2"/>
    </row>
    <row r="1279" spans="1:35" ht="15" customHeight="1">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52"/>
      <c r="AG1279" s="11"/>
      <c r="AH1279" s="59"/>
      <c r="AI1279" s="2"/>
    </row>
    <row r="1280" spans="1:35" ht="15" customHeight="1">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52"/>
      <c r="AG1280" s="11"/>
      <c r="AH1280" s="59"/>
      <c r="AI1280" s="2"/>
    </row>
    <row r="1281" spans="1:35" ht="15" customHeight="1">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52"/>
      <c r="AG1281" s="11"/>
      <c r="AH1281" s="59"/>
      <c r="AI1281" s="2"/>
    </row>
    <row r="1282" spans="1:35" ht="15" customHeight="1">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52"/>
      <c r="AG1282" s="11"/>
      <c r="AH1282" s="59"/>
      <c r="AI1282" s="2"/>
    </row>
    <row r="1283" spans="1:35" ht="15" customHeight="1">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52"/>
      <c r="AG1283" s="11"/>
      <c r="AH1283" s="59"/>
      <c r="AI1283" s="2"/>
    </row>
    <row r="1284" spans="1:35" ht="15" customHeight="1">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52"/>
      <c r="AG1284" s="11"/>
      <c r="AH1284" s="59"/>
      <c r="AI1284" s="2"/>
    </row>
    <row r="1285" spans="1:35" ht="15" customHeight="1">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52"/>
      <c r="AG1285" s="11"/>
      <c r="AH1285" s="59"/>
      <c r="AI1285" s="2"/>
    </row>
    <row r="1286" spans="1:35" ht="15" customHeight="1">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52"/>
      <c r="AG1286" s="11"/>
      <c r="AH1286" s="59"/>
      <c r="AI1286" s="2"/>
    </row>
    <row r="1287" spans="1:35" ht="15" customHeight="1">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52"/>
      <c r="AG1287" s="11"/>
      <c r="AH1287" s="59"/>
      <c r="AI1287" s="2"/>
    </row>
    <row r="1288" spans="1:35" ht="15" customHeight="1">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52"/>
      <c r="AG1288" s="11"/>
      <c r="AH1288" s="59"/>
      <c r="AI1288" s="2"/>
    </row>
    <row r="1289" spans="1:35" ht="15" customHeight="1">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52"/>
      <c r="AG1289" s="11"/>
      <c r="AH1289" s="59"/>
      <c r="AI1289" s="2"/>
    </row>
    <row r="1290" spans="1:35" ht="15" customHeight="1">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52"/>
      <c r="AG1290" s="11"/>
      <c r="AH1290" s="59"/>
      <c r="AI1290" s="2"/>
    </row>
    <row r="1291" spans="1:35" ht="15" customHeight="1">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52"/>
      <c r="AG1291" s="11"/>
      <c r="AH1291" s="59"/>
      <c r="AI1291" s="2"/>
    </row>
    <row r="1292" spans="1:35" ht="15" customHeight="1">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52"/>
      <c r="AG1292" s="11"/>
      <c r="AH1292" s="59"/>
      <c r="AI1292" s="2"/>
    </row>
    <row r="1293" spans="1:35" ht="15" customHeight="1">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52"/>
      <c r="AG1293" s="11"/>
      <c r="AH1293" s="59"/>
      <c r="AI1293" s="2"/>
    </row>
    <row r="1294" spans="1:35" ht="15" customHeight="1">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52"/>
      <c r="AG1294" s="11"/>
      <c r="AH1294" s="59"/>
      <c r="AI1294" s="2"/>
    </row>
    <row r="1295" spans="1:35" ht="15" customHeight="1">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52"/>
      <c r="AG1295" s="11"/>
      <c r="AH1295" s="59"/>
      <c r="AI1295" s="2"/>
    </row>
    <row r="1296" spans="1:35" ht="15" customHeight="1">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52"/>
      <c r="AG1296" s="11"/>
      <c r="AH1296" s="59"/>
      <c r="AI1296" s="2"/>
    </row>
    <row r="1297" spans="1:35" ht="15" customHeight="1">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52"/>
      <c r="AG1297" s="11"/>
      <c r="AH1297" s="59"/>
      <c r="AI1297" s="2"/>
    </row>
    <row r="1298" spans="1:35" ht="15" customHeight="1">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52"/>
      <c r="AG1298" s="11"/>
      <c r="AH1298" s="59"/>
      <c r="AI1298" s="2"/>
    </row>
    <row r="1299" spans="1:35" ht="15" customHeight="1">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52"/>
      <c r="AG1299" s="11"/>
      <c r="AH1299" s="59"/>
      <c r="AI1299" s="2"/>
    </row>
    <row r="1300" spans="1:35" ht="15" customHeight="1">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52"/>
      <c r="AG1300" s="11"/>
      <c r="AH1300" s="59"/>
      <c r="AI1300" s="2"/>
    </row>
    <row r="1301" spans="1:35" ht="15" customHeight="1">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52"/>
      <c r="AG1301" s="11"/>
      <c r="AH1301" s="59"/>
      <c r="AI1301" s="2"/>
    </row>
    <row r="1302" spans="1:35" ht="15" customHeight="1">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52"/>
      <c r="AG1302" s="11"/>
      <c r="AH1302" s="59"/>
      <c r="AI1302" s="2"/>
    </row>
    <row r="1303" spans="1:35" ht="15" customHeight="1">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52"/>
      <c r="AG1303" s="11"/>
      <c r="AH1303" s="59"/>
      <c r="AI1303" s="2"/>
    </row>
    <row r="1304" spans="1:35" ht="15" customHeight="1">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52"/>
      <c r="AG1304" s="11"/>
      <c r="AH1304" s="59"/>
      <c r="AI1304" s="2"/>
    </row>
    <row r="1305" spans="1:35" ht="15" customHeight="1">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52"/>
      <c r="AG1305" s="11"/>
      <c r="AH1305" s="59"/>
      <c r="AI1305" s="2"/>
    </row>
    <row r="1306" spans="1:35" ht="15" customHeight="1">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52"/>
      <c r="AG1306" s="11"/>
      <c r="AH1306" s="59"/>
      <c r="AI1306" s="2"/>
    </row>
    <row r="1307" spans="1:35" ht="15" customHeight="1">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52"/>
      <c r="AG1307" s="11"/>
      <c r="AH1307" s="59"/>
      <c r="AI1307" s="2"/>
    </row>
    <row r="1308" spans="1:35" ht="15" customHeight="1">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52"/>
      <c r="AG1308" s="11"/>
      <c r="AH1308" s="59"/>
      <c r="AI1308" s="2"/>
    </row>
    <row r="1309" spans="1:35" ht="15" customHeight="1">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52"/>
      <c r="AG1309" s="11"/>
      <c r="AH1309" s="59"/>
      <c r="AI1309" s="2"/>
    </row>
    <row r="1310" spans="1:35" ht="15" customHeight="1">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52"/>
      <c r="AG1310" s="11"/>
      <c r="AH1310" s="59"/>
      <c r="AI1310" s="2"/>
    </row>
    <row r="1311" spans="1:35" ht="15" customHeight="1">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52"/>
      <c r="AG1311" s="11"/>
      <c r="AH1311" s="59"/>
      <c r="AI1311" s="2"/>
    </row>
    <row r="1312" spans="1:35" ht="15" customHeight="1">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52"/>
      <c r="AG1312" s="11"/>
      <c r="AH1312" s="59"/>
      <c r="AI1312" s="2"/>
    </row>
    <row r="1313" spans="1:35" ht="15" customHeight="1">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52"/>
      <c r="AG1313" s="11"/>
      <c r="AH1313" s="59"/>
      <c r="AI1313" s="2"/>
    </row>
    <row r="1314" spans="1:35" ht="15" customHeight="1">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52"/>
      <c r="AG1314" s="11"/>
      <c r="AH1314" s="59"/>
      <c r="AI1314" s="2"/>
    </row>
    <row r="1315" spans="1:35" ht="15" customHeight="1">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52"/>
      <c r="AG1315" s="11"/>
      <c r="AH1315" s="59"/>
      <c r="AI1315" s="2"/>
    </row>
    <row r="1316" spans="1:35" ht="15" customHeight="1">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52"/>
      <c r="AG1316" s="11"/>
      <c r="AH1316" s="59"/>
      <c r="AI1316" s="2"/>
    </row>
    <row r="1317" spans="1:35" ht="15" customHeight="1">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52"/>
      <c r="AG1317" s="11"/>
      <c r="AH1317" s="59"/>
      <c r="AI1317" s="2"/>
    </row>
    <row r="1318" spans="1:35" ht="15" customHeight="1">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52"/>
      <c r="AG1318" s="11"/>
      <c r="AH1318" s="59"/>
      <c r="AI1318" s="2"/>
    </row>
    <row r="1319" spans="1:35" ht="15" customHeight="1">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52"/>
      <c r="AG1319" s="11"/>
      <c r="AH1319" s="59"/>
      <c r="AI1319" s="2"/>
    </row>
    <row r="1320" spans="1:35" ht="15" customHeight="1">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52"/>
      <c r="AG1320" s="11"/>
      <c r="AH1320" s="59"/>
      <c r="AI1320" s="2"/>
    </row>
    <row r="1321" spans="1:35" ht="15" customHeight="1">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52"/>
      <c r="AG1321" s="11"/>
      <c r="AH1321" s="59"/>
      <c r="AI1321" s="2"/>
    </row>
    <row r="1322" spans="1:35" ht="15" customHeight="1">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52"/>
      <c r="AG1322" s="11"/>
      <c r="AH1322" s="59"/>
      <c r="AI1322" s="2"/>
    </row>
    <row r="1323" spans="1:35" ht="15" customHeight="1">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52"/>
      <c r="AG1323" s="11"/>
      <c r="AH1323" s="59"/>
      <c r="AI1323" s="2"/>
    </row>
    <row r="1324" spans="1:35" ht="15" customHeight="1">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52"/>
      <c r="AG1324" s="11"/>
      <c r="AH1324" s="59"/>
      <c r="AI1324" s="2"/>
    </row>
    <row r="1325" spans="1:35" ht="15" customHeight="1">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52"/>
      <c r="AG1325" s="11"/>
      <c r="AH1325" s="59"/>
      <c r="AI1325" s="2"/>
    </row>
    <row r="1326" spans="1:35" ht="15" customHeight="1">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52"/>
      <c r="AG1326" s="11"/>
      <c r="AH1326" s="59"/>
      <c r="AI1326" s="2"/>
    </row>
    <row r="1327" spans="1:35" ht="15" customHeight="1">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52"/>
      <c r="AG1327" s="11"/>
      <c r="AH1327" s="59"/>
      <c r="AI1327" s="2"/>
    </row>
    <row r="1328" spans="1:35" ht="15" customHeight="1">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52"/>
      <c r="AG1328" s="11"/>
      <c r="AH1328" s="59"/>
      <c r="AI1328" s="2"/>
    </row>
    <row r="1329" spans="1:35" ht="15" customHeight="1">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52"/>
      <c r="AG1329" s="11"/>
      <c r="AH1329" s="59"/>
      <c r="AI1329" s="2"/>
    </row>
    <row r="1330" spans="1:35" ht="15" customHeight="1">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52"/>
      <c r="AG1330" s="11"/>
      <c r="AH1330" s="59"/>
      <c r="AI1330" s="2"/>
    </row>
    <row r="1331" spans="1:35" ht="15" customHeight="1">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52"/>
      <c r="AG1331" s="11"/>
      <c r="AH1331" s="59"/>
      <c r="AI1331" s="2"/>
    </row>
    <row r="1332" spans="1:35" ht="15" customHeight="1">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52"/>
      <c r="AG1332" s="11"/>
      <c r="AH1332" s="59"/>
      <c r="AI1332" s="2"/>
    </row>
    <row r="1333" spans="1:35" ht="15" customHeight="1">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52"/>
      <c r="AG1333" s="11"/>
      <c r="AH1333" s="59"/>
      <c r="AI1333" s="2"/>
    </row>
    <row r="1334" spans="1:35" ht="15" customHeight="1">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52"/>
      <c r="AG1334" s="11"/>
      <c r="AH1334" s="59"/>
      <c r="AI1334" s="2"/>
    </row>
    <row r="1335" spans="1:35" ht="15" customHeight="1">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52"/>
      <c r="AG1335" s="11"/>
      <c r="AH1335" s="59"/>
      <c r="AI1335" s="2"/>
    </row>
    <row r="1336" spans="1:35" ht="15" customHeight="1">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52"/>
      <c r="AG1336" s="11"/>
      <c r="AH1336" s="59"/>
      <c r="AI1336" s="2"/>
    </row>
    <row r="1337" spans="1:35" ht="15" customHeight="1">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52"/>
      <c r="AG1337" s="11"/>
      <c r="AH1337" s="59"/>
      <c r="AI1337" s="2"/>
    </row>
    <row r="1338" spans="1:35" ht="15" customHeight="1">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52"/>
      <c r="AG1338" s="11"/>
      <c r="AH1338" s="59"/>
      <c r="AI1338" s="2"/>
    </row>
    <row r="1339" spans="1:35" ht="15" customHeight="1">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52"/>
      <c r="AG1339" s="11"/>
      <c r="AH1339" s="59"/>
      <c r="AI1339" s="2"/>
    </row>
    <row r="1340" spans="1:35" ht="15" customHeight="1">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52"/>
      <c r="AG1340" s="11"/>
      <c r="AH1340" s="59"/>
      <c r="AI1340" s="2"/>
    </row>
    <row r="1341" spans="1:35" ht="15" customHeight="1">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52"/>
      <c r="AG1341" s="11"/>
      <c r="AH1341" s="59"/>
      <c r="AI1341" s="2"/>
    </row>
    <row r="1342" spans="1:35" ht="15" customHeight="1">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52"/>
      <c r="AG1342" s="11"/>
      <c r="AH1342" s="59"/>
      <c r="AI1342" s="2"/>
    </row>
    <row r="1343" spans="1:35" ht="15" customHeight="1">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52"/>
      <c r="AG1343" s="11"/>
      <c r="AH1343" s="59"/>
      <c r="AI1343" s="2"/>
    </row>
    <row r="1344" spans="1:35" ht="15" customHeight="1">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52"/>
      <c r="AG1344" s="11"/>
      <c r="AH1344" s="59"/>
      <c r="AI1344" s="2"/>
    </row>
    <row r="1345" spans="1:35" ht="15" customHeight="1">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52"/>
      <c r="AG1345" s="11"/>
      <c r="AH1345" s="59"/>
      <c r="AI1345" s="2"/>
    </row>
    <row r="1346" spans="1:35" ht="15" customHeight="1">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52"/>
      <c r="AG1346" s="11"/>
      <c r="AH1346" s="59"/>
      <c r="AI1346" s="2"/>
    </row>
    <row r="1347" spans="1:35" ht="15" customHeight="1">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52"/>
      <c r="AG1347" s="11"/>
      <c r="AH1347" s="59"/>
      <c r="AI1347" s="2"/>
    </row>
    <row r="1348" spans="1:35" ht="15" customHeight="1">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52"/>
      <c r="AG1348" s="11"/>
      <c r="AH1348" s="59"/>
      <c r="AI1348" s="2"/>
    </row>
    <row r="1349" spans="1:35" ht="15" customHeight="1">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52"/>
      <c r="AG1349" s="11"/>
      <c r="AH1349" s="59"/>
      <c r="AI1349" s="2"/>
    </row>
    <row r="1350" spans="1:35" ht="15" customHeight="1">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52"/>
      <c r="AG1350" s="11"/>
      <c r="AH1350" s="59"/>
      <c r="AI1350" s="2"/>
    </row>
    <row r="1351" spans="1:35" ht="15" customHeight="1">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52"/>
      <c r="AG1351" s="11"/>
      <c r="AH1351" s="59"/>
      <c r="AI1351" s="2"/>
    </row>
    <row r="1352" spans="1:35" ht="15" customHeight="1">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52"/>
      <c r="AG1352" s="11"/>
      <c r="AH1352" s="59"/>
      <c r="AI1352" s="2"/>
    </row>
    <row r="1353" spans="1:35" ht="15" customHeight="1">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52"/>
      <c r="AG1353" s="11"/>
      <c r="AH1353" s="59"/>
      <c r="AI1353" s="2"/>
    </row>
    <row r="1354" spans="1:35" ht="15" customHeight="1">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52"/>
      <c r="AG1354" s="11"/>
      <c r="AH1354" s="59"/>
      <c r="AI1354" s="2"/>
    </row>
    <row r="1355" spans="1:35" ht="15" customHeight="1">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52"/>
      <c r="AG1355" s="11"/>
      <c r="AH1355" s="59"/>
      <c r="AI1355" s="2"/>
    </row>
    <row r="1356" spans="1:35" ht="15" customHeight="1">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52"/>
      <c r="AG1356" s="11"/>
      <c r="AH1356" s="59"/>
      <c r="AI1356" s="2"/>
    </row>
    <row r="1357" spans="1:35" ht="15" customHeight="1">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52"/>
      <c r="AG1357" s="11"/>
      <c r="AH1357" s="59"/>
      <c r="AI1357" s="2"/>
    </row>
    <row r="1358" spans="1:35" ht="15" customHeight="1">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52"/>
      <c r="AG1358" s="11"/>
      <c r="AH1358" s="59"/>
      <c r="AI1358" s="2"/>
    </row>
    <row r="1359" spans="1:35" ht="15" customHeight="1">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52"/>
      <c r="AG1359" s="11"/>
      <c r="AH1359" s="59"/>
      <c r="AI1359" s="2"/>
    </row>
    <row r="1360" spans="1:35" ht="15" customHeight="1">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52"/>
      <c r="AG1360" s="11"/>
      <c r="AH1360" s="59"/>
      <c r="AI1360" s="2"/>
    </row>
    <row r="1361" spans="1:35" ht="15" customHeight="1">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52"/>
      <c r="AG1361" s="11"/>
      <c r="AH1361" s="59"/>
      <c r="AI1361" s="2"/>
    </row>
    <row r="1362" spans="1:35" ht="15" customHeight="1">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52"/>
      <c r="AG1362" s="11"/>
      <c r="AH1362" s="59"/>
      <c r="AI1362" s="2"/>
    </row>
    <row r="1363" spans="1:35" ht="15" customHeight="1">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52"/>
      <c r="AG1363" s="11"/>
      <c r="AH1363" s="59"/>
      <c r="AI1363" s="2"/>
    </row>
    <row r="1364" spans="1:35" ht="15" customHeight="1">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52"/>
      <c r="AG1364" s="11"/>
      <c r="AH1364" s="59"/>
      <c r="AI1364" s="2"/>
    </row>
    <row r="1365" spans="1:35" ht="15" customHeight="1">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52"/>
      <c r="AG1365" s="11"/>
      <c r="AH1365" s="59"/>
      <c r="AI1365" s="2"/>
    </row>
    <row r="1366" spans="1:35" ht="15" customHeight="1">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52"/>
      <c r="AG1366" s="11"/>
      <c r="AH1366" s="59"/>
      <c r="AI1366" s="2"/>
    </row>
    <row r="1367" spans="1:35" ht="15" customHeight="1">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52"/>
      <c r="AG1367" s="11"/>
      <c r="AH1367" s="59"/>
      <c r="AI1367" s="2"/>
    </row>
    <row r="1368" spans="1:35" ht="15" customHeight="1">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52"/>
      <c r="AG1368" s="11"/>
      <c r="AH1368" s="59"/>
      <c r="AI1368" s="2"/>
    </row>
    <row r="1369" spans="1:35" ht="15" customHeight="1">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52"/>
      <c r="AG1369" s="11"/>
      <c r="AH1369" s="59"/>
      <c r="AI1369" s="2"/>
    </row>
    <row r="1370" spans="1:35" ht="15" customHeight="1">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52"/>
      <c r="AG1370" s="11"/>
      <c r="AH1370" s="59"/>
      <c r="AI1370" s="2"/>
    </row>
    <row r="1371" spans="1:35" ht="15" customHeight="1">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52"/>
      <c r="AG1371" s="11"/>
      <c r="AH1371" s="59"/>
      <c r="AI1371" s="2"/>
    </row>
    <row r="1372" spans="1:35" ht="15" customHeight="1">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52"/>
      <c r="AG1372" s="11"/>
      <c r="AH1372" s="59"/>
      <c r="AI1372" s="2"/>
    </row>
    <row r="1373" spans="1:35" ht="15" customHeight="1">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52"/>
      <c r="AG1373" s="11"/>
      <c r="AH1373" s="59"/>
      <c r="AI1373" s="2"/>
    </row>
    <row r="1374" spans="1:35" ht="15" customHeight="1">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52"/>
      <c r="AG1374" s="11"/>
      <c r="AH1374" s="59"/>
      <c r="AI1374" s="2"/>
    </row>
    <row r="1375" spans="1:35" ht="15" customHeight="1">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52"/>
      <c r="AG1375" s="11"/>
      <c r="AH1375" s="59"/>
      <c r="AI1375" s="2"/>
    </row>
    <row r="1376" spans="1:35" ht="15" customHeight="1">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52"/>
      <c r="AG1376" s="11"/>
      <c r="AH1376" s="59"/>
      <c r="AI1376" s="2"/>
    </row>
    <row r="1377" spans="1:35" ht="15" customHeight="1">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52"/>
      <c r="AG1377" s="11"/>
      <c r="AH1377" s="59"/>
      <c r="AI1377" s="2"/>
    </row>
    <row r="1378" spans="1:35" ht="15" customHeight="1">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52"/>
      <c r="AG1378" s="11"/>
      <c r="AH1378" s="59"/>
      <c r="AI1378" s="2"/>
    </row>
    <row r="1379" spans="1:35" ht="15" customHeight="1">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52"/>
      <c r="AG1379" s="11"/>
      <c r="AH1379" s="59"/>
      <c r="AI1379" s="2"/>
    </row>
    <row r="1380" spans="1:35" ht="15" customHeight="1">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52"/>
      <c r="AG1380" s="11"/>
      <c r="AH1380" s="59"/>
      <c r="AI1380" s="2"/>
    </row>
    <row r="1381" spans="1:35" ht="15" customHeight="1">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52"/>
      <c r="AG1381" s="11"/>
      <c r="AH1381" s="59"/>
      <c r="AI1381" s="2"/>
    </row>
    <row r="1382" spans="1:35" ht="15" customHeight="1">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52"/>
      <c r="AG1382" s="11"/>
      <c r="AH1382" s="59"/>
      <c r="AI1382" s="2"/>
    </row>
    <row r="1383" spans="1:35" ht="15" customHeight="1">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52"/>
      <c r="AG1383" s="11"/>
      <c r="AH1383" s="59"/>
      <c r="AI1383" s="2"/>
    </row>
    <row r="1384" spans="1:35" ht="15" customHeight="1">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52"/>
      <c r="AG1384" s="11"/>
      <c r="AH1384" s="59"/>
      <c r="AI1384" s="2"/>
    </row>
    <row r="1385" spans="1:35" ht="15" customHeight="1">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52"/>
      <c r="AG1385" s="11"/>
      <c r="AH1385" s="59"/>
      <c r="AI1385" s="2"/>
    </row>
    <row r="1386" spans="1:35" ht="15" customHeight="1">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52"/>
      <c r="AG1386" s="11"/>
      <c r="AH1386" s="59"/>
      <c r="AI1386" s="2"/>
    </row>
    <row r="1387" spans="1:35" ht="15" customHeight="1">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52"/>
      <c r="AG1387" s="11"/>
      <c r="AH1387" s="59"/>
      <c r="AI1387" s="2"/>
    </row>
    <row r="1388" spans="1:35" ht="15" customHeight="1">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52"/>
      <c r="AG1388" s="11"/>
      <c r="AH1388" s="59"/>
      <c r="AI1388" s="2"/>
    </row>
    <row r="1389" spans="1:35" ht="15" customHeight="1">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52"/>
      <c r="AG1389" s="11"/>
      <c r="AH1389" s="59"/>
      <c r="AI1389" s="2"/>
    </row>
    <row r="1390" spans="1:35" ht="15" customHeight="1">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52"/>
      <c r="AG1390" s="11"/>
      <c r="AH1390" s="59"/>
      <c r="AI1390" s="2"/>
    </row>
    <row r="1391" spans="1:35" ht="15" customHeight="1">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52"/>
      <c r="AG1391" s="11"/>
      <c r="AH1391" s="59"/>
      <c r="AI1391" s="2"/>
    </row>
    <row r="1392" spans="1:35" ht="15" customHeight="1">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52"/>
      <c r="AG1392" s="11"/>
      <c r="AH1392" s="59"/>
      <c r="AI1392" s="2"/>
    </row>
    <row r="1393" spans="1:35" ht="15" customHeight="1">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52"/>
      <c r="AG1393" s="11"/>
      <c r="AH1393" s="59"/>
      <c r="AI1393" s="2"/>
    </row>
    <row r="1394" spans="1:35" ht="15" customHeight="1">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52"/>
      <c r="AG1394" s="11"/>
      <c r="AH1394" s="59"/>
      <c r="AI1394" s="2"/>
    </row>
    <row r="1395" spans="1:35" ht="15" customHeight="1">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52"/>
      <c r="AG1395" s="11"/>
      <c r="AH1395" s="59"/>
      <c r="AI1395" s="2"/>
    </row>
    <row r="1396" spans="1:35" ht="15" customHeight="1">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52"/>
      <c r="AG1396" s="11"/>
      <c r="AH1396" s="59"/>
      <c r="AI1396" s="2"/>
    </row>
    <row r="1397" spans="1:35" ht="15" customHeight="1">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52"/>
      <c r="AG1397" s="11"/>
      <c r="AH1397" s="59"/>
      <c r="AI1397" s="2"/>
    </row>
    <row r="1398" spans="1:35" ht="15" customHeight="1">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52"/>
      <c r="AG1398" s="11"/>
      <c r="AH1398" s="59"/>
      <c r="AI1398" s="2"/>
    </row>
    <row r="1399" spans="1:35" ht="15" customHeight="1">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52"/>
      <c r="AG1399" s="11"/>
      <c r="AH1399" s="59"/>
      <c r="AI1399" s="2"/>
    </row>
    <row r="1400" spans="1:35" ht="15" customHeight="1">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52"/>
      <c r="AG1400" s="11"/>
      <c r="AH1400" s="59"/>
      <c r="AI1400" s="2"/>
    </row>
    <row r="1401" spans="1:35" ht="15" customHeight="1">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52"/>
      <c r="AG1401" s="11"/>
      <c r="AH1401" s="59"/>
      <c r="AI1401" s="2"/>
    </row>
    <row r="1402" spans="1:35" ht="15" customHeight="1">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52"/>
      <c r="AG1402" s="11"/>
      <c r="AH1402" s="59"/>
      <c r="AI1402" s="2"/>
    </row>
    <row r="1403" spans="1:35" ht="15" customHeight="1">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52"/>
      <c r="AG1403" s="11"/>
      <c r="AH1403" s="59"/>
      <c r="AI1403" s="2"/>
    </row>
    <row r="1404" spans="1:35" ht="15" customHeight="1">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52"/>
      <c r="AG1404" s="11"/>
      <c r="AH1404" s="59"/>
      <c r="AI1404" s="2"/>
    </row>
    <row r="1405" spans="1:35" ht="15" customHeight="1">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52"/>
      <c r="AG1405" s="11"/>
      <c r="AH1405" s="59"/>
      <c r="AI1405" s="2"/>
    </row>
    <row r="1406" spans="1:35" ht="15" customHeight="1">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52"/>
      <c r="AG1406" s="11"/>
      <c r="AH1406" s="59"/>
      <c r="AI1406" s="2"/>
    </row>
    <row r="1407" spans="1:35" ht="15" customHeight="1">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52"/>
      <c r="AG1407" s="11"/>
      <c r="AH1407" s="59"/>
      <c r="AI1407" s="2"/>
    </row>
    <row r="1408" spans="1:35" ht="15" customHeight="1">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52"/>
      <c r="AG1408" s="11"/>
      <c r="AH1408" s="59"/>
      <c r="AI1408" s="2"/>
    </row>
    <row r="1409" spans="1:35" ht="15" customHeight="1">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52"/>
      <c r="AG1409" s="11"/>
      <c r="AH1409" s="59"/>
      <c r="AI1409" s="2"/>
    </row>
    <row r="1410" spans="1:35" ht="15" customHeight="1">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52"/>
      <c r="AG1410" s="11"/>
      <c r="AH1410" s="59"/>
      <c r="AI1410" s="2"/>
    </row>
    <row r="1411" spans="1:35" ht="15" customHeight="1">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52"/>
      <c r="AG1411" s="11"/>
      <c r="AH1411" s="59"/>
      <c r="AI1411" s="2"/>
    </row>
    <row r="1412" spans="1:35" ht="15" customHeight="1">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52"/>
      <c r="AG1412" s="11"/>
      <c r="AH1412" s="59"/>
      <c r="AI1412" s="2"/>
    </row>
    <row r="1413" spans="1:35" ht="15" customHeight="1">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52"/>
      <c r="AG1413" s="11"/>
      <c r="AH1413" s="59"/>
      <c r="AI1413" s="2"/>
    </row>
    <row r="1414" spans="1:35" ht="15" customHeight="1">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52"/>
      <c r="AG1414" s="11"/>
      <c r="AH1414" s="59"/>
      <c r="AI1414" s="2"/>
    </row>
    <row r="1415" spans="1:35" ht="15" customHeight="1">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52"/>
      <c r="AG1415" s="11"/>
      <c r="AH1415" s="59"/>
      <c r="AI1415" s="2"/>
    </row>
    <row r="1416" spans="1:35" ht="15" customHeight="1">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52"/>
      <c r="AG1416" s="11"/>
      <c r="AH1416" s="59"/>
      <c r="AI1416" s="2"/>
    </row>
    <row r="1417" spans="1:35" ht="15" customHeight="1">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52"/>
      <c r="AG1417" s="11"/>
      <c r="AH1417" s="59"/>
      <c r="AI1417" s="2"/>
    </row>
    <row r="1418" spans="1:35" ht="15" customHeight="1">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52"/>
      <c r="AG1418" s="11"/>
      <c r="AH1418" s="59"/>
      <c r="AI1418" s="2"/>
    </row>
    <row r="1419" spans="1:35" ht="15" customHeight="1">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52"/>
      <c r="AG1419" s="11"/>
      <c r="AH1419" s="59"/>
      <c r="AI1419" s="2"/>
    </row>
    <row r="1420" spans="1:35" ht="15" customHeight="1">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52"/>
      <c r="AG1420" s="11"/>
      <c r="AH1420" s="59"/>
      <c r="AI1420" s="2"/>
    </row>
    <row r="1421" spans="1:35" ht="15" customHeight="1">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52"/>
      <c r="AG1421" s="11"/>
      <c r="AH1421" s="59"/>
      <c r="AI1421" s="2"/>
    </row>
    <row r="1422" spans="1:35" ht="15" customHeight="1">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52"/>
      <c r="AG1422" s="11"/>
      <c r="AH1422" s="59"/>
      <c r="AI1422" s="2"/>
    </row>
    <row r="1423" spans="1:35" ht="15" customHeight="1">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52"/>
      <c r="AG1423" s="11"/>
      <c r="AH1423" s="59"/>
      <c r="AI1423" s="2"/>
    </row>
    <row r="1424" spans="1:35" ht="15" customHeight="1">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52"/>
      <c r="AG1424" s="11"/>
      <c r="AH1424" s="59"/>
      <c r="AI1424" s="2"/>
    </row>
    <row r="1425" spans="1:35" ht="15" customHeight="1">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52"/>
      <c r="AG1425" s="11"/>
      <c r="AH1425" s="59"/>
      <c r="AI1425" s="2"/>
    </row>
    <row r="1426" spans="1:35" ht="15" customHeight="1">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52"/>
      <c r="AG1426" s="11"/>
      <c r="AH1426" s="59"/>
      <c r="AI1426" s="2"/>
    </row>
    <row r="1427" spans="1:35" ht="15" customHeight="1">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52"/>
      <c r="AG1427" s="11"/>
      <c r="AH1427" s="59"/>
      <c r="AI1427" s="2"/>
    </row>
    <row r="1428" spans="1:35" ht="15" customHeight="1">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52"/>
      <c r="AG1428" s="11"/>
      <c r="AH1428" s="59"/>
      <c r="AI1428" s="2"/>
    </row>
    <row r="1429" spans="1:35" ht="15" customHeight="1">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52"/>
      <c r="AG1429" s="11"/>
      <c r="AH1429" s="59"/>
      <c r="AI1429" s="2"/>
    </row>
    <row r="1430" spans="1:35" ht="15" customHeight="1">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52"/>
      <c r="AG1430" s="11"/>
      <c r="AH1430" s="59"/>
      <c r="AI1430" s="2"/>
    </row>
    <row r="1431" spans="1:35" ht="15" customHeight="1">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52"/>
      <c r="AG1431" s="11"/>
      <c r="AH1431" s="59"/>
      <c r="AI1431" s="2"/>
    </row>
    <row r="1432" spans="1:35" ht="15" customHeight="1">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52"/>
      <c r="AG1432" s="11"/>
      <c r="AH1432" s="59"/>
      <c r="AI1432" s="2"/>
    </row>
    <row r="1433" spans="1:35" ht="15" customHeight="1">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52"/>
      <c r="AG1433" s="11"/>
      <c r="AH1433" s="59"/>
      <c r="AI1433" s="2"/>
    </row>
    <row r="1434" spans="1:35" ht="15" customHeight="1">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52"/>
      <c r="AG1434" s="11"/>
      <c r="AH1434" s="59"/>
      <c r="AI1434" s="2"/>
    </row>
    <row r="1435" spans="1:35" ht="15" customHeight="1">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52"/>
      <c r="AG1435" s="11"/>
      <c r="AH1435" s="59"/>
      <c r="AI1435" s="2"/>
    </row>
    <row r="1436" spans="1:35" ht="15" customHeight="1">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52"/>
      <c r="AG1436" s="11"/>
      <c r="AH1436" s="59"/>
      <c r="AI1436" s="2"/>
    </row>
    <row r="1437" spans="1:35" ht="15" customHeight="1">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52"/>
      <c r="AG1437" s="11"/>
      <c r="AH1437" s="59"/>
      <c r="AI1437" s="2"/>
    </row>
    <row r="1438" spans="1:35" ht="15" customHeight="1">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52"/>
      <c r="AG1438" s="11"/>
      <c r="AH1438" s="59"/>
      <c r="AI1438" s="2"/>
    </row>
    <row r="1439" spans="1:35" ht="15" customHeight="1">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52"/>
      <c r="AG1439" s="11"/>
      <c r="AH1439" s="59"/>
      <c r="AI1439" s="2"/>
    </row>
    <row r="1440" spans="1:35" ht="15" customHeight="1">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52"/>
      <c r="AG1440" s="11"/>
      <c r="AH1440" s="59"/>
      <c r="AI1440" s="2"/>
    </row>
    <row r="1441" spans="1:35" ht="15" customHeight="1">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52"/>
      <c r="AG1441" s="11"/>
      <c r="AH1441" s="59"/>
      <c r="AI1441" s="2"/>
    </row>
    <row r="1442" spans="1:35" ht="15" customHeight="1">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52"/>
      <c r="AG1442" s="11"/>
      <c r="AH1442" s="59"/>
      <c r="AI1442" s="2"/>
    </row>
    <row r="1443" spans="1:35" ht="15" customHeight="1">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52"/>
      <c r="AG1443" s="11"/>
      <c r="AH1443" s="59"/>
      <c r="AI1443" s="2"/>
    </row>
    <row r="1444" spans="1:35" ht="15" customHeight="1">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52"/>
      <c r="AG1444" s="11"/>
      <c r="AH1444" s="59"/>
      <c r="AI1444" s="2"/>
    </row>
    <row r="1445" spans="1:35" ht="15" customHeight="1">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52"/>
      <c r="AG1445" s="11"/>
      <c r="AH1445" s="59"/>
      <c r="AI1445" s="2"/>
    </row>
    <row r="1446" spans="1:35" ht="15" customHeight="1">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52"/>
      <c r="AG1446" s="11"/>
      <c r="AH1446" s="59"/>
      <c r="AI1446" s="2"/>
    </row>
    <row r="1447" spans="1:35" ht="15" customHeight="1">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52"/>
      <c r="AG1447" s="11"/>
      <c r="AH1447" s="59"/>
      <c r="AI1447" s="2"/>
    </row>
    <row r="1448" spans="1:35" ht="15" customHeight="1">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52"/>
      <c r="AG1448" s="11"/>
      <c r="AH1448" s="59"/>
      <c r="AI1448" s="2"/>
    </row>
    <row r="1449" spans="1:35" ht="15" customHeight="1">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52"/>
      <c r="AG1449" s="11"/>
      <c r="AH1449" s="59"/>
      <c r="AI1449" s="2"/>
    </row>
    <row r="1450" spans="1:35" ht="15" customHeight="1">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52"/>
      <c r="AG1450" s="11"/>
      <c r="AH1450" s="59"/>
      <c r="AI1450" s="2"/>
    </row>
    <row r="1451" spans="1:35" ht="15" customHeight="1">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52"/>
      <c r="AG1451" s="11"/>
      <c r="AH1451" s="59"/>
      <c r="AI1451" s="2"/>
    </row>
    <row r="1452" spans="1:35" ht="15" customHeight="1">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52"/>
      <c r="AG1452" s="11"/>
      <c r="AH1452" s="59"/>
      <c r="AI1452" s="2"/>
    </row>
    <row r="1453" spans="1:35" ht="15" customHeight="1">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52"/>
      <c r="AG1453" s="11"/>
      <c r="AH1453" s="59"/>
      <c r="AI1453" s="2"/>
    </row>
    <row r="1454" spans="1:35" ht="15" customHeight="1">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52"/>
      <c r="AG1454" s="11"/>
      <c r="AH1454" s="59"/>
      <c r="AI1454" s="2"/>
    </row>
    <row r="1455" spans="1:35" ht="15" customHeight="1">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52"/>
      <c r="AG1455" s="11"/>
      <c r="AH1455" s="59"/>
      <c r="AI1455" s="2"/>
    </row>
    <row r="1456" spans="1:35" ht="15" customHeight="1">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52"/>
      <c r="AG1456" s="11"/>
      <c r="AH1456" s="59"/>
      <c r="AI1456" s="2"/>
    </row>
    <row r="1457" spans="1:35" ht="15" customHeight="1">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52"/>
      <c r="AG1457" s="11"/>
      <c r="AH1457" s="59"/>
      <c r="AI1457" s="2"/>
    </row>
    <row r="1458" spans="1:35" ht="15" customHeight="1">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52"/>
      <c r="AG1458" s="11"/>
      <c r="AH1458" s="59"/>
      <c r="AI1458" s="2"/>
    </row>
    <row r="1459" spans="1:35" ht="15" customHeight="1">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52"/>
      <c r="AG1459" s="11"/>
      <c r="AH1459" s="59"/>
      <c r="AI1459" s="2"/>
    </row>
    <row r="1460" spans="1:35" ht="15" customHeight="1">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52"/>
      <c r="AG1460" s="11"/>
      <c r="AH1460" s="59"/>
      <c r="AI1460" s="2"/>
    </row>
    <row r="1461" spans="1:35" ht="15" customHeight="1">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52"/>
      <c r="AG1461" s="11"/>
      <c r="AH1461" s="59"/>
      <c r="AI1461" s="2"/>
    </row>
    <row r="1462" spans="1:35" ht="15" customHeight="1">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52"/>
      <c r="AG1462" s="11"/>
      <c r="AH1462" s="59"/>
      <c r="AI1462" s="2"/>
    </row>
    <row r="1463" spans="1:35" ht="15" customHeight="1">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52"/>
      <c r="AG1463" s="11"/>
      <c r="AH1463" s="59"/>
      <c r="AI1463" s="2"/>
    </row>
    <row r="1464" spans="1:35" ht="15" customHeight="1">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52"/>
      <c r="AG1464" s="11"/>
      <c r="AH1464" s="59"/>
      <c r="AI1464" s="2"/>
    </row>
    <row r="1465" spans="1:35" ht="15" customHeight="1">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52"/>
      <c r="AG1465" s="11"/>
      <c r="AH1465" s="59"/>
      <c r="AI1465" s="2"/>
    </row>
    <row r="1466" spans="1:35" ht="15" customHeight="1">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52"/>
      <c r="AG1466" s="11"/>
      <c r="AH1466" s="59"/>
      <c r="AI1466" s="2"/>
    </row>
    <row r="1467" spans="1:35" ht="15" customHeight="1">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52"/>
      <c r="AG1467" s="11"/>
      <c r="AH1467" s="59"/>
      <c r="AI1467" s="2"/>
    </row>
    <row r="1468" spans="1:35" ht="15" customHeight="1">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52"/>
      <c r="AG1468" s="11"/>
      <c r="AH1468" s="59"/>
      <c r="AI1468" s="2"/>
    </row>
    <row r="1469" spans="1:35" ht="15" customHeight="1">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52"/>
      <c r="AG1469" s="11"/>
      <c r="AH1469" s="59"/>
      <c r="AI1469" s="2"/>
    </row>
    <row r="1470" spans="1:35" ht="15" customHeight="1">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52"/>
      <c r="AG1470" s="11"/>
      <c r="AH1470" s="59"/>
      <c r="AI1470" s="2"/>
    </row>
    <row r="1471" spans="1:35" ht="15" customHeight="1">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52"/>
      <c r="AG1471" s="11"/>
      <c r="AH1471" s="59"/>
      <c r="AI1471" s="2"/>
    </row>
    <row r="1472" spans="1:35" ht="15" customHeight="1">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52"/>
      <c r="AG1472" s="11"/>
      <c r="AH1472" s="59"/>
      <c r="AI1472" s="2"/>
    </row>
    <row r="1473" spans="1:35" ht="15" customHeight="1">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52"/>
      <c r="AG1473" s="11"/>
      <c r="AH1473" s="59"/>
      <c r="AI1473" s="2"/>
    </row>
    <row r="1474" spans="1:35" ht="15" customHeight="1">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52"/>
      <c r="AG1474" s="11"/>
      <c r="AH1474" s="59"/>
      <c r="AI1474" s="2"/>
    </row>
    <row r="1475" spans="1:35" ht="15" customHeight="1">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52"/>
      <c r="AG1475" s="11"/>
      <c r="AH1475" s="59"/>
      <c r="AI1475" s="2"/>
    </row>
    <row r="1476" spans="1:35" ht="15" customHeight="1">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52"/>
      <c r="AG1476" s="11"/>
      <c r="AH1476" s="59"/>
      <c r="AI1476" s="2"/>
    </row>
    <row r="1477" spans="1:35" ht="15" customHeight="1">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52"/>
      <c r="AG1477" s="11"/>
      <c r="AH1477" s="59"/>
      <c r="AI1477" s="2"/>
    </row>
    <row r="1478" spans="1:35" ht="15" customHeight="1">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52"/>
      <c r="AG1478" s="11"/>
      <c r="AH1478" s="59"/>
      <c r="AI1478" s="2"/>
    </row>
    <row r="1479" spans="1:35" ht="15" customHeight="1">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52"/>
      <c r="AG1479" s="11"/>
      <c r="AH1479" s="59"/>
      <c r="AI1479" s="2"/>
    </row>
    <row r="1480" spans="1:35" ht="15" customHeight="1">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52"/>
      <c r="AG1480" s="11"/>
      <c r="AH1480" s="59"/>
      <c r="AI1480" s="2"/>
    </row>
    <row r="1481" spans="1:35" ht="15" customHeight="1">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52"/>
      <c r="AG1481" s="11"/>
      <c r="AH1481" s="59"/>
      <c r="AI1481" s="2"/>
    </row>
    <row r="1482" spans="1:35" ht="15" customHeight="1">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52"/>
      <c r="AG1482" s="11"/>
      <c r="AH1482" s="59"/>
      <c r="AI1482" s="2"/>
    </row>
    <row r="1483" spans="1:35" ht="15" customHeight="1">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52"/>
      <c r="AG1483" s="11"/>
      <c r="AH1483" s="59"/>
      <c r="AI1483" s="2"/>
    </row>
    <row r="1484" spans="1:35" ht="15" customHeight="1">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52"/>
      <c r="AG1484" s="11"/>
      <c r="AH1484" s="59"/>
      <c r="AI1484" s="2"/>
    </row>
    <row r="1485" spans="1:35" ht="15" customHeight="1">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52"/>
      <c r="AG1485" s="11"/>
      <c r="AH1485" s="59"/>
      <c r="AI1485" s="2"/>
    </row>
    <row r="1486" spans="1:35" ht="15" customHeight="1">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52"/>
      <c r="AG1486" s="11"/>
      <c r="AH1486" s="59"/>
      <c r="AI1486" s="2"/>
    </row>
    <row r="1487" spans="1:35" ht="15" customHeight="1">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52"/>
      <c r="AG1487" s="11"/>
      <c r="AH1487" s="59"/>
      <c r="AI1487" s="2"/>
    </row>
    <row r="1488" spans="1:35" ht="15" customHeight="1">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52"/>
      <c r="AG1488" s="11"/>
      <c r="AH1488" s="59"/>
      <c r="AI1488" s="2"/>
    </row>
    <row r="1489" spans="1:35" ht="15" customHeight="1">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52"/>
      <c r="AG1489" s="11"/>
      <c r="AH1489" s="59"/>
      <c r="AI1489" s="2"/>
    </row>
    <row r="1490" spans="1:35" ht="15" customHeight="1">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52"/>
      <c r="AG1490" s="11"/>
      <c r="AH1490" s="59"/>
      <c r="AI1490" s="2"/>
    </row>
    <row r="1491" spans="1:35" ht="15" customHeight="1">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52"/>
      <c r="AG1491" s="11"/>
      <c r="AH1491" s="59"/>
      <c r="AI1491" s="2"/>
    </row>
    <row r="1492" spans="1:35" ht="15" customHeight="1">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52"/>
      <c r="AG1492" s="11"/>
      <c r="AH1492" s="59"/>
      <c r="AI1492" s="2"/>
    </row>
    <row r="1493" spans="1:35" ht="15" customHeight="1">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52"/>
      <c r="AG1493" s="11"/>
      <c r="AH1493" s="59"/>
      <c r="AI1493" s="2"/>
    </row>
    <row r="1494" spans="1:35" ht="15" customHeight="1">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52"/>
      <c r="AG1494" s="11"/>
      <c r="AH1494" s="59"/>
      <c r="AI1494" s="2"/>
    </row>
    <row r="1495" spans="1:35" ht="15" customHeight="1">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52"/>
      <c r="AG1495" s="11"/>
      <c r="AH1495" s="59"/>
      <c r="AI1495" s="2"/>
    </row>
    <row r="1496" spans="1:35" ht="15" customHeight="1">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52"/>
      <c r="AG1496" s="11"/>
      <c r="AH1496" s="59"/>
      <c r="AI1496" s="2"/>
    </row>
    <row r="1497" spans="1:35" ht="15" customHeight="1">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52"/>
      <c r="AG1497" s="11"/>
      <c r="AH1497" s="59"/>
      <c r="AI1497" s="2"/>
    </row>
    <row r="1498" spans="1:35" ht="15" customHeight="1">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52"/>
      <c r="AG1498" s="11"/>
      <c r="AH1498" s="59"/>
      <c r="AI1498" s="2"/>
    </row>
    <row r="1499" spans="1:35" ht="15" customHeight="1">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52"/>
      <c r="AG1499" s="11"/>
      <c r="AH1499" s="59"/>
      <c r="AI1499" s="2"/>
    </row>
    <row r="1500" spans="1:35" ht="15" customHeight="1">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52"/>
      <c r="AG1500" s="11"/>
      <c r="AH1500" s="59"/>
      <c r="AI1500" s="2"/>
    </row>
    <row r="1501" spans="1:35" ht="15" customHeight="1">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52"/>
      <c r="AG1501" s="11"/>
      <c r="AH1501" s="59"/>
      <c r="AI1501" s="2"/>
    </row>
    <row r="1502" spans="1:35" ht="15" customHeight="1">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52"/>
      <c r="AG1502" s="11"/>
      <c r="AH1502" s="59"/>
      <c r="AI1502" s="2"/>
    </row>
    <row r="1503" spans="1:35" ht="15" customHeight="1">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52"/>
      <c r="AG1503" s="11"/>
      <c r="AH1503" s="59"/>
      <c r="AI1503" s="2"/>
    </row>
    <row r="1504" spans="1:35" ht="15" customHeight="1">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52"/>
      <c r="AG1504" s="11"/>
      <c r="AH1504" s="59"/>
      <c r="AI1504" s="2"/>
    </row>
    <row r="1505" spans="1:35" ht="15" customHeight="1">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52"/>
      <c r="AG1505" s="11"/>
      <c r="AH1505" s="59"/>
      <c r="AI1505" s="2"/>
    </row>
    <row r="1506" spans="1:35" ht="15" customHeight="1">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52"/>
      <c r="AG1506" s="11"/>
      <c r="AH1506" s="59"/>
      <c r="AI1506" s="2"/>
    </row>
    <row r="1507" spans="1:35" ht="15" customHeight="1">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52"/>
      <c r="AG1507" s="11"/>
      <c r="AH1507" s="59"/>
      <c r="AI1507" s="2"/>
    </row>
    <row r="1508" spans="1:35" ht="15" customHeight="1">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52"/>
      <c r="AG1508" s="11"/>
      <c r="AH1508" s="59"/>
      <c r="AI1508" s="2"/>
    </row>
    <row r="1509" spans="1:35" ht="15" customHeight="1">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52"/>
      <c r="AG1509" s="11"/>
      <c r="AH1509" s="59"/>
      <c r="AI1509" s="2"/>
    </row>
    <row r="1510" spans="1:35" ht="15" customHeight="1">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52"/>
      <c r="AG1510" s="11"/>
      <c r="AH1510" s="59"/>
      <c r="AI1510" s="2"/>
    </row>
    <row r="1511" spans="1:35" ht="15" customHeight="1">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52"/>
      <c r="AG1511" s="11"/>
      <c r="AH1511" s="59"/>
      <c r="AI1511" s="2"/>
    </row>
    <row r="1512" spans="1:35" ht="15" customHeight="1">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52"/>
      <c r="AG1512" s="11"/>
      <c r="AH1512" s="59"/>
      <c r="AI1512" s="2"/>
    </row>
    <row r="1513" spans="1:35" ht="15" customHeight="1">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52"/>
      <c r="AG1513" s="11"/>
      <c r="AH1513" s="59"/>
      <c r="AI1513" s="2"/>
    </row>
    <row r="1514" spans="1:35" ht="15" customHeight="1">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52"/>
      <c r="AG1514" s="11"/>
      <c r="AH1514" s="59"/>
      <c r="AI1514" s="2"/>
    </row>
    <row r="1515" spans="1:35" ht="15" customHeight="1">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52"/>
      <c r="AG1515" s="11"/>
      <c r="AH1515" s="59"/>
      <c r="AI1515" s="2"/>
    </row>
    <row r="1516" spans="1:35" ht="15" customHeight="1">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52"/>
      <c r="AG1516" s="11"/>
      <c r="AH1516" s="59"/>
      <c r="AI1516" s="2"/>
    </row>
    <row r="1517" spans="1:35" ht="15" customHeight="1">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52"/>
      <c r="AG1517" s="11"/>
      <c r="AH1517" s="59"/>
      <c r="AI1517" s="2"/>
    </row>
    <row r="1518" spans="1:35" ht="15" customHeight="1">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52"/>
      <c r="AG1518" s="11"/>
      <c r="AH1518" s="59"/>
      <c r="AI1518" s="2"/>
    </row>
    <row r="1519" spans="1:35" ht="15" customHeight="1">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52"/>
      <c r="AG1519" s="11"/>
      <c r="AH1519" s="59"/>
      <c r="AI1519" s="2"/>
    </row>
    <row r="1520" spans="1:35" ht="15" customHeight="1">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52"/>
      <c r="AG1520" s="11"/>
      <c r="AH1520" s="59"/>
      <c r="AI1520" s="2"/>
    </row>
    <row r="1521" spans="1:35" ht="15" customHeight="1">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52"/>
      <c r="AG1521" s="11"/>
      <c r="AH1521" s="59"/>
      <c r="AI1521" s="2"/>
    </row>
    <row r="1522" spans="1:35" ht="15" customHeight="1">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52"/>
      <c r="AG1522" s="11"/>
      <c r="AH1522" s="59"/>
      <c r="AI1522" s="2"/>
    </row>
    <row r="1523" spans="1:35" ht="15" customHeight="1">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52"/>
      <c r="AG1523" s="11"/>
      <c r="AH1523" s="59"/>
      <c r="AI1523" s="2"/>
    </row>
    <row r="1524" spans="1:35" ht="15" customHeight="1">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52"/>
      <c r="AG1524" s="11"/>
      <c r="AH1524" s="59"/>
      <c r="AI1524" s="2"/>
    </row>
    <row r="1525" spans="1:35" ht="15" customHeight="1">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52"/>
      <c r="AG1525" s="11"/>
      <c r="AH1525" s="59"/>
      <c r="AI1525" s="2"/>
    </row>
    <row r="1526" spans="1:35" ht="15" customHeight="1">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52"/>
      <c r="AG1526" s="11"/>
      <c r="AH1526" s="59"/>
      <c r="AI1526" s="2"/>
    </row>
    <row r="1527" spans="1:35" ht="15" customHeight="1">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52"/>
      <c r="AG1527" s="11"/>
      <c r="AH1527" s="59"/>
      <c r="AI1527" s="2"/>
    </row>
    <row r="1528" spans="1:35" ht="15" customHeight="1">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52"/>
      <c r="AG1528" s="11"/>
      <c r="AH1528" s="59"/>
      <c r="AI1528" s="2"/>
    </row>
    <row r="1529" spans="1:35" ht="15" customHeight="1">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52"/>
      <c r="AG1529" s="11"/>
      <c r="AH1529" s="59"/>
      <c r="AI1529" s="2"/>
    </row>
    <row r="1530" spans="1:35" ht="15" customHeight="1">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52"/>
      <c r="AG1530" s="11"/>
      <c r="AH1530" s="59"/>
      <c r="AI1530" s="2"/>
    </row>
    <row r="1531" spans="1:35" ht="15" customHeight="1">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52"/>
      <c r="AG1531" s="11"/>
      <c r="AH1531" s="59"/>
      <c r="AI1531" s="2"/>
    </row>
    <row r="1532" spans="1:35" ht="15" customHeight="1">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52"/>
      <c r="AG1532" s="11"/>
      <c r="AH1532" s="59"/>
      <c r="AI1532" s="2"/>
    </row>
    <row r="1533" spans="1:35" ht="15" customHeight="1">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52"/>
      <c r="AG1533" s="11"/>
      <c r="AH1533" s="59"/>
      <c r="AI1533" s="2"/>
    </row>
    <row r="1534" spans="1:35" ht="15" customHeight="1">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52"/>
      <c r="AG1534" s="11"/>
      <c r="AH1534" s="59"/>
      <c r="AI1534" s="2"/>
    </row>
    <row r="1535" spans="1:35" ht="15" customHeight="1">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52"/>
      <c r="AG1535" s="11"/>
      <c r="AH1535" s="59"/>
      <c r="AI1535" s="2"/>
    </row>
    <row r="1536" spans="1:35" ht="15" customHeight="1">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52"/>
      <c r="AG1536" s="11"/>
      <c r="AH1536" s="59"/>
      <c r="AI1536" s="2"/>
    </row>
    <row r="1537" spans="1:35" ht="15" customHeight="1">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52"/>
      <c r="AG1537" s="11"/>
      <c r="AH1537" s="59"/>
      <c r="AI1537" s="2"/>
    </row>
    <row r="1538" spans="1:35" ht="15" customHeight="1">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52"/>
      <c r="AG1538" s="11"/>
      <c r="AH1538" s="59"/>
      <c r="AI1538" s="2"/>
    </row>
    <row r="1539" spans="1:35" ht="15" customHeight="1">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52"/>
      <c r="AG1539" s="11"/>
      <c r="AH1539" s="59"/>
      <c r="AI1539" s="2"/>
    </row>
    <row r="1540" spans="1:35" ht="15" customHeight="1">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52"/>
      <c r="AG1540" s="11"/>
      <c r="AH1540" s="59"/>
      <c r="AI1540" s="2"/>
    </row>
    <row r="1541" spans="1:35" ht="15" customHeight="1">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52"/>
      <c r="AG1541" s="11"/>
      <c r="AH1541" s="59"/>
      <c r="AI1541" s="2"/>
    </row>
    <row r="1542" spans="1:35" ht="15" customHeight="1">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52"/>
      <c r="AG1542" s="11"/>
      <c r="AH1542" s="59"/>
      <c r="AI1542" s="2"/>
    </row>
    <row r="1543" spans="1:35" ht="15" customHeight="1">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52"/>
      <c r="AG1543" s="11"/>
      <c r="AH1543" s="59"/>
      <c r="AI1543" s="2"/>
    </row>
    <row r="1544" spans="1:35" ht="15" customHeight="1">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52"/>
      <c r="AG1544" s="11"/>
      <c r="AH1544" s="59"/>
      <c r="AI1544" s="2"/>
    </row>
    <row r="1545" spans="1:35" ht="15" customHeight="1">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52"/>
      <c r="AG1545" s="11"/>
      <c r="AH1545" s="59"/>
      <c r="AI1545" s="2"/>
    </row>
    <row r="1546" spans="1:35" ht="15" customHeight="1">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52"/>
      <c r="AG1546" s="11"/>
      <c r="AH1546" s="59"/>
      <c r="AI1546" s="2"/>
    </row>
    <row r="1547" spans="1:35" ht="15" customHeight="1">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52"/>
      <c r="AG1547" s="11"/>
      <c r="AH1547" s="59"/>
      <c r="AI1547" s="2"/>
    </row>
    <row r="1548" spans="1:35" ht="15" customHeight="1">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52"/>
      <c r="AG1548" s="11"/>
      <c r="AH1548" s="59"/>
      <c r="AI1548" s="2"/>
    </row>
    <row r="1549" spans="1:35" ht="15" customHeight="1">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52"/>
      <c r="AG1549" s="11"/>
      <c r="AH1549" s="59"/>
      <c r="AI1549" s="2"/>
    </row>
    <row r="1550" spans="1:35" ht="15" customHeight="1">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52"/>
      <c r="AG1550" s="11"/>
      <c r="AH1550" s="59"/>
      <c r="AI1550" s="2"/>
    </row>
    <row r="1551" spans="1:35" ht="15" customHeight="1">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52"/>
      <c r="AG1551" s="11"/>
      <c r="AH1551" s="59"/>
      <c r="AI1551" s="2"/>
    </row>
    <row r="1552" spans="1:35" ht="15" customHeight="1">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52"/>
      <c r="AG1552" s="11"/>
      <c r="AH1552" s="59"/>
      <c r="AI1552" s="2"/>
    </row>
    <row r="1553" spans="1:35" ht="15" customHeight="1">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52"/>
      <c r="AG1553" s="11"/>
      <c r="AH1553" s="59"/>
      <c r="AI1553" s="2"/>
    </row>
    <row r="1554" spans="1:35" ht="15" customHeight="1">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52"/>
      <c r="AG1554" s="11"/>
      <c r="AH1554" s="59"/>
      <c r="AI1554" s="2"/>
    </row>
    <row r="1555" spans="1:35" ht="15" customHeight="1">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52"/>
      <c r="AG1555" s="11"/>
      <c r="AH1555" s="59"/>
      <c r="AI1555" s="2"/>
    </row>
    <row r="1556" spans="1:35" ht="15" customHeight="1">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52"/>
      <c r="AG1556" s="11"/>
      <c r="AH1556" s="59"/>
      <c r="AI1556" s="2"/>
    </row>
    <row r="1557" spans="1:35" ht="15" customHeight="1">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52"/>
      <c r="AG1557" s="11"/>
      <c r="AH1557" s="59"/>
      <c r="AI1557" s="2"/>
    </row>
    <row r="1558" spans="1:35" ht="15" customHeight="1">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52"/>
      <c r="AG1558" s="11"/>
      <c r="AH1558" s="59"/>
      <c r="AI1558" s="2"/>
    </row>
    <row r="1559" spans="1:35" ht="15" customHeight="1">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52"/>
      <c r="AG1559" s="11"/>
      <c r="AH1559" s="59"/>
      <c r="AI1559" s="2"/>
    </row>
    <row r="1560" spans="1:35" ht="15" customHeight="1">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52"/>
      <c r="AG1560" s="11"/>
      <c r="AH1560" s="59"/>
      <c r="AI1560" s="2"/>
    </row>
    <row r="1561" spans="1:35" ht="15" customHeight="1">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52"/>
      <c r="AG1561" s="11"/>
      <c r="AH1561" s="59"/>
      <c r="AI1561" s="2"/>
    </row>
    <row r="1562" spans="1:35" ht="15" customHeight="1">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52"/>
      <c r="AG1562" s="11"/>
      <c r="AH1562" s="59"/>
      <c r="AI1562" s="2"/>
    </row>
    <row r="1563" spans="1:35" ht="15" customHeight="1">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52"/>
      <c r="AG1563" s="11"/>
      <c r="AH1563" s="59"/>
      <c r="AI1563" s="2"/>
    </row>
    <row r="1564" spans="1:35" ht="15" customHeight="1">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52"/>
      <c r="AG1564" s="11"/>
      <c r="AH1564" s="59"/>
      <c r="AI1564" s="2"/>
    </row>
    <row r="1565" spans="1:35" ht="15" customHeight="1">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52"/>
      <c r="AG1565" s="11"/>
      <c r="AH1565" s="59"/>
      <c r="AI1565" s="2"/>
    </row>
    <row r="1566" spans="1:35" ht="15" customHeight="1">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52"/>
      <c r="AG1566" s="11"/>
      <c r="AH1566" s="59"/>
      <c r="AI1566" s="2"/>
    </row>
    <row r="1567" spans="1:35" ht="15" customHeight="1">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52"/>
      <c r="AG1567" s="11"/>
      <c r="AH1567" s="59"/>
      <c r="AI1567" s="2"/>
    </row>
    <row r="1568" spans="1:35" ht="15" customHeight="1">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52"/>
      <c r="AG1568" s="11"/>
      <c r="AH1568" s="59"/>
      <c r="AI1568" s="2"/>
    </row>
    <row r="1569" spans="1:35" ht="15" customHeight="1">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52"/>
      <c r="AG1569" s="11"/>
      <c r="AH1569" s="59"/>
      <c r="AI1569" s="2"/>
    </row>
    <row r="1570" spans="1:35" ht="15" customHeight="1">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52"/>
      <c r="AG1570" s="11"/>
      <c r="AH1570" s="59"/>
      <c r="AI1570" s="2"/>
    </row>
    <row r="1571" spans="1:35" ht="15" customHeight="1">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52"/>
      <c r="AG1571" s="11"/>
      <c r="AH1571" s="59"/>
      <c r="AI1571" s="2"/>
    </row>
    <row r="1572" spans="1:35" ht="15" customHeight="1">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52"/>
      <c r="AG1572" s="11"/>
      <c r="AH1572" s="59"/>
      <c r="AI1572" s="2"/>
    </row>
    <row r="1573" spans="1:35" ht="15" customHeight="1">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52"/>
      <c r="AG1573" s="11"/>
      <c r="AH1573" s="59"/>
      <c r="AI1573" s="2"/>
    </row>
    <row r="1574" spans="1:35" ht="15" customHeight="1">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52"/>
      <c r="AG1574" s="11"/>
      <c r="AH1574" s="59"/>
      <c r="AI1574" s="2"/>
    </row>
    <row r="1575" spans="1:35" ht="15" customHeight="1">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52"/>
      <c r="AG1575" s="11"/>
      <c r="AH1575" s="59"/>
      <c r="AI1575" s="2"/>
    </row>
    <row r="1576" spans="1:35" ht="15" customHeight="1">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52"/>
      <c r="AG1576" s="11"/>
      <c r="AH1576" s="59"/>
      <c r="AI1576" s="2"/>
    </row>
    <row r="1577" spans="1:35" ht="15" customHeight="1">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52"/>
      <c r="AG1577" s="11"/>
      <c r="AH1577" s="59"/>
      <c r="AI1577" s="2"/>
    </row>
    <row r="1578" spans="1:35" ht="15" customHeight="1">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52"/>
      <c r="AG1578" s="11"/>
      <c r="AH1578" s="59"/>
      <c r="AI1578" s="2"/>
    </row>
    <row r="1579" spans="1:35" ht="15" customHeight="1">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52"/>
      <c r="AG1579" s="11"/>
      <c r="AH1579" s="59"/>
      <c r="AI1579" s="2"/>
    </row>
    <row r="1580" spans="1:35" ht="15" customHeight="1">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52"/>
      <c r="AG1580" s="11"/>
      <c r="AH1580" s="59"/>
      <c r="AI1580" s="2"/>
    </row>
    <row r="1581" spans="1:35" ht="15" customHeight="1">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52"/>
      <c r="AG1581" s="11"/>
      <c r="AH1581" s="59"/>
      <c r="AI1581" s="2"/>
    </row>
    <row r="1582" spans="1:35" ht="15" customHeight="1">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52"/>
      <c r="AG1582" s="11"/>
      <c r="AH1582" s="59"/>
      <c r="AI1582" s="2"/>
    </row>
    <row r="1583" spans="1:35" ht="15" customHeight="1">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52"/>
      <c r="AG1583" s="11"/>
      <c r="AH1583" s="59"/>
      <c r="AI1583" s="2"/>
    </row>
    <row r="1584" spans="1:35" ht="15" customHeight="1">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52"/>
      <c r="AG1584" s="11"/>
      <c r="AH1584" s="59"/>
      <c r="AI1584" s="2"/>
    </row>
    <row r="1585" spans="1:35" ht="15" customHeight="1">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52"/>
      <c r="AG1585" s="11"/>
      <c r="AH1585" s="59"/>
      <c r="AI1585" s="2"/>
    </row>
    <row r="1586" spans="1:35" ht="15" customHeight="1">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52"/>
      <c r="AG1586" s="11"/>
      <c r="AH1586" s="59"/>
      <c r="AI1586" s="2"/>
    </row>
    <row r="1587" spans="1:35" ht="15" customHeight="1">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52"/>
      <c r="AG1587" s="11"/>
      <c r="AH1587" s="59"/>
      <c r="AI1587" s="2"/>
    </row>
    <row r="1588" spans="1:35" ht="15" customHeight="1">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52"/>
      <c r="AG1588" s="11"/>
      <c r="AH1588" s="59"/>
      <c r="AI1588" s="2"/>
    </row>
    <row r="1589" spans="1:35" ht="15" customHeight="1">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52"/>
      <c r="AG1589" s="11"/>
      <c r="AH1589" s="59"/>
      <c r="AI1589" s="2"/>
    </row>
    <row r="1590" spans="1:35" ht="15" customHeight="1">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52"/>
      <c r="AG1590" s="11"/>
      <c r="AH1590" s="59"/>
      <c r="AI1590" s="2"/>
    </row>
    <row r="1591" spans="1:35" ht="15" customHeight="1">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52"/>
      <c r="AG1591" s="11"/>
      <c r="AH1591" s="59"/>
      <c r="AI1591" s="2"/>
    </row>
    <row r="1592" spans="1:35" ht="15" customHeight="1">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52"/>
      <c r="AG1592" s="11"/>
      <c r="AH1592" s="59"/>
      <c r="AI1592" s="2"/>
    </row>
    <row r="1593" spans="1:35" ht="15" customHeight="1">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52"/>
      <c r="AG1593" s="11"/>
      <c r="AH1593" s="59"/>
      <c r="AI1593" s="2"/>
    </row>
    <row r="1594" spans="1:35" ht="15" customHeight="1">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52"/>
      <c r="AG1594" s="11"/>
      <c r="AH1594" s="59"/>
      <c r="AI1594" s="2"/>
    </row>
    <row r="1595" spans="1:35" ht="15" customHeight="1">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52"/>
      <c r="AG1595" s="11"/>
      <c r="AH1595" s="59"/>
      <c r="AI1595" s="2"/>
    </row>
    <row r="1596" spans="1:35" ht="15" customHeight="1">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52"/>
      <c r="AG1596" s="11"/>
      <c r="AH1596" s="59"/>
      <c r="AI1596" s="2"/>
    </row>
    <row r="1597" spans="1:35" ht="15" customHeight="1">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52"/>
      <c r="AG1597" s="11"/>
      <c r="AH1597" s="59"/>
      <c r="AI1597" s="2"/>
    </row>
    <row r="1598" spans="1:35" ht="15" customHeight="1">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52"/>
      <c r="AG1598" s="11"/>
      <c r="AH1598" s="59"/>
      <c r="AI1598" s="2"/>
    </row>
    <row r="1599" spans="1:35" ht="15" customHeight="1">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52"/>
      <c r="AG1599" s="11"/>
      <c r="AH1599" s="59"/>
      <c r="AI1599" s="2"/>
    </row>
    <row r="1600" spans="1:35" ht="15" customHeight="1">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52"/>
      <c r="AG1600" s="11"/>
      <c r="AH1600" s="59"/>
      <c r="AI1600" s="2"/>
    </row>
    <row r="1601" spans="1:35" ht="15" customHeight="1">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52"/>
      <c r="AG1601" s="11"/>
      <c r="AH1601" s="59"/>
      <c r="AI1601" s="2"/>
    </row>
    <row r="1602" spans="1:35" ht="15" customHeight="1">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52"/>
      <c r="AG1602" s="11"/>
      <c r="AH1602" s="59"/>
      <c r="AI1602" s="2"/>
    </row>
    <row r="1603" spans="1:35" ht="15" customHeight="1">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52"/>
      <c r="AG1603" s="11"/>
      <c r="AH1603" s="59"/>
      <c r="AI1603" s="2"/>
    </row>
    <row r="1604" spans="1:35" ht="15" customHeight="1">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52"/>
      <c r="AG1604" s="11"/>
      <c r="AH1604" s="59"/>
      <c r="AI1604" s="2"/>
    </row>
    <row r="1605" spans="1:35" ht="15" customHeight="1">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52"/>
      <c r="AG1605" s="11"/>
      <c r="AH1605" s="59"/>
      <c r="AI1605" s="2"/>
    </row>
    <row r="1606" spans="1:35" ht="15" customHeight="1">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52"/>
      <c r="AG1606" s="11"/>
      <c r="AH1606" s="59"/>
      <c r="AI1606" s="2"/>
    </row>
    <row r="1607" spans="1:35" ht="15" customHeight="1">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52"/>
      <c r="AG1607" s="11"/>
      <c r="AH1607" s="59"/>
      <c r="AI1607" s="2"/>
    </row>
    <row r="1608" spans="1:35" ht="15" customHeight="1">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52"/>
      <c r="AG1608" s="11"/>
      <c r="AH1608" s="59"/>
      <c r="AI1608" s="2"/>
    </row>
    <row r="1609" spans="1:35" ht="15" customHeight="1">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52"/>
      <c r="AG1609" s="11"/>
      <c r="AH1609" s="59"/>
      <c r="AI1609" s="2"/>
    </row>
    <row r="1610" spans="1:35" ht="15" customHeight="1">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52"/>
      <c r="AG1610" s="11"/>
      <c r="AH1610" s="59"/>
      <c r="AI1610" s="2"/>
    </row>
    <row r="1611" spans="1:35" ht="15" customHeight="1">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52"/>
      <c r="AG1611" s="11"/>
      <c r="AH1611" s="59"/>
      <c r="AI1611" s="2"/>
    </row>
    <row r="1612" spans="1:35" ht="15" customHeight="1">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52"/>
      <c r="AG1612" s="11"/>
      <c r="AH1612" s="59"/>
      <c r="AI1612" s="2"/>
    </row>
    <row r="1613" spans="1:35" ht="15" customHeight="1">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52"/>
      <c r="AG1613" s="11"/>
      <c r="AH1613" s="59"/>
      <c r="AI1613" s="2"/>
    </row>
    <row r="1614" spans="1:35" ht="15" customHeight="1">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52"/>
      <c r="AG1614" s="11"/>
      <c r="AH1614" s="59"/>
      <c r="AI1614" s="2"/>
    </row>
    <row r="1615" spans="1:35" ht="15" customHeight="1">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52"/>
      <c r="AG1615" s="11"/>
      <c r="AH1615" s="59"/>
      <c r="AI1615" s="2"/>
    </row>
    <row r="1616" spans="1:35" ht="15" customHeight="1">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52"/>
      <c r="AG1616" s="11"/>
      <c r="AH1616" s="59"/>
      <c r="AI1616" s="2"/>
    </row>
    <row r="1617" spans="1:35" ht="15" customHeight="1">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52"/>
      <c r="AG1617" s="11"/>
      <c r="AH1617" s="59"/>
      <c r="AI1617" s="2"/>
    </row>
    <row r="1618" spans="1:35" ht="15" customHeight="1">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52"/>
      <c r="AG1618" s="11"/>
      <c r="AH1618" s="59"/>
      <c r="AI1618" s="2"/>
    </row>
    <row r="1619" spans="1:35" ht="15" customHeight="1">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52"/>
      <c r="AG1619" s="11"/>
      <c r="AH1619" s="59"/>
      <c r="AI1619" s="2"/>
    </row>
    <row r="1620" spans="1:35" ht="15" customHeight="1">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52"/>
      <c r="AG1620" s="11"/>
      <c r="AH1620" s="59"/>
      <c r="AI1620" s="2"/>
    </row>
    <row r="1621" spans="1:35" ht="15" customHeight="1">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52"/>
      <c r="AG1621" s="11"/>
      <c r="AH1621" s="59"/>
      <c r="AI1621" s="2"/>
    </row>
    <row r="1622" spans="1:35" ht="15" customHeight="1">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52"/>
      <c r="AG1622" s="11"/>
      <c r="AH1622" s="59"/>
      <c r="AI1622" s="2"/>
    </row>
    <row r="1623" spans="1:35" ht="15" customHeight="1">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52"/>
      <c r="AG1623" s="11"/>
      <c r="AH1623" s="59"/>
      <c r="AI1623" s="2"/>
    </row>
    <row r="1624" spans="1:35" ht="15" customHeight="1">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52"/>
      <c r="AG1624" s="11"/>
      <c r="AH1624" s="59"/>
      <c r="AI1624" s="2"/>
    </row>
    <row r="1625" spans="1:35" ht="15" customHeight="1">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52"/>
      <c r="AG1625" s="11"/>
      <c r="AH1625" s="59"/>
      <c r="AI1625" s="2"/>
    </row>
    <row r="1626" spans="1:35" ht="15" customHeight="1">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52"/>
      <c r="AG1626" s="11"/>
      <c r="AH1626" s="59"/>
      <c r="AI1626" s="2"/>
    </row>
    <row r="1627" spans="1:35" ht="15" customHeight="1">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52"/>
      <c r="AG1627" s="11"/>
      <c r="AH1627" s="59"/>
      <c r="AI1627" s="2"/>
    </row>
    <row r="1628" spans="1:35" ht="15" customHeight="1">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52"/>
      <c r="AG1628" s="11"/>
      <c r="AH1628" s="59"/>
      <c r="AI1628" s="2"/>
    </row>
    <row r="1629" spans="1:35" ht="15" customHeight="1">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52"/>
      <c r="AG1629" s="11"/>
      <c r="AH1629" s="59"/>
      <c r="AI1629" s="2"/>
    </row>
    <row r="1630" spans="1:35" ht="15" customHeight="1">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52"/>
      <c r="AG1630" s="11"/>
      <c r="AH1630" s="59"/>
      <c r="AI1630" s="2"/>
    </row>
    <row r="1631" spans="1:35" ht="15" customHeight="1">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52"/>
      <c r="AG1631" s="11"/>
      <c r="AH1631" s="59"/>
      <c r="AI1631" s="2"/>
    </row>
    <row r="1632" spans="1:35" ht="15" customHeight="1">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52"/>
      <c r="AG1632" s="11"/>
      <c r="AH1632" s="59"/>
      <c r="AI1632" s="2"/>
    </row>
    <row r="1633" spans="1:35" ht="15" customHeight="1">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52"/>
      <c r="AG1633" s="11"/>
      <c r="AH1633" s="59"/>
      <c r="AI1633" s="2"/>
    </row>
    <row r="1634" spans="1:35" ht="15" customHeight="1">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52"/>
      <c r="AG1634" s="11"/>
      <c r="AH1634" s="59"/>
      <c r="AI1634" s="2"/>
    </row>
    <row r="1635" spans="1:35" ht="15" customHeight="1">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52"/>
      <c r="AG1635" s="11"/>
      <c r="AH1635" s="59"/>
      <c r="AI1635" s="2"/>
    </row>
    <row r="1636" spans="1:35" ht="15" customHeight="1">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52"/>
      <c r="AG1636" s="11"/>
      <c r="AH1636" s="59"/>
      <c r="AI1636" s="2"/>
    </row>
    <row r="1637" spans="1:35" ht="15" customHeight="1">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52"/>
      <c r="AG1637" s="11"/>
      <c r="AH1637" s="59"/>
      <c r="AI1637" s="2"/>
    </row>
    <row r="1638" spans="1:35" ht="15" customHeight="1">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52"/>
      <c r="AG1638" s="11"/>
      <c r="AH1638" s="59"/>
      <c r="AI1638" s="2"/>
    </row>
    <row r="1639" spans="1:35" ht="15" customHeight="1">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52"/>
      <c r="AG1639" s="11"/>
      <c r="AH1639" s="59"/>
      <c r="AI1639" s="2"/>
    </row>
    <row r="1640" spans="1:35" ht="15" customHeight="1">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52"/>
      <c r="AG1640" s="11"/>
      <c r="AH1640" s="59"/>
      <c r="AI1640" s="2"/>
    </row>
    <row r="1641" spans="1:35" ht="15" customHeight="1">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52"/>
      <c r="AG1641" s="11"/>
      <c r="AH1641" s="59"/>
      <c r="AI1641" s="2"/>
    </row>
    <row r="1642" spans="1:35" ht="15" customHeight="1">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52"/>
      <c r="AG1642" s="11"/>
      <c r="AH1642" s="59"/>
      <c r="AI1642" s="2"/>
    </row>
    <row r="1643" spans="1:35" ht="15" customHeight="1">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52"/>
      <c r="AG1643" s="11"/>
      <c r="AH1643" s="59"/>
      <c r="AI1643" s="2"/>
    </row>
    <row r="1644" spans="1:35" ht="15" customHeight="1">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52"/>
      <c r="AG1644" s="11"/>
      <c r="AH1644" s="59"/>
      <c r="AI1644" s="2"/>
    </row>
    <row r="1645" spans="1:35" ht="15" customHeight="1">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52"/>
      <c r="AG1645" s="11"/>
      <c r="AH1645" s="59"/>
      <c r="AI1645" s="2"/>
    </row>
    <row r="1646" spans="1:35" ht="15" customHeight="1">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52"/>
      <c r="AG1646" s="11"/>
      <c r="AH1646" s="59"/>
      <c r="AI1646" s="2"/>
    </row>
    <row r="1647" spans="1:35" ht="15" customHeight="1">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52"/>
      <c r="AG1647" s="11"/>
      <c r="AH1647" s="59"/>
      <c r="AI1647" s="2"/>
    </row>
    <row r="1648" spans="1:35" ht="15" customHeight="1">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52"/>
      <c r="AG1648" s="11"/>
      <c r="AH1648" s="59"/>
      <c r="AI1648" s="2"/>
    </row>
    <row r="1649" spans="1:35" ht="15" customHeight="1">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52"/>
      <c r="AG1649" s="11"/>
      <c r="AH1649" s="59"/>
      <c r="AI1649" s="2"/>
    </row>
    <row r="1650" spans="1:35" ht="15" customHeight="1">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52"/>
      <c r="AG1650" s="11"/>
      <c r="AH1650" s="59"/>
      <c r="AI1650" s="2"/>
    </row>
    <row r="1651" spans="1:35" ht="15" customHeight="1">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52"/>
      <c r="AG1651" s="11"/>
      <c r="AH1651" s="59"/>
      <c r="AI1651" s="2"/>
    </row>
    <row r="1652" spans="1:35" ht="15" customHeight="1">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52"/>
      <c r="AG1652" s="11"/>
      <c r="AH1652" s="59"/>
      <c r="AI1652" s="2"/>
    </row>
    <row r="1653" spans="1:35" ht="15" customHeight="1">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52"/>
      <c r="AG1653" s="11"/>
      <c r="AH1653" s="59"/>
      <c r="AI1653" s="2"/>
    </row>
    <row r="1654" spans="1:35" ht="15" customHeight="1">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52"/>
      <c r="AG1654" s="11"/>
      <c r="AH1654" s="59"/>
      <c r="AI1654" s="2"/>
    </row>
    <row r="1655" spans="1:35" ht="15" customHeight="1">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52"/>
      <c r="AG1655" s="11"/>
      <c r="AH1655" s="59"/>
      <c r="AI1655" s="2"/>
    </row>
    <row r="1656" spans="1:35" ht="15" customHeight="1">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52"/>
      <c r="AG1656" s="11"/>
      <c r="AH1656" s="59"/>
      <c r="AI1656" s="2"/>
    </row>
    <row r="1657" spans="1:35" ht="15" customHeight="1">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52"/>
      <c r="AG1657" s="11"/>
      <c r="AH1657" s="59"/>
      <c r="AI1657" s="2"/>
    </row>
    <row r="1658" spans="1:35" ht="15" customHeight="1">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52"/>
      <c r="AG1658" s="11"/>
      <c r="AH1658" s="59"/>
      <c r="AI1658" s="2"/>
    </row>
    <row r="1659" spans="1:35" ht="15" customHeight="1">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52"/>
      <c r="AG1659" s="11"/>
      <c r="AH1659" s="59"/>
      <c r="AI1659" s="2"/>
    </row>
    <row r="1660" spans="1:35" ht="15" customHeight="1">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52"/>
      <c r="AG1660" s="11"/>
      <c r="AH1660" s="59"/>
      <c r="AI1660" s="2"/>
    </row>
    <row r="1661" spans="1:35" ht="15" customHeight="1">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52"/>
      <c r="AG1661" s="11"/>
      <c r="AH1661" s="59"/>
      <c r="AI1661" s="2"/>
    </row>
    <row r="1662" spans="1:35" ht="15" customHeight="1">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52"/>
      <c r="AG1662" s="11"/>
      <c r="AH1662" s="59"/>
      <c r="AI1662" s="2"/>
    </row>
    <row r="1663" spans="1:35" ht="15" customHeight="1">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52"/>
      <c r="AG1663" s="11"/>
      <c r="AH1663" s="59"/>
      <c r="AI1663" s="2"/>
    </row>
    <row r="1664" spans="1:35" ht="15" customHeight="1">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52"/>
      <c r="AG1664" s="11"/>
      <c r="AH1664" s="59"/>
      <c r="AI1664" s="2"/>
    </row>
    <row r="1665" spans="1:35" ht="15" customHeight="1">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52"/>
      <c r="AG1665" s="11"/>
      <c r="AH1665" s="59"/>
      <c r="AI1665" s="2"/>
    </row>
    <row r="1666" spans="1:35" ht="15" customHeight="1">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52"/>
      <c r="AG1666" s="11"/>
      <c r="AH1666" s="59"/>
      <c r="AI1666" s="2"/>
    </row>
    <row r="1667" spans="1:35" ht="15" customHeight="1">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52"/>
      <c r="AG1667" s="11"/>
      <c r="AH1667" s="59"/>
      <c r="AI1667" s="2"/>
    </row>
    <row r="1668" spans="1:35" ht="15" customHeight="1">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52"/>
      <c r="AG1668" s="11"/>
      <c r="AH1668" s="59"/>
      <c r="AI1668" s="2"/>
    </row>
    <row r="1669" spans="1:35" ht="15" customHeight="1">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52"/>
      <c r="AG1669" s="11"/>
      <c r="AH1669" s="59"/>
      <c r="AI1669" s="2"/>
    </row>
    <row r="1670" spans="1:35" ht="15" customHeight="1">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52"/>
      <c r="AG1670" s="11"/>
      <c r="AH1670" s="59"/>
      <c r="AI1670" s="2"/>
    </row>
    <row r="1671" spans="1:35" ht="15" customHeight="1">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52"/>
      <c r="AG1671" s="11"/>
      <c r="AH1671" s="59"/>
      <c r="AI1671" s="2"/>
    </row>
    <row r="1672" spans="1:35" ht="15" customHeight="1">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52"/>
      <c r="AG1672" s="11"/>
      <c r="AH1672" s="59"/>
      <c r="AI1672" s="2"/>
    </row>
    <row r="1673" spans="1:35" ht="15" customHeight="1">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52"/>
      <c r="AG1673" s="11"/>
      <c r="AH1673" s="59"/>
      <c r="AI1673" s="2"/>
    </row>
    <row r="1674" spans="1:35" ht="15" customHeight="1">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52"/>
      <c r="AG1674" s="11"/>
      <c r="AH1674" s="59"/>
      <c r="AI1674" s="2"/>
    </row>
    <row r="1675" spans="1:35" ht="15" customHeight="1">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52"/>
      <c r="AG1675" s="11"/>
      <c r="AH1675" s="59"/>
      <c r="AI1675" s="2"/>
    </row>
    <row r="1676" spans="1:35" ht="15" customHeight="1">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52"/>
      <c r="AG1676" s="11"/>
      <c r="AH1676" s="59"/>
      <c r="AI1676" s="2"/>
    </row>
    <row r="1677" spans="1:35" ht="15" customHeight="1">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52"/>
      <c r="AG1677" s="11"/>
      <c r="AH1677" s="59"/>
      <c r="AI1677" s="2"/>
    </row>
    <row r="1678" spans="1:35" ht="15" customHeight="1">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52"/>
      <c r="AG1678" s="11"/>
      <c r="AH1678" s="59"/>
      <c r="AI1678" s="2"/>
    </row>
    <row r="1679" spans="1:35" ht="15" customHeight="1">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52"/>
      <c r="AG1679" s="11"/>
      <c r="AH1679" s="59"/>
      <c r="AI1679" s="2"/>
    </row>
    <row r="1680" spans="1:35" ht="15" customHeight="1">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52"/>
      <c r="AG1680" s="11"/>
      <c r="AH1680" s="59"/>
      <c r="AI1680" s="2"/>
    </row>
    <row r="1681" spans="1:47" ht="15" customHeight="1">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52"/>
      <c r="AG1681" s="11"/>
      <c r="AH1681" s="59"/>
      <c r="AI1681" s="2"/>
    </row>
    <row r="1682" spans="1:47" ht="15" customHeight="1">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52"/>
      <c r="AG1682" s="11"/>
      <c r="AH1682" s="59"/>
      <c r="AI1682" s="2"/>
    </row>
    <row r="1683" spans="1:47" ht="15" customHeight="1">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52"/>
      <c r="AG1683" s="11"/>
      <c r="AH1683" s="2"/>
      <c r="AI1683" s="756"/>
      <c r="AK1683" s="59"/>
      <c r="AL1683" s="59"/>
      <c r="AM1683" s="59"/>
      <c r="AN1683" s="59"/>
      <c r="AO1683" s="59"/>
      <c r="AP1683" s="59"/>
      <c r="AQ1683" s="59"/>
      <c r="AR1683" s="59"/>
      <c r="AS1683" s="59"/>
      <c r="AT1683" s="70"/>
      <c r="AU1683" s="70"/>
    </row>
    <row r="1684" spans="1:47" ht="15" customHeight="1">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52"/>
      <c r="AG1684" s="11"/>
      <c r="AH1684" s="2"/>
      <c r="AI1684" s="756"/>
      <c r="AK1684" s="757" t="s">
        <v>161</v>
      </c>
      <c r="AL1684" s="758" t="s">
        <v>1950</v>
      </c>
      <c r="AM1684" s="759">
        <v>206012</v>
      </c>
      <c r="AN1684" s="760"/>
      <c r="AO1684" s="760"/>
      <c r="AP1684" s="760"/>
      <c r="AQ1684" s="760"/>
      <c r="AR1684" s="760"/>
      <c r="AS1684" s="59"/>
      <c r="AT1684" s="761"/>
      <c r="AU1684" s="762"/>
    </row>
    <row r="1685" spans="1:47" ht="15" customHeight="1">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52"/>
      <c r="AG1685" s="11"/>
      <c r="AH1685" s="2"/>
      <c r="AI1685" s="756"/>
      <c r="AK1685" s="757" t="s">
        <v>161</v>
      </c>
      <c r="AL1685" s="758" t="s">
        <v>1951</v>
      </c>
      <c r="AM1685" s="759">
        <v>206013</v>
      </c>
      <c r="AN1685" s="760"/>
      <c r="AO1685" s="760"/>
      <c r="AP1685" s="760"/>
      <c r="AQ1685" s="760"/>
      <c r="AR1685" s="760"/>
      <c r="AS1685" s="59"/>
      <c r="AT1685" s="761"/>
      <c r="AU1685" s="762"/>
    </row>
    <row r="1686" spans="1:47" ht="15" customHeight="1">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52"/>
      <c r="AG1686" s="11"/>
      <c r="AH1686" s="2"/>
      <c r="AI1686" s="756"/>
      <c r="AK1686" s="757" t="s">
        <v>161</v>
      </c>
      <c r="AL1686" s="758" t="s">
        <v>1952</v>
      </c>
      <c r="AM1686" s="759">
        <v>206014</v>
      </c>
      <c r="AN1686" s="760"/>
      <c r="AO1686" s="760"/>
      <c r="AP1686" s="760"/>
      <c r="AQ1686" s="760"/>
      <c r="AR1686" s="760"/>
      <c r="AS1686" s="59"/>
      <c r="AT1686" s="761"/>
      <c r="AU1686" s="762"/>
    </row>
    <row r="1687" spans="1:47" ht="15" customHeight="1">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52"/>
      <c r="AG1687" s="11"/>
      <c r="AH1687" s="2"/>
      <c r="AI1687" s="756"/>
      <c r="AK1687" s="757" t="s">
        <v>161</v>
      </c>
      <c r="AL1687" s="758" t="s">
        <v>155</v>
      </c>
      <c r="AM1687" s="759">
        <v>206015</v>
      </c>
      <c r="AN1687" s="760"/>
      <c r="AO1687" s="760"/>
      <c r="AP1687" s="760"/>
      <c r="AQ1687" s="760"/>
      <c r="AR1687" s="760"/>
      <c r="AS1687" s="59"/>
      <c r="AT1687" s="761"/>
      <c r="AU1687" s="762"/>
    </row>
    <row r="1688" spans="1:47" ht="15" customHeight="1">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52"/>
      <c r="AG1688" s="11"/>
      <c r="AH1688" s="2"/>
      <c r="AI1688" s="756"/>
      <c r="AK1688" s="757" t="s">
        <v>161</v>
      </c>
      <c r="AL1688" s="758" t="s">
        <v>1953</v>
      </c>
      <c r="AM1688" s="759">
        <v>206016</v>
      </c>
      <c r="AN1688" s="760"/>
      <c r="AO1688" s="760"/>
      <c r="AP1688" s="760"/>
      <c r="AQ1688" s="760"/>
      <c r="AR1688" s="760"/>
      <c r="AS1688" s="59"/>
      <c r="AT1688" s="761"/>
      <c r="AU1688" s="762"/>
    </row>
    <row r="1689" spans="1:47" ht="15" customHeight="1">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52"/>
      <c r="AG1689" s="11"/>
      <c r="AH1689" s="2"/>
      <c r="AI1689" s="756"/>
      <c r="AK1689" s="757" t="s">
        <v>161</v>
      </c>
      <c r="AL1689" s="758" t="s">
        <v>83</v>
      </c>
      <c r="AM1689" s="759">
        <v>206017</v>
      </c>
      <c r="AN1689" s="760"/>
      <c r="AO1689" s="760"/>
      <c r="AP1689" s="760"/>
      <c r="AQ1689" s="760"/>
      <c r="AR1689" s="760"/>
      <c r="AS1689" s="59"/>
      <c r="AT1689" s="761"/>
      <c r="AU1689" s="762"/>
    </row>
    <row r="1690" spans="1:47" ht="15" customHeight="1">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52"/>
      <c r="AG1690" s="11"/>
      <c r="AH1690" s="2"/>
      <c r="AI1690" s="756"/>
      <c r="AK1690" s="757" t="s">
        <v>161</v>
      </c>
      <c r="AL1690" s="758"/>
      <c r="AM1690" s="759">
        <v>206018</v>
      </c>
      <c r="AN1690" s="760"/>
      <c r="AO1690" s="760"/>
      <c r="AP1690" s="760"/>
      <c r="AQ1690" s="760"/>
      <c r="AR1690" s="760"/>
      <c r="AS1690" s="59"/>
      <c r="AT1690" s="761"/>
      <c r="AU1690" s="762"/>
    </row>
    <row r="1691" spans="1:47" ht="15" customHeight="1">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52"/>
      <c r="AG1691" s="11"/>
      <c r="AH1691" s="2"/>
      <c r="AI1691" s="756"/>
      <c r="AK1691" s="757" t="s">
        <v>161</v>
      </c>
      <c r="AL1691" s="758" t="s">
        <v>156</v>
      </c>
      <c r="AM1691" s="759">
        <v>206019</v>
      </c>
      <c r="AN1691" s="760"/>
      <c r="AO1691" s="760"/>
      <c r="AP1691" s="760"/>
      <c r="AQ1691" s="760"/>
      <c r="AR1691" s="760"/>
      <c r="AS1691" s="59"/>
      <c r="AT1691" s="761"/>
      <c r="AU1691" s="762"/>
    </row>
    <row r="1692" spans="1:47" ht="15" customHeight="1">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52"/>
      <c r="AG1692" s="11"/>
      <c r="AH1692" s="2"/>
      <c r="AI1692" s="756"/>
      <c r="AK1692" s="757" t="s">
        <v>161</v>
      </c>
      <c r="AL1692" s="758" t="s">
        <v>1954</v>
      </c>
      <c r="AM1692" s="759">
        <v>206020</v>
      </c>
      <c r="AN1692" s="760"/>
      <c r="AO1692" s="760"/>
      <c r="AP1692" s="760"/>
      <c r="AQ1692" s="760"/>
      <c r="AR1692" s="760"/>
      <c r="AS1692" s="59"/>
      <c r="AT1692" s="761"/>
      <c r="AU1692" s="762"/>
    </row>
    <row r="1693" spans="1:47" ht="15" customHeight="1">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52"/>
      <c r="AG1693" s="11"/>
      <c r="AH1693" s="2"/>
      <c r="AI1693" s="756"/>
      <c r="AK1693" s="757" t="s">
        <v>161</v>
      </c>
      <c r="AL1693" s="758" t="s">
        <v>1955</v>
      </c>
      <c r="AM1693" s="759">
        <v>206990</v>
      </c>
      <c r="AN1693" s="760"/>
      <c r="AO1693" s="760"/>
      <c r="AP1693" s="760"/>
      <c r="AQ1693" s="760"/>
      <c r="AR1693" s="760"/>
      <c r="AS1693" s="59"/>
      <c r="AT1693" s="761"/>
      <c r="AU1693" s="762"/>
    </row>
    <row r="1694" spans="1:47" ht="15" customHeight="1">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52"/>
      <c r="AG1694" s="11"/>
      <c r="AH1694" s="2"/>
      <c r="AI1694" s="756"/>
      <c r="AK1694" s="757" t="s">
        <v>165</v>
      </c>
      <c r="AL1694" s="758" t="s">
        <v>1956</v>
      </c>
      <c r="AM1694" s="759">
        <v>207001</v>
      </c>
      <c r="AN1694" s="760"/>
      <c r="AO1694" s="760"/>
      <c r="AP1694" s="760"/>
      <c r="AQ1694" s="760"/>
      <c r="AR1694" s="760"/>
      <c r="AS1694" s="59"/>
      <c r="AT1694" s="761"/>
      <c r="AU1694" s="762"/>
    </row>
    <row r="1695" spans="1:47" ht="15" customHeight="1">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52"/>
      <c r="AG1695" s="11"/>
      <c r="AH1695" s="2"/>
      <c r="AI1695" s="756"/>
      <c r="AK1695" s="757" t="s">
        <v>165</v>
      </c>
      <c r="AL1695" s="758" t="s">
        <v>1957</v>
      </c>
      <c r="AM1695" s="759">
        <v>207002</v>
      </c>
      <c r="AN1695" s="760"/>
      <c r="AO1695" s="760"/>
      <c r="AP1695" s="760"/>
      <c r="AQ1695" s="760"/>
      <c r="AR1695" s="760"/>
      <c r="AS1695" s="59"/>
      <c r="AT1695" s="761"/>
      <c r="AU1695" s="762"/>
    </row>
    <row r="1696" spans="1:47" ht="15" customHeight="1">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52"/>
      <c r="AG1696" s="11"/>
      <c r="AH1696" s="2"/>
      <c r="AI1696" s="756"/>
      <c r="AK1696" s="757" t="s">
        <v>165</v>
      </c>
      <c r="AL1696" s="758" t="s">
        <v>1958</v>
      </c>
      <c r="AM1696" s="759">
        <v>207003</v>
      </c>
      <c r="AN1696" s="760"/>
      <c r="AO1696" s="760"/>
      <c r="AP1696" s="760"/>
      <c r="AQ1696" s="760"/>
      <c r="AR1696" s="760"/>
      <c r="AS1696" s="59"/>
      <c r="AT1696" s="761"/>
      <c r="AU1696" s="762"/>
    </row>
    <row r="1697" spans="1:47" ht="15" customHeight="1">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52"/>
      <c r="AG1697" s="11"/>
      <c r="AH1697" s="2"/>
      <c r="AI1697" s="756"/>
      <c r="AK1697" s="757" t="s">
        <v>165</v>
      </c>
      <c r="AL1697" s="758" t="s">
        <v>1959</v>
      </c>
      <c r="AM1697" s="759">
        <v>207004</v>
      </c>
      <c r="AN1697" s="760"/>
      <c r="AO1697" s="760"/>
      <c r="AP1697" s="760"/>
      <c r="AQ1697" s="760"/>
      <c r="AR1697" s="760"/>
      <c r="AS1697" s="59"/>
      <c r="AT1697" s="761"/>
      <c r="AU1697" s="762"/>
    </row>
    <row r="1698" spans="1:47" ht="15" customHeight="1">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52"/>
      <c r="AG1698" s="11"/>
      <c r="AH1698" s="2"/>
      <c r="AI1698" s="756"/>
      <c r="AK1698" s="757" t="s">
        <v>165</v>
      </c>
      <c r="AL1698" s="758" t="s">
        <v>1960</v>
      </c>
      <c r="AM1698" s="759">
        <v>207005</v>
      </c>
      <c r="AN1698" s="760"/>
      <c r="AO1698" s="760"/>
      <c r="AP1698" s="760"/>
      <c r="AQ1698" s="760"/>
      <c r="AR1698" s="760"/>
      <c r="AS1698" s="59"/>
      <c r="AT1698" s="761"/>
      <c r="AU1698" s="762"/>
    </row>
    <row r="1699" spans="1:47" ht="15" customHeight="1">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52"/>
      <c r="AG1699" s="11"/>
      <c r="AH1699" s="2"/>
      <c r="AI1699" s="756"/>
      <c r="AK1699" s="757" t="s">
        <v>165</v>
      </c>
      <c r="AL1699" s="758" t="s">
        <v>1961</v>
      </c>
      <c r="AM1699" s="759">
        <v>207006</v>
      </c>
      <c r="AN1699" s="760"/>
      <c r="AO1699" s="760"/>
      <c r="AP1699" s="760"/>
      <c r="AQ1699" s="760"/>
      <c r="AR1699" s="760"/>
      <c r="AS1699" s="59"/>
      <c r="AT1699" s="761"/>
      <c r="AU1699" s="762"/>
    </row>
    <row r="1700" spans="1:47" ht="15" customHeight="1">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52"/>
      <c r="AG1700" s="11"/>
      <c r="AH1700" s="2"/>
      <c r="AI1700" s="756"/>
      <c r="AK1700" s="757" t="s">
        <v>165</v>
      </c>
      <c r="AL1700" s="758" t="s">
        <v>1962</v>
      </c>
      <c r="AM1700" s="759">
        <v>207007</v>
      </c>
      <c r="AN1700" s="760"/>
      <c r="AO1700" s="760"/>
      <c r="AP1700" s="760"/>
      <c r="AQ1700" s="760"/>
      <c r="AR1700" s="760"/>
      <c r="AS1700" s="59"/>
      <c r="AT1700" s="761"/>
      <c r="AU1700" s="762"/>
    </row>
    <row r="1701" spans="1:47" ht="15" customHeight="1">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52"/>
      <c r="AG1701" s="11"/>
      <c r="AH1701" s="2"/>
      <c r="AI1701" s="756"/>
      <c r="AK1701" s="757" t="s">
        <v>165</v>
      </c>
      <c r="AL1701" s="758" t="s">
        <v>1963</v>
      </c>
      <c r="AM1701" s="759">
        <v>207008</v>
      </c>
      <c r="AN1701" s="760"/>
      <c r="AO1701" s="760"/>
      <c r="AP1701" s="760"/>
      <c r="AQ1701" s="760"/>
      <c r="AR1701" s="760"/>
      <c r="AS1701" s="59"/>
      <c r="AT1701" s="761"/>
      <c r="AU1701" s="762"/>
    </row>
    <row r="1702" spans="1:47" ht="15" customHeight="1">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52"/>
      <c r="AG1702" s="11"/>
      <c r="AH1702" s="2"/>
      <c r="AI1702" s="756"/>
      <c r="AK1702" s="757" t="s">
        <v>165</v>
      </c>
      <c r="AL1702" s="758" t="s">
        <v>159</v>
      </c>
      <c r="AM1702" s="759">
        <v>207009</v>
      </c>
      <c r="AN1702" s="760"/>
      <c r="AO1702" s="760"/>
      <c r="AP1702" s="760"/>
      <c r="AQ1702" s="760"/>
      <c r="AR1702" s="760"/>
      <c r="AS1702" s="59"/>
      <c r="AT1702" s="761"/>
      <c r="AU1702" s="762"/>
    </row>
    <row r="1703" spans="1:47" ht="15" customHeight="1">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52"/>
      <c r="AG1703" s="11"/>
      <c r="AH1703" s="2"/>
      <c r="AI1703" s="756"/>
      <c r="AK1703" s="757" t="s">
        <v>165</v>
      </c>
      <c r="AL1703" s="758" t="s">
        <v>84</v>
      </c>
      <c r="AM1703" s="759">
        <v>207010</v>
      </c>
      <c r="AN1703" s="760"/>
      <c r="AO1703" s="760"/>
      <c r="AP1703" s="760"/>
      <c r="AQ1703" s="760"/>
      <c r="AR1703" s="760"/>
      <c r="AS1703" s="59"/>
      <c r="AT1703" s="761"/>
      <c r="AU1703" s="762"/>
    </row>
    <row r="1704" spans="1:47" ht="15" customHeight="1">
      <c r="B1704" s="6"/>
      <c r="C1704" s="3"/>
    </row>
    <row r="1705" spans="1:47" ht="15" customHeight="1">
      <c r="A1705" s="763"/>
      <c r="B1705" s="63"/>
      <c r="C1705" s="63"/>
      <c r="D1705" s="63"/>
      <c r="E1705" s="63"/>
      <c r="F1705" s="63"/>
      <c r="G1705" s="63"/>
      <c r="H1705" s="63"/>
      <c r="I1705" s="63"/>
      <c r="J1705" s="63"/>
      <c r="K1705" s="63"/>
      <c r="L1705" s="63"/>
      <c r="M1705" s="63"/>
      <c r="N1705" s="63"/>
      <c r="O1705" s="63"/>
      <c r="Z1705" s="764"/>
      <c r="AA1705" s="765"/>
      <c r="AB1705" s="765"/>
      <c r="AC1705" s="765"/>
      <c r="AD1705" s="765"/>
    </row>
    <row r="1706" spans="1:47" ht="15" customHeight="1">
      <c r="A1706" s="752"/>
      <c r="B1706" s="752"/>
      <c r="C1706" s="752"/>
      <c r="D1706" s="752"/>
      <c r="E1706" s="752"/>
      <c r="F1706" s="752"/>
      <c r="G1706" s="752"/>
      <c r="H1706" s="752"/>
      <c r="I1706" s="752"/>
      <c r="J1706" s="752"/>
      <c r="K1706" s="752"/>
      <c r="L1706" s="752"/>
      <c r="M1706" s="752"/>
      <c r="N1706" s="752"/>
      <c r="O1706" s="752"/>
      <c r="P1706" s="752"/>
      <c r="Q1706" s="752"/>
      <c r="R1706" s="752"/>
      <c r="S1706" s="752"/>
      <c r="T1706" s="752"/>
      <c r="U1706" s="752"/>
      <c r="V1706" s="752"/>
      <c r="W1706" s="752"/>
      <c r="X1706" s="752"/>
      <c r="Y1706" s="752"/>
      <c r="Z1706" s="752"/>
      <c r="AA1706" s="752"/>
      <c r="AB1706" s="752"/>
      <c r="AC1706" s="752"/>
      <c r="AD1706" s="752"/>
    </row>
    <row r="1707" spans="1:47" ht="15" customHeight="1">
      <c r="A1707" s="752"/>
      <c r="B1707" s="766"/>
      <c r="C1707" s="766"/>
      <c r="D1707" s="766"/>
      <c r="E1707" s="766"/>
      <c r="F1707" s="766"/>
      <c r="G1707" s="766"/>
      <c r="H1707" s="3"/>
      <c r="I1707" s="767"/>
      <c r="J1707" s="767"/>
      <c r="K1707" s="767"/>
      <c r="L1707" s="767"/>
      <c r="M1707" s="767"/>
      <c r="N1707" s="767"/>
      <c r="O1707" s="768"/>
      <c r="P1707" s="752"/>
      <c r="Q1707" s="766"/>
      <c r="R1707" s="766"/>
      <c r="S1707" s="766"/>
      <c r="T1707" s="766"/>
      <c r="U1707" s="766"/>
      <c r="V1707" s="766"/>
      <c r="W1707" s="3"/>
      <c r="X1707" s="767"/>
      <c r="Y1707" s="767"/>
      <c r="Z1707" s="767"/>
      <c r="AA1707" s="767"/>
      <c r="AB1707" s="767"/>
      <c r="AC1707" s="767"/>
      <c r="AD1707" s="768"/>
    </row>
    <row r="1708" spans="1:47" ht="15" customHeight="1">
      <c r="A1708" s="752"/>
      <c r="B1708" s="766"/>
      <c r="C1708" s="766"/>
      <c r="D1708" s="766"/>
      <c r="E1708" s="766"/>
      <c r="F1708" s="766"/>
      <c r="G1708" s="766"/>
      <c r="H1708" s="3"/>
      <c r="I1708" s="767"/>
      <c r="J1708" s="767"/>
      <c r="K1708" s="767"/>
      <c r="L1708" s="767"/>
      <c r="M1708" s="767"/>
      <c r="N1708" s="767"/>
      <c r="O1708" s="768"/>
      <c r="P1708" s="752"/>
      <c r="Q1708" s="752"/>
      <c r="R1708" s="6"/>
      <c r="S1708" s="6"/>
      <c r="T1708" s="6"/>
      <c r="U1708" s="6"/>
      <c r="V1708" s="6"/>
      <c r="W1708" s="752"/>
      <c r="X1708" s="767"/>
      <c r="Y1708" s="767"/>
      <c r="Z1708" s="767"/>
      <c r="AA1708" s="767"/>
      <c r="AB1708" s="767"/>
      <c r="AC1708" s="767"/>
      <c r="AD1708" s="752"/>
    </row>
    <row r="1709" spans="1:47" ht="15" customHeight="1">
      <c r="A1709" s="752"/>
      <c r="B1709" s="766"/>
      <c r="C1709" s="766"/>
      <c r="D1709" s="766"/>
      <c r="E1709" s="766"/>
      <c r="F1709" s="766"/>
      <c r="G1709" s="766"/>
      <c r="H1709" s="3"/>
      <c r="I1709" s="767"/>
      <c r="J1709" s="767"/>
      <c r="K1709" s="767"/>
      <c r="L1709" s="767"/>
      <c r="M1709" s="767"/>
      <c r="N1709" s="767"/>
      <c r="O1709" s="768"/>
      <c r="P1709" s="752"/>
      <c r="Q1709" s="766"/>
      <c r="R1709" s="769"/>
      <c r="S1709" s="769"/>
      <c r="T1709" s="769"/>
      <c r="U1709" s="769"/>
      <c r="V1709" s="769"/>
      <c r="W1709" s="3"/>
      <c r="X1709" s="767"/>
      <c r="Y1709" s="767"/>
      <c r="Z1709" s="767"/>
      <c r="AA1709" s="767"/>
      <c r="AB1709" s="767"/>
      <c r="AC1709" s="767"/>
      <c r="AD1709" s="768"/>
    </row>
    <row r="1710" spans="1:47" ht="15" customHeight="1">
      <c r="A1710" s="752"/>
      <c r="B1710" s="766"/>
      <c r="C1710" s="766"/>
      <c r="D1710" s="766"/>
      <c r="E1710" s="766"/>
      <c r="F1710" s="766"/>
      <c r="G1710" s="766"/>
      <c r="H1710" s="3"/>
      <c r="I1710" s="767"/>
      <c r="J1710" s="767"/>
      <c r="K1710" s="767"/>
      <c r="L1710" s="767"/>
      <c r="M1710" s="767"/>
      <c r="N1710" s="767"/>
      <c r="O1710" s="768"/>
      <c r="P1710" s="752"/>
      <c r="Q1710" s="766"/>
      <c r="R1710" s="766"/>
      <c r="S1710" s="766"/>
      <c r="T1710" s="766"/>
      <c r="U1710" s="766"/>
      <c r="V1710" s="766"/>
      <c r="W1710" s="752"/>
      <c r="X1710" s="767"/>
      <c r="Y1710" s="767"/>
      <c r="Z1710" s="767"/>
      <c r="AA1710" s="767"/>
      <c r="AB1710" s="767"/>
      <c r="AC1710" s="767"/>
      <c r="AD1710" s="752"/>
    </row>
    <row r="1711" spans="1:47" ht="15" customHeight="1">
      <c r="A1711" s="752"/>
      <c r="B1711" s="770"/>
      <c r="C1711" s="770"/>
      <c r="D1711" s="770"/>
      <c r="E1711" s="770"/>
      <c r="F1711" s="770"/>
      <c r="G1711" s="770"/>
      <c r="H1711" s="752"/>
      <c r="I1711" s="767"/>
      <c r="J1711" s="767"/>
      <c r="K1711" s="767"/>
      <c r="L1711" s="767"/>
      <c r="M1711" s="767"/>
      <c r="N1711" s="767"/>
      <c r="O1711" s="752"/>
      <c r="P1711" s="752"/>
      <c r="Q1711" s="766"/>
      <c r="R1711" s="766"/>
      <c r="S1711" s="766"/>
      <c r="T1711" s="766"/>
      <c r="U1711" s="766"/>
      <c r="V1711" s="766"/>
      <c r="W1711" s="3"/>
      <c r="X1711" s="767"/>
      <c r="Y1711" s="767"/>
      <c r="Z1711" s="767"/>
      <c r="AA1711" s="767"/>
      <c r="AB1711" s="767"/>
      <c r="AC1711" s="767"/>
      <c r="AD1711" s="768"/>
    </row>
    <row r="1712" spans="1:47" ht="15" customHeight="1">
      <c r="A1712" s="752"/>
      <c r="B1712" s="766"/>
      <c r="C1712" s="766"/>
      <c r="D1712" s="766"/>
      <c r="E1712" s="766"/>
      <c r="F1712" s="766"/>
      <c r="G1712" s="766"/>
      <c r="H1712" s="3"/>
      <c r="I1712" s="767"/>
      <c r="J1712" s="767"/>
      <c r="K1712" s="767"/>
      <c r="L1712" s="767"/>
      <c r="M1712" s="767"/>
      <c r="N1712" s="767"/>
      <c r="O1712" s="768"/>
      <c r="P1712" s="752"/>
      <c r="Q1712" s="766"/>
      <c r="R1712" s="766"/>
      <c r="S1712" s="766"/>
      <c r="T1712" s="766"/>
      <c r="U1712" s="766"/>
      <c r="V1712" s="766"/>
      <c r="W1712" s="752"/>
      <c r="X1712" s="767"/>
      <c r="Y1712" s="767"/>
      <c r="Z1712" s="767"/>
      <c r="AA1712" s="767"/>
      <c r="AB1712" s="767"/>
      <c r="AC1712" s="767"/>
      <c r="AD1712" s="752"/>
    </row>
    <row r="1713" spans="1:35" ht="15" customHeight="1">
      <c r="A1713" s="752"/>
      <c r="B1713" s="766"/>
      <c r="C1713" s="766"/>
      <c r="D1713" s="766"/>
      <c r="E1713" s="766"/>
      <c r="F1713" s="766"/>
      <c r="G1713" s="766"/>
      <c r="H1713" s="3"/>
      <c r="I1713" s="767"/>
      <c r="J1713" s="767"/>
      <c r="K1713" s="767"/>
      <c r="L1713" s="767"/>
      <c r="M1713" s="767"/>
      <c r="N1713" s="767"/>
      <c r="O1713" s="768"/>
      <c r="P1713" s="752"/>
      <c r="Q1713" s="766"/>
      <c r="R1713" s="766"/>
      <c r="S1713" s="766"/>
      <c r="T1713" s="766"/>
      <c r="U1713" s="766"/>
      <c r="V1713" s="766"/>
      <c r="W1713" s="3"/>
      <c r="X1713" s="767"/>
      <c r="Y1713" s="767"/>
      <c r="Z1713" s="767"/>
      <c r="AA1713" s="767"/>
      <c r="AB1713" s="767"/>
      <c r="AC1713" s="767"/>
      <c r="AD1713" s="768"/>
    </row>
    <row r="1714" spans="1:35" ht="15" customHeight="1">
      <c r="A1714" s="752"/>
      <c r="B1714" s="766"/>
      <c r="C1714" s="766"/>
      <c r="D1714" s="766"/>
      <c r="E1714" s="766"/>
      <c r="F1714" s="766"/>
      <c r="G1714" s="766"/>
      <c r="H1714" s="3"/>
      <c r="I1714" s="767"/>
      <c r="J1714" s="767"/>
      <c r="K1714" s="767"/>
      <c r="L1714" s="767"/>
      <c r="M1714" s="767"/>
      <c r="N1714" s="767"/>
      <c r="O1714" s="768"/>
      <c r="P1714" s="752"/>
      <c r="Q1714" s="766"/>
      <c r="R1714" s="766"/>
      <c r="S1714" s="766"/>
      <c r="T1714" s="766"/>
      <c r="U1714" s="766"/>
      <c r="V1714" s="766"/>
      <c r="W1714" s="3"/>
      <c r="X1714" s="767"/>
      <c r="Y1714" s="767"/>
      <c r="Z1714" s="767"/>
      <c r="AA1714" s="767"/>
      <c r="AB1714" s="767"/>
      <c r="AC1714" s="767"/>
      <c r="AD1714" s="768"/>
    </row>
    <row r="1715" spans="1:35" ht="15" customHeight="1">
      <c r="A1715" s="752"/>
      <c r="B1715" s="766"/>
      <c r="C1715" s="766"/>
      <c r="D1715" s="766"/>
      <c r="E1715" s="766"/>
      <c r="F1715" s="766"/>
      <c r="G1715" s="766"/>
      <c r="H1715" s="3"/>
      <c r="I1715" s="767"/>
      <c r="J1715" s="767"/>
      <c r="K1715" s="767"/>
      <c r="L1715" s="767"/>
      <c r="M1715" s="767"/>
      <c r="N1715" s="767"/>
      <c r="O1715" s="768"/>
      <c r="P1715" s="752"/>
      <c r="Q1715" s="766"/>
      <c r="R1715" s="766"/>
      <c r="S1715" s="766"/>
      <c r="T1715" s="766"/>
      <c r="U1715" s="766"/>
      <c r="V1715" s="766"/>
      <c r="W1715" s="3"/>
      <c r="X1715" s="767"/>
      <c r="Y1715" s="767"/>
      <c r="Z1715" s="767"/>
      <c r="AA1715" s="767"/>
      <c r="AB1715" s="767"/>
      <c r="AC1715" s="767"/>
      <c r="AD1715" s="768"/>
    </row>
    <row r="1716" spans="1:35" ht="15" customHeight="1">
      <c r="A1716" s="752"/>
      <c r="B1716" s="766"/>
      <c r="C1716" s="766"/>
      <c r="D1716" s="766"/>
      <c r="E1716" s="766"/>
      <c r="F1716" s="766"/>
      <c r="G1716" s="766"/>
      <c r="H1716" s="3"/>
      <c r="I1716" s="767"/>
      <c r="J1716" s="767"/>
      <c r="K1716" s="767"/>
      <c r="L1716" s="767"/>
      <c r="M1716" s="767"/>
      <c r="N1716" s="767"/>
      <c r="O1716" s="768"/>
      <c r="P1716" s="752"/>
      <c r="Q1716" s="766"/>
      <c r="R1716" s="766"/>
      <c r="S1716" s="766"/>
      <c r="T1716" s="766"/>
      <c r="U1716" s="766"/>
      <c r="V1716" s="766"/>
      <c r="W1716" s="3"/>
      <c r="X1716" s="767"/>
      <c r="Y1716" s="767"/>
      <c r="Z1716" s="767"/>
      <c r="AA1716" s="767"/>
      <c r="AB1716" s="767"/>
      <c r="AC1716" s="767"/>
      <c r="AD1716" s="768"/>
    </row>
    <row r="1717" spans="1:35" ht="15" customHeight="1">
      <c r="A1717" s="752"/>
      <c r="B1717" s="766"/>
      <c r="C1717" s="766"/>
      <c r="D1717" s="766"/>
      <c r="E1717" s="766"/>
      <c r="F1717" s="766"/>
      <c r="G1717" s="766"/>
      <c r="H1717" s="752"/>
      <c r="I1717" s="771"/>
      <c r="J1717" s="771"/>
      <c r="K1717" s="771"/>
      <c r="L1717" s="771"/>
      <c r="M1717" s="771"/>
      <c r="N1717" s="771"/>
      <c r="O1717" s="768"/>
      <c r="P1717" s="752"/>
      <c r="Q1717" s="752"/>
      <c r="R1717" s="752"/>
      <c r="S1717" s="752"/>
      <c r="T1717" s="752"/>
      <c r="U1717" s="752"/>
      <c r="V1717" s="752"/>
      <c r="W1717" s="3"/>
      <c r="X1717" s="767"/>
      <c r="Y1717" s="767"/>
      <c r="Z1717" s="767"/>
      <c r="AA1717" s="767"/>
      <c r="AB1717" s="767"/>
      <c r="AC1717" s="767"/>
      <c r="AD1717" s="768"/>
    </row>
    <row r="1718" spans="1:35" ht="15" customHeight="1">
      <c r="A1718" s="752"/>
      <c r="B1718" s="752"/>
      <c r="C1718" s="752"/>
      <c r="D1718" s="752"/>
      <c r="E1718" s="752"/>
      <c r="F1718" s="752"/>
      <c r="G1718" s="752"/>
      <c r="H1718" s="3"/>
      <c r="I1718" s="767"/>
      <c r="J1718" s="767"/>
      <c r="K1718" s="767"/>
      <c r="L1718" s="767"/>
      <c r="M1718" s="767"/>
      <c r="N1718" s="767"/>
      <c r="O1718" s="768"/>
      <c r="P1718" s="3"/>
      <c r="Q1718" s="3"/>
      <c r="R1718" s="3"/>
      <c r="S1718" s="3"/>
      <c r="T1718" s="3"/>
      <c r="U1718" s="3"/>
      <c r="V1718" s="3"/>
      <c r="W1718" s="3"/>
      <c r="X1718" s="3"/>
      <c r="Y1718" s="3"/>
      <c r="Z1718" s="3"/>
      <c r="AA1718" s="3"/>
      <c r="AB1718" s="3"/>
      <c r="AC1718" s="3"/>
      <c r="AD1718" s="3"/>
    </row>
    <row r="1719" spans="1:35" s="4" customFormat="1" ht="15" customHeight="1">
      <c r="A1719" s="772"/>
      <c r="B1719" s="773"/>
      <c r="C1719" s="5"/>
      <c r="D1719" s="63"/>
      <c r="E1719" s="63"/>
      <c r="F1719" s="63"/>
      <c r="G1719" s="63"/>
      <c r="H1719" s="63"/>
      <c r="I1719" s="63"/>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58"/>
      <c r="AG1719" s="667"/>
      <c r="AH1719" s="608"/>
      <c r="AI1719" s="608"/>
    </row>
    <row r="1720" spans="1:35" s="4" customFormat="1" ht="15" customHeight="1">
      <c r="A1720" s="5"/>
      <c r="B1720" s="772"/>
      <c r="C1720" s="5"/>
      <c r="D1720" s="63"/>
      <c r="E1720" s="63"/>
      <c r="F1720" s="63"/>
      <c r="G1720" s="63"/>
      <c r="H1720" s="63"/>
      <c r="I1720" s="63"/>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58"/>
      <c r="AG1720" s="667"/>
      <c r="AH1720" s="608"/>
      <c r="AI1720" s="608"/>
    </row>
    <row r="1721" spans="1:35" s="4" customFormat="1" ht="15" customHeight="1">
      <c r="A1721" s="5"/>
      <c r="B1721" s="773"/>
      <c r="C1721" s="5"/>
      <c r="D1721" s="63"/>
      <c r="E1721" s="63"/>
      <c r="F1721" s="63"/>
      <c r="G1721" s="63"/>
      <c r="H1721" s="63"/>
      <c r="I1721" s="63"/>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58"/>
      <c r="AG1721" s="667"/>
      <c r="AH1721" s="608"/>
      <c r="AI1721" s="608"/>
    </row>
    <row r="1724" spans="1:35" ht="15" customHeight="1">
      <c r="A1724" s="7"/>
      <c r="B1724" s="63"/>
      <c r="C1724" s="63"/>
      <c r="D1724" s="63"/>
      <c r="E1724" s="63"/>
      <c r="F1724" s="63"/>
      <c r="G1724" s="63"/>
      <c r="H1724" s="63"/>
      <c r="I1724" s="63"/>
      <c r="J1724" s="63"/>
      <c r="K1724" s="63"/>
      <c r="L1724" s="63"/>
      <c r="M1724" s="63"/>
      <c r="N1724" s="63"/>
      <c r="O1724" s="63"/>
      <c r="P1724" s="63"/>
      <c r="Q1724" s="63"/>
      <c r="R1724" s="63"/>
      <c r="Y1724" s="764"/>
      <c r="Z1724" s="765"/>
      <c r="AA1724" s="765"/>
      <c r="AB1724" s="765"/>
      <c r="AC1724" s="765"/>
      <c r="AD1724" s="765"/>
    </row>
    <row r="1725" spans="1:35" ht="15" customHeight="1">
      <c r="A1725" s="752"/>
      <c r="B1725" s="752"/>
      <c r="C1725" s="752"/>
      <c r="D1725" s="752"/>
      <c r="E1725" s="752"/>
      <c r="F1725" s="752"/>
      <c r="G1725" s="752"/>
      <c r="H1725" s="752"/>
      <c r="I1725" s="752"/>
      <c r="J1725" s="752"/>
      <c r="K1725" s="752"/>
      <c r="L1725" s="752"/>
      <c r="M1725" s="752"/>
      <c r="N1725" s="752"/>
      <c r="O1725" s="752"/>
      <c r="P1725" s="752"/>
      <c r="Q1725" s="752"/>
      <c r="R1725" s="752"/>
      <c r="S1725" s="752"/>
      <c r="T1725" s="752"/>
      <c r="U1725" s="752"/>
      <c r="V1725" s="752"/>
      <c r="W1725" s="752"/>
      <c r="X1725" s="752"/>
      <c r="Y1725" s="752"/>
      <c r="Z1725" s="752"/>
      <c r="AA1725" s="752"/>
      <c r="AB1725" s="752"/>
      <c r="AC1725" s="752"/>
      <c r="AD1725" s="752"/>
    </row>
    <row r="1726" spans="1:35" ht="15" customHeight="1">
      <c r="A1726" s="752"/>
      <c r="B1726" s="766"/>
      <c r="C1726" s="766"/>
      <c r="D1726" s="766"/>
      <c r="E1726" s="766"/>
      <c r="F1726" s="766"/>
      <c r="G1726" s="766"/>
      <c r="H1726" s="3"/>
      <c r="I1726" s="767"/>
      <c r="J1726" s="767"/>
      <c r="K1726" s="767"/>
      <c r="L1726" s="767"/>
      <c r="M1726" s="767"/>
      <c r="N1726" s="767"/>
      <c r="O1726" s="768"/>
      <c r="P1726" s="752"/>
      <c r="Q1726" s="766"/>
      <c r="R1726" s="766"/>
      <c r="S1726" s="766"/>
      <c r="T1726" s="766"/>
      <c r="U1726" s="766"/>
      <c r="V1726" s="766"/>
      <c r="W1726" s="3"/>
      <c r="X1726" s="767"/>
      <c r="Y1726" s="767"/>
      <c r="Z1726" s="767"/>
      <c r="AA1726" s="767"/>
      <c r="AB1726" s="767"/>
      <c r="AC1726" s="767"/>
      <c r="AD1726" s="768"/>
    </row>
    <row r="1727" spans="1:35" ht="15" customHeight="1">
      <c r="A1727" s="752"/>
      <c r="B1727" s="766"/>
      <c r="C1727" s="766"/>
      <c r="D1727" s="766"/>
      <c r="E1727" s="766"/>
      <c r="F1727" s="766"/>
      <c r="G1727" s="766"/>
      <c r="H1727" s="752"/>
      <c r="I1727" s="767"/>
      <c r="J1727" s="767"/>
      <c r="K1727" s="767"/>
      <c r="L1727" s="767"/>
      <c r="M1727" s="767"/>
      <c r="N1727" s="767"/>
      <c r="O1727" s="752"/>
      <c r="P1727" s="752"/>
      <c r="Q1727" s="766"/>
      <c r="R1727" s="766"/>
      <c r="S1727" s="766"/>
      <c r="T1727" s="766"/>
      <c r="U1727" s="766"/>
      <c r="V1727" s="766"/>
      <c r="W1727" s="752"/>
      <c r="X1727" s="767"/>
      <c r="Y1727" s="767"/>
      <c r="Z1727" s="767"/>
      <c r="AA1727" s="767"/>
      <c r="AB1727" s="767"/>
      <c r="AC1727" s="767"/>
      <c r="AD1727" s="752"/>
    </row>
    <row r="1728" spans="1:35" ht="15" customHeight="1">
      <c r="A1728" s="752"/>
      <c r="B1728" s="766"/>
      <c r="C1728" s="766"/>
      <c r="D1728" s="766"/>
      <c r="E1728" s="766"/>
      <c r="F1728" s="766"/>
      <c r="G1728" s="766"/>
      <c r="H1728" s="3"/>
      <c r="I1728" s="767"/>
      <c r="J1728" s="767"/>
      <c r="K1728" s="767"/>
      <c r="L1728" s="767"/>
      <c r="M1728" s="767"/>
      <c r="N1728" s="767"/>
      <c r="O1728" s="768"/>
      <c r="P1728" s="752"/>
      <c r="Q1728" s="766"/>
      <c r="R1728" s="766"/>
      <c r="S1728" s="766"/>
      <c r="T1728" s="766"/>
      <c r="U1728" s="766"/>
      <c r="V1728" s="766"/>
      <c r="W1728" s="3"/>
      <c r="X1728" s="767"/>
      <c r="Y1728" s="767"/>
      <c r="Z1728" s="767"/>
      <c r="AA1728" s="767"/>
      <c r="AB1728" s="767"/>
      <c r="AC1728" s="767"/>
      <c r="AD1728" s="768"/>
    </row>
    <row r="1729" spans="1:33" ht="15" customHeight="1">
      <c r="A1729" s="752"/>
      <c r="B1729" s="766"/>
      <c r="C1729" s="766"/>
      <c r="D1729" s="766"/>
      <c r="E1729" s="766"/>
      <c r="F1729" s="766"/>
      <c r="G1729" s="766"/>
      <c r="H1729" s="3"/>
      <c r="I1729" s="767"/>
      <c r="J1729" s="767"/>
      <c r="K1729" s="767"/>
      <c r="L1729" s="767"/>
      <c r="M1729" s="767"/>
      <c r="N1729" s="767"/>
      <c r="O1729" s="768"/>
      <c r="P1729" s="752"/>
      <c r="Q1729" s="766"/>
      <c r="R1729" s="766"/>
      <c r="S1729" s="766"/>
      <c r="T1729" s="766"/>
      <c r="U1729" s="766"/>
      <c r="V1729" s="766"/>
      <c r="W1729" s="3"/>
      <c r="X1729" s="767"/>
      <c r="Y1729" s="767"/>
      <c r="Z1729" s="767"/>
      <c r="AA1729" s="767"/>
      <c r="AB1729" s="767"/>
      <c r="AC1729" s="767"/>
      <c r="AD1729" s="768"/>
    </row>
    <row r="1730" spans="1:33" ht="15" customHeight="1">
      <c r="P1730" s="752"/>
      <c r="Q1730" s="766"/>
      <c r="R1730" s="766"/>
      <c r="S1730" s="766"/>
      <c r="T1730" s="766"/>
      <c r="U1730" s="766"/>
      <c r="V1730" s="766"/>
      <c r="W1730" s="3"/>
      <c r="X1730" s="767"/>
      <c r="Y1730" s="767"/>
      <c r="Z1730" s="767"/>
      <c r="AA1730" s="767"/>
      <c r="AB1730" s="767"/>
      <c r="AC1730" s="767"/>
      <c r="AD1730" s="768"/>
    </row>
    <row r="1735" spans="1:33" ht="15" customHeight="1">
      <c r="AF1735" s="2"/>
      <c r="AG1735" s="2"/>
    </row>
    <row r="1736" spans="1:33" ht="15" customHeight="1">
      <c r="AF1736" s="2"/>
      <c r="AG1736" s="2"/>
    </row>
    <row r="1737" spans="1:33" ht="15" customHeight="1">
      <c r="AF1737" s="2"/>
      <c r="AG1737" s="2"/>
    </row>
    <row r="1738" spans="1:33" ht="15" customHeight="1">
      <c r="AF1738" s="2"/>
      <c r="AG1738" s="2"/>
    </row>
    <row r="1739" spans="1:33" ht="15" customHeight="1">
      <c r="AF1739" s="2"/>
      <c r="AG1739" s="2"/>
    </row>
    <row r="1740" spans="1:33" ht="15" customHeight="1">
      <c r="AF1740" s="2"/>
      <c r="AG1740" s="2"/>
    </row>
    <row r="1741" spans="1:33" ht="15" customHeight="1">
      <c r="AF1741" s="2"/>
      <c r="AG1741" s="2"/>
    </row>
    <row r="1742" spans="1:33" ht="15" customHeight="1">
      <c r="AF1742" s="2"/>
      <c r="AG1742" s="2"/>
    </row>
    <row r="1743" spans="1:33" ht="15" customHeight="1">
      <c r="AF1743" s="2"/>
      <c r="AG1743" s="2"/>
    </row>
    <row r="1744" spans="1:33" ht="15" customHeight="1">
      <c r="AF1744" s="2"/>
      <c r="AG1744" s="2"/>
    </row>
    <row r="1751" spans="32:33" ht="15" customHeight="1">
      <c r="AF1751" s="2"/>
      <c r="AG1751" s="2"/>
    </row>
    <row r="1752" spans="32:33" ht="15" customHeight="1">
      <c r="AF1752" s="2"/>
      <c r="AG1752" s="2"/>
    </row>
    <row r="1753" spans="32:33" ht="15" customHeight="1">
      <c r="AF1753" s="2"/>
      <c r="AG1753" s="2"/>
    </row>
    <row r="1754" spans="32:33" ht="15" customHeight="1">
      <c r="AF1754" s="2"/>
      <c r="AG1754" s="2"/>
    </row>
    <row r="1755" spans="32:33" ht="15" customHeight="1">
      <c r="AF1755" s="2"/>
      <c r="AG1755" s="2"/>
    </row>
    <row r="1756" spans="32:33" ht="15" customHeight="1">
      <c r="AF1756" s="2"/>
      <c r="AG1756" s="2"/>
    </row>
    <row r="1757" spans="32:33" ht="15" customHeight="1">
      <c r="AF1757" s="2"/>
      <c r="AG1757" s="2"/>
    </row>
    <row r="1758" spans="32:33" ht="15" customHeight="1">
      <c r="AF1758" s="2"/>
      <c r="AG1758" s="2"/>
    </row>
    <row r="1759" spans="32:33" ht="15" customHeight="1">
      <c r="AF1759" s="2"/>
      <c r="AG1759" s="2"/>
    </row>
    <row r="1760" spans="32:33" ht="15" customHeight="1">
      <c r="AF1760" s="2"/>
      <c r="AG1760" s="2"/>
    </row>
    <row r="1761" spans="32:33" ht="15" customHeight="1">
      <c r="AF1761" s="2"/>
      <c r="AG1761" s="2"/>
    </row>
    <row r="1762" spans="32:33" ht="15" customHeight="1">
      <c r="AF1762" s="2"/>
      <c r="AG1762" s="2"/>
    </row>
    <row r="1763" spans="32:33" ht="15" customHeight="1">
      <c r="AF1763" s="2"/>
      <c r="AG1763" s="2"/>
    </row>
    <row r="1764" spans="32:33" ht="15" customHeight="1">
      <c r="AF1764" s="2"/>
      <c r="AG1764" s="2"/>
    </row>
    <row r="1765" spans="32:33" ht="15" customHeight="1">
      <c r="AF1765" s="2"/>
      <c r="AG1765" s="2"/>
    </row>
    <row r="1766" spans="32:33" ht="15" customHeight="1">
      <c r="AF1766" s="2"/>
      <c r="AG1766" s="2"/>
    </row>
    <row r="1767" spans="32:33" ht="15" customHeight="1">
      <c r="AF1767" s="2"/>
      <c r="AG1767" s="2"/>
    </row>
    <row r="1768" spans="32:33" ht="15" customHeight="1">
      <c r="AF1768" s="2"/>
      <c r="AG1768" s="2"/>
    </row>
    <row r="1769" spans="32:33" ht="15" customHeight="1">
      <c r="AF1769" s="2"/>
      <c r="AG1769" s="2"/>
    </row>
    <row r="1770" spans="32:33" ht="15" customHeight="1">
      <c r="AF1770" s="2"/>
      <c r="AG1770" s="2"/>
    </row>
    <row r="1771" spans="32:33" ht="15" customHeight="1">
      <c r="AF1771" s="2"/>
      <c r="AG1771" s="2"/>
    </row>
    <row r="1772" spans="32:33" ht="15" customHeight="1">
      <c r="AF1772" s="2"/>
      <c r="AG1772" s="2"/>
    </row>
    <row r="1773" spans="32:33" ht="15" customHeight="1">
      <c r="AF1773" s="2"/>
      <c r="AG1773" s="2"/>
    </row>
    <row r="1774" spans="32:33" ht="15" customHeight="1">
      <c r="AF1774" s="2"/>
      <c r="AG1774" s="2"/>
    </row>
    <row r="1775" spans="32:33" ht="15" customHeight="1">
      <c r="AF1775" s="2"/>
      <c r="AG1775" s="2"/>
    </row>
    <row r="1776" spans="32:33" ht="15" customHeight="1">
      <c r="AF1776" s="2"/>
      <c r="AG1776" s="2"/>
    </row>
    <row r="1777" spans="32:33" ht="15" customHeight="1">
      <c r="AF1777" s="2"/>
      <c r="AG1777" s="2"/>
    </row>
    <row r="1778" spans="32:33" ht="15" customHeight="1">
      <c r="AF1778" s="2"/>
      <c r="AG1778" s="2"/>
    </row>
    <row r="1779" spans="32:33" ht="15" customHeight="1">
      <c r="AF1779" s="2"/>
      <c r="AG1779" s="2"/>
    </row>
    <row r="1780" spans="32:33" ht="15" customHeight="1">
      <c r="AF1780" s="2"/>
      <c r="AG1780" s="2"/>
    </row>
    <row r="1781" spans="32:33" ht="15" customHeight="1">
      <c r="AF1781" s="2"/>
      <c r="AG1781" s="2"/>
    </row>
    <row r="1782" spans="32:33" ht="15" customHeight="1">
      <c r="AF1782" s="2"/>
      <c r="AG1782" s="2"/>
    </row>
    <row r="1783" spans="32:33" ht="15" customHeight="1">
      <c r="AF1783" s="2"/>
      <c r="AG1783" s="2"/>
    </row>
    <row r="1784" spans="32:33" ht="15" customHeight="1">
      <c r="AF1784" s="2"/>
      <c r="AG1784" s="2"/>
    </row>
    <row r="1785" spans="32:33" ht="15" customHeight="1">
      <c r="AF1785" s="2"/>
      <c r="AG1785" s="2"/>
    </row>
    <row r="1786" spans="32:33" ht="15" customHeight="1">
      <c r="AF1786" s="2"/>
      <c r="AG1786" s="2"/>
    </row>
    <row r="1787" spans="32:33" ht="15" customHeight="1">
      <c r="AF1787" s="2"/>
      <c r="AG1787" s="2"/>
    </row>
    <row r="1788" spans="32:33" ht="15" customHeight="1">
      <c r="AF1788" s="2"/>
      <c r="AG1788" s="2"/>
    </row>
    <row r="1789" spans="32:33" ht="15" customHeight="1">
      <c r="AF1789" s="2"/>
      <c r="AG1789" s="2"/>
    </row>
    <row r="1790" spans="32:33" ht="15" customHeight="1">
      <c r="AF1790" s="2"/>
      <c r="AG1790" s="2"/>
    </row>
    <row r="1791" spans="32:33" ht="15" customHeight="1">
      <c r="AF1791" s="2"/>
      <c r="AG1791" s="2"/>
    </row>
    <row r="1792" spans="32:33" ht="15" customHeight="1">
      <c r="AF1792" s="2"/>
      <c r="AG1792" s="2"/>
    </row>
    <row r="1793" spans="32:33" ht="15" customHeight="1">
      <c r="AF1793" s="2"/>
      <c r="AG1793" s="2"/>
    </row>
    <row r="1794" spans="32:33" ht="15" customHeight="1">
      <c r="AF1794" s="2"/>
      <c r="AG1794" s="2"/>
    </row>
    <row r="1795" spans="32:33" ht="15" customHeight="1">
      <c r="AF1795" s="2"/>
      <c r="AG1795" s="2"/>
    </row>
    <row r="1796" spans="32:33" ht="15" customHeight="1">
      <c r="AF1796" s="2"/>
      <c r="AG1796" s="2"/>
    </row>
    <row r="1797" spans="32:33" ht="15" customHeight="1">
      <c r="AF1797" s="2"/>
      <c r="AG1797" s="2"/>
    </row>
    <row r="1798" spans="32:33" ht="15" customHeight="1">
      <c r="AF1798" s="2"/>
      <c r="AG1798" s="2"/>
    </row>
    <row r="1799" spans="32:33" ht="15" customHeight="1">
      <c r="AF1799" s="2"/>
      <c r="AG1799" s="2"/>
    </row>
    <row r="1800" spans="32:33" ht="15" customHeight="1">
      <c r="AF1800" s="2"/>
      <c r="AG1800" s="2"/>
    </row>
    <row r="1801" spans="32:33" ht="15" customHeight="1">
      <c r="AF1801" s="2"/>
      <c r="AG1801" s="2"/>
    </row>
    <row r="1802" spans="32:33" ht="15" customHeight="1">
      <c r="AF1802" s="2"/>
      <c r="AG1802" s="2"/>
    </row>
    <row r="1803" spans="32:33" ht="15" customHeight="1">
      <c r="AF1803" s="2"/>
      <c r="AG1803" s="2"/>
    </row>
    <row r="1804" spans="32:33" ht="15" customHeight="1">
      <c r="AF1804" s="2"/>
      <c r="AG1804" s="2"/>
    </row>
    <row r="1805" spans="32:33" ht="15" customHeight="1">
      <c r="AF1805" s="2"/>
      <c r="AG1805" s="2"/>
    </row>
    <row r="1806" spans="32:33" ht="15" customHeight="1">
      <c r="AF1806" s="2"/>
      <c r="AG1806" s="2"/>
    </row>
    <row r="1807" spans="32:33" ht="15" customHeight="1">
      <c r="AF1807" s="2"/>
      <c r="AG1807" s="2"/>
    </row>
    <row r="1808" spans="32:33" ht="15" customHeight="1">
      <c r="AF1808" s="2"/>
      <c r="AG1808" s="2"/>
    </row>
    <row r="1809" spans="32:33" ht="15" customHeight="1">
      <c r="AF1809" s="2"/>
      <c r="AG1809" s="2"/>
    </row>
    <row r="1810" spans="32:33" ht="15" customHeight="1">
      <c r="AF1810" s="2"/>
      <c r="AG1810" s="2"/>
    </row>
    <row r="1811" spans="32:33" ht="15" customHeight="1">
      <c r="AF1811" s="2"/>
      <c r="AG1811" s="2"/>
    </row>
    <row r="1812" spans="32:33" ht="15" customHeight="1">
      <c r="AF1812" s="2"/>
      <c r="AG1812" s="2"/>
    </row>
    <row r="1813" spans="32:33" ht="15" customHeight="1">
      <c r="AF1813" s="2"/>
      <c r="AG1813" s="2"/>
    </row>
    <row r="1814" spans="32:33" ht="15" customHeight="1">
      <c r="AF1814" s="2"/>
      <c r="AG1814" s="2"/>
    </row>
    <row r="1815" spans="32:33" ht="15" customHeight="1">
      <c r="AF1815" s="2"/>
      <c r="AG1815" s="2"/>
    </row>
    <row r="1816" spans="32:33" ht="15" customHeight="1">
      <c r="AF1816" s="2"/>
      <c r="AG1816" s="2"/>
    </row>
    <row r="1817" spans="32:33" ht="15" customHeight="1">
      <c r="AF1817" s="2"/>
      <c r="AG1817" s="2"/>
    </row>
    <row r="1818" spans="32:33" ht="15" customHeight="1">
      <c r="AF1818" s="2"/>
      <c r="AG1818" s="2"/>
    </row>
    <row r="1819" spans="32:33" ht="15" customHeight="1">
      <c r="AF1819" s="2"/>
      <c r="AG1819" s="2"/>
    </row>
    <row r="1820" spans="32:33" ht="15" customHeight="1">
      <c r="AF1820" s="2"/>
      <c r="AG1820" s="2"/>
    </row>
    <row r="1821" spans="32:33" ht="15" customHeight="1">
      <c r="AF1821" s="2"/>
      <c r="AG1821" s="2"/>
    </row>
    <row r="1822" spans="32:33" ht="15" customHeight="1">
      <c r="AF1822" s="2"/>
      <c r="AG1822" s="2"/>
    </row>
    <row r="1823" spans="32:33" ht="15" customHeight="1">
      <c r="AF1823" s="2"/>
      <c r="AG1823" s="2"/>
    </row>
    <row r="1856" spans="32:33" ht="15" customHeight="1">
      <c r="AF1856" s="2"/>
      <c r="AG1856" s="2"/>
    </row>
    <row r="1857" spans="32:33" ht="15" customHeight="1">
      <c r="AF1857" s="2"/>
      <c r="AG1857" s="2"/>
    </row>
    <row r="1858" spans="32:33" ht="15" customHeight="1">
      <c r="AF1858" s="2"/>
      <c r="AG1858" s="2"/>
    </row>
    <row r="1859" spans="32:33" ht="15" customHeight="1">
      <c r="AF1859" s="2"/>
      <c r="AG1859" s="2"/>
    </row>
    <row r="1860" spans="32:33" ht="15" customHeight="1">
      <c r="AF1860" s="2"/>
      <c r="AG1860" s="2"/>
    </row>
    <row r="1861" spans="32:33" ht="15" customHeight="1">
      <c r="AF1861" s="2"/>
      <c r="AG1861" s="2"/>
    </row>
    <row r="1862" spans="32:33" ht="15" customHeight="1">
      <c r="AF1862" s="2"/>
      <c r="AG1862" s="2"/>
    </row>
    <row r="1863" spans="32:33" ht="15" customHeight="1">
      <c r="AF1863" s="2"/>
      <c r="AG1863" s="2"/>
    </row>
    <row r="1864" spans="32:33" ht="15" customHeight="1">
      <c r="AF1864" s="2"/>
      <c r="AG1864" s="2"/>
    </row>
    <row r="1865" spans="32:33" ht="15" customHeight="1">
      <c r="AF1865" s="2"/>
      <c r="AG1865" s="2"/>
    </row>
  </sheetData>
  <sheetProtection algorithmName="SHA-512" hashValue="Ok5dI9ewWvN2F9UKXQ+pnJ+erpFHUCMoeSLS9GaOGImzlA+eBvCpV67YaN3LCcAGFUL2S0hkMqD39RzjtygAOA==" saltValue="VcA3shnsiPlsfTE48GCjvw==" spinCount="100000" sheet="1" formatCells="0"/>
  <mergeCells count="384">
    <mergeCell ref="M121:Q121"/>
    <mergeCell ref="M118:Q118"/>
    <mergeCell ref="A119:F119"/>
    <mergeCell ref="G119:K119"/>
    <mergeCell ref="M119:Q119"/>
    <mergeCell ref="A120:B121"/>
    <mergeCell ref="C120:F120"/>
    <mergeCell ref="G120:K120"/>
    <mergeCell ref="M120:Q120"/>
    <mergeCell ref="C121:F121"/>
    <mergeCell ref="G121:K121"/>
    <mergeCell ref="A116:F116"/>
    <mergeCell ref="G116:K116"/>
    <mergeCell ref="M116:Q116"/>
    <mergeCell ref="A117:B118"/>
    <mergeCell ref="C117:F117"/>
    <mergeCell ref="G117:K117"/>
    <mergeCell ref="M117:Q117"/>
    <mergeCell ref="C118:F118"/>
    <mergeCell ref="G118:K118"/>
    <mergeCell ref="A113:F113"/>
    <mergeCell ref="G113:K113"/>
    <mergeCell ref="M113:Q113"/>
    <mergeCell ref="A114:B115"/>
    <mergeCell ref="C114:F114"/>
    <mergeCell ref="G114:K114"/>
    <mergeCell ref="M114:Q114"/>
    <mergeCell ref="C115:F115"/>
    <mergeCell ref="G115:K115"/>
    <mergeCell ref="M115:Q115"/>
    <mergeCell ref="A110:F110"/>
    <mergeCell ref="G110:K110"/>
    <mergeCell ref="M110:Q110"/>
    <mergeCell ref="A111:B112"/>
    <mergeCell ref="C111:F111"/>
    <mergeCell ref="G111:K111"/>
    <mergeCell ref="M111:Q111"/>
    <mergeCell ref="C112:F112"/>
    <mergeCell ref="G112:K112"/>
    <mergeCell ref="M112:Q112"/>
    <mergeCell ref="A107:F107"/>
    <mergeCell ref="G107:K107"/>
    <mergeCell ref="M107:Q107"/>
    <mergeCell ref="T107:AE109"/>
    <mergeCell ref="A108:B109"/>
    <mergeCell ref="C108:F108"/>
    <mergeCell ref="G108:K108"/>
    <mergeCell ref="M108:Q108"/>
    <mergeCell ref="C109:F109"/>
    <mergeCell ref="G109:K109"/>
    <mergeCell ref="M109:Q109"/>
    <mergeCell ref="A105:B106"/>
    <mergeCell ref="C105:F105"/>
    <mergeCell ref="G105:K105"/>
    <mergeCell ref="M105:Q105"/>
    <mergeCell ref="T105:AE106"/>
    <mergeCell ref="C106:F106"/>
    <mergeCell ref="G106:K106"/>
    <mergeCell ref="M106:Q106"/>
    <mergeCell ref="P95:Q95"/>
    <mergeCell ref="A99:AA99"/>
    <mergeCell ref="A101:F103"/>
    <mergeCell ref="G101:L103"/>
    <mergeCell ref="M101:R103"/>
    <mergeCell ref="A104:F104"/>
    <mergeCell ref="G104:K104"/>
    <mergeCell ref="M104:Q104"/>
    <mergeCell ref="T104:AE104"/>
    <mergeCell ref="C94:F94"/>
    <mergeCell ref="G94:H94"/>
    <mergeCell ref="J94:K94"/>
    <mergeCell ref="M94:N94"/>
    <mergeCell ref="P94:Q94"/>
    <mergeCell ref="T94:AE95"/>
    <mergeCell ref="C95:F95"/>
    <mergeCell ref="G95:H95"/>
    <mergeCell ref="J95:K95"/>
    <mergeCell ref="M95:N95"/>
    <mergeCell ref="C86:AE86"/>
    <mergeCell ref="V83:Y83"/>
    <mergeCell ref="C84:F84"/>
    <mergeCell ref="G84:J84"/>
    <mergeCell ref="L84:O84"/>
    <mergeCell ref="Q84:T84"/>
    <mergeCell ref="V84:Y84"/>
    <mergeCell ref="A93:F93"/>
    <mergeCell ref="G93:H93"/>
    <mergeCell ref="J93:K93"/>
    <mergeCell ref="M93:N93"/>
    <mergeCell ref="P93:Q93"/>
    <mergeCell ref="T93:AE93"/>
    <mergeCell ref="A89:Z89"/>
    <mergeCell ref="G91:L91"/>
    <mergeCell ref="M91:R91"/>
    <mergeCell ref="G92:I92"/>
    <mergeCell ref="J92:L92"/>
    <mergeCell ref="M92:O92"/>
    <mergeCell ref="P92:R92"/>
    <mergeCell ref="C82:F82"/>
    <mergeCell ref="G82:J82"/>
    <mergeCell ref="L82:O82"/>
    <mergeCell ref="Q82:T82"/>
    <mergeCell ref="V82:Y82"/>
    <mergeCell ref="A83:B85"/>
    <mergeCell ref="C83:F83"/>
    <mergeCell ref="G83:J83"/>
    <mergeCell ref="L83:O83"/>
    <mergeCell ref="Q83:T83"/>
    <mergeCell ref="A80:B82"/>
    <mergeCell ref="C85:F85"/>
    <mergeCell ref="G85:J85"/>
    <mergeCell ref="L85:O85"/>
    <mergeCell ref="Q85:T85"/>
    <mergeCell ref="V85:Y85"/>
    <mergeCell ref="L78:O78"/>
    <mergeCell ref="Q78:T78"/>
    <mergeCell ref="V78:Y78"/>
    <mergeCell ref="V80:Y80"/>
    <mergeCell ref="C81:F81"/>
    <mergeCell ref="G81:J81"/>
    <mergeCell ref="L81:O81"/>
    <mergeCell ref="Q81:T81"/>
    <mergeCell ref="V81:Y81"/>
    <mergeCell ref="C79:F79"/>
    <mergeCell ref="G79:J79"/>
    <mergeCell ref="L79:O79"/>
    <mergeCell ref="Q79:T79"/>
    <mergeCell ref="V79:Y79"/>
    <mergeCell ref="C80:F80"/>
    <mergeCell ref="G80:J80"/>
    <mergeCell ref="L80:O80"/>
    <mergeCell ref="Q80:T80"/>
    <mergeCell ref="AA71:AE71"/>
    <mergeCell ref="C75:F75"/>
    <mergeCell ref="G75:J75"/>
    <mergeCell ref="L75:O75"/>
    <mergeCell ref="Q75:T75"/>
    <mergeCell ref="V75:Y75"/>
    <mergeCell ref="C76:F76"/>
    <mergeCell ref="G76:J76"/>
    <mergeCell ref="L76:O76"/>
    <mergeCell ref="Q76:T76"/>
    <mergeCell ref="V76:Y76"/>
    <mergeCell ref="A72:B79"/>
    <mergeCell ref="C72:F72"/>
    <mergeCell ref="G72:J72"/>
    <mergeCell ref="L72:O72"/>
    <mergeCell ref="Q72:T72"/>
    <mergeCell ref="V72:Y72"/>
    <mergeCell ref="AA72:AE85"/>
    <mergeCell ref="C73:F73"/>
    <mergeCell ref="G73:J73"/>
    <mergeCell ref="L73:O73"/>
    <mergeCell ref="Q73:T73"/>
    <mergeCell ref="V73:Y73"/>
    <mergeCell ref="C74:F74"/>
    <mergeCell ref="G74:J74"/>
    <mergeCell ref="L74:O74"/>
    <mergeCell ref="Q74:T74"/>
    <mergeCell ref="V74:Y74"/>
    <mergeCell ref="C77:F77"/>
    <mergeCell ref="G77:J77"/>
    <mergeCell ref="L77:O77"/>
    <mergeCell ref="Q77:T77"/>
    <mergeCell ref="V77:Y77"/>
    <mergeCell ref="C78:F78"/>
    <mergeCell ref="G78:J78"/>
    <mergeCell ref="A70:N70"/>
    <mergeCell ref="A71:F71"/>
    <mergeCell ref="H71:J71"/>
    <mergeCell ref="M71:O71"/>
    <mergeCell ref="R71:T71"/>
    <mergeCell ref="W71:Y71"/>
    <mergeCell ref="A66:C66"/>
    <mergeCell ref="D66:E66"/>
    <mergeCell ref="G66:K66"/>
    <mergeCell ref="L66:P66"/>
    <mergeCell ref="Q66:U66"/>
    <mergeCell ref="V66:Z66"/>
    <mergeCell ref="A65:C65"/>
    <mergeCell ref="D65:E65"/>
    <mergeCell ref="G65:K65"/>
    <mergeCell ref="L65:P65"/>
    <mergeCell ref="Q65:U65"/>
    <mergeCell ref="V65:Z65"/>
    <mergeCell ref="A64:C64"/>
    <mergeCell ref="D64:E64"/>
    <mergeCell ref="G64:K64"/>
    <mergeCell ref="L64:P64"/>
    <mergeCell ref="Q64:U64"/>
    <mergeCell ref="V64:Z64"/>
    <mergeCell ref="A63:C63"/>
    <mergeCell ref="D63:E63"/>
    <mergeCell ref="G63:K63"/>
    <mergeCell ref="L63:P63"/>
    <mergeCell ref="Q63:U63"/>
    <mergeCell ref="V63:Z63"/>
    <mergeCell ref="A61:I61"/>
    <mergeCell ref="AB61:AE61"/>
    <mergeCell ref="A62:F62"/>
    <mergeCell ref="H62:J62"/>
    <mergeCell ref="M62:O62"/>
    <mergeCell ref="R62:T62"/>
    <mergeCell ref="W62:Y62"/>
    <mergeCell ref="AA62:AE62"/>
    <mergeCell ref="Q56:R56"/>
    <mergeCell ref="T56:V56"/>
    <mergeCell ref="W56:X56"/>
    <mergeCell ref="A57:B57"/>
    <mergeCell ref="C57:AE57"/>
    <mergeCell ref="C58:AE58"/>
    <mergeCell ref="A51:B51"/>
    <mergeCell ref="C51:AB51"/>
    <mergeCell ref="A52:B52"/>
    <mergeCell ref="C52:AB52"/>
    <mergeCell ref="Y55:AE56"/>
    <mergeCell ref="B56:D56"/>
    <mergeCell ref="E56:F56"/>
    <mergeCell ref="H56:J56"/>
    <mergeCell ref="K56:L56"/>
    <mergeCell ref="N56:P56"/>
    <mergeCell ref="Y47:Z47"/>
    <mergeCell ref="A47:A48"/>
    <mergeCell ref="B47:E48"/>
    <mergeCell ref="F47:G48"/>
    <mergeCell ref="H47:I48"/>
    <mergeCell ref="K47:L48"/>
    <mergeCell ref="M47:N48"/>
    <mergeCell ref="AA49:AB49"/>
    <mergeCell ref="S50:T50"/>
    <mergeCell ref="U50:V50"/>
    <mergeCell ref="W50:X50"/>
    <mergeCell ref="Y50:Z50"/>
    <mergeCell ref="AA50:AB50"/>
    <mergeCell ref="O49:P50"/>
    <mergeCell ref="Q49:R50"/>
    <mergeCell ref="S49:T49"/>
    <mergeCell ref="U49:V49"/>
    <mergeCell ref="W49:X49"/>
    <mergeCell ref="Y49:Z49"/>
    <mergeCell ref="AA46:AB46"/>
    <mergeCell ref="O45:P46"/>
    <mergeCell ref="Q45:R46"/>
    <mergeCell ref="S45:T45"/>
    <mergeCell ref="U45:V45"/>
    <mergeCell ref="W45:X45"/>
    <mergeCell ref="Y45:Z45"/>
    <mergeCell ref="A49:A50"/>
    <mergeCell ref="B49:E50"/>
    <mergeCell ref="F49:G50"/>
    <mergeCell ref="H49:I50"/>
    <mergeCell ref="K49:L50"/>
    <mergeCell ref="M49:N50"/>
    <mergeCell ref="AA47:AB47"/>
    <mergeCell ref="S48:T48"/>
    <mergeCell ref="U48:V48"/>
    <mergeCell ref="W48:X48"/>
    <mergeCell ref="Y48:Z48"/>
    <mergeCell ref="AA48:AB48"/>
    <mergeCell ref="O47:P48"/>
    <mergeCell ref="Q47:R48"/>
    <mergeCell ref="S47:T47"/>
    <mergeCell ref="U47:V47"/>
    <mergeCell ref="W47:X47"/>
    <mergeCell ref="A45:A46"/>
    <mergeCell ref="B45:E46"/>
    <mergeCell ref="F45:G46"/>
    <mergeCell ref="H45:I46"/>
    <mergeCell ref="K45:L46"/>
    <mergeCell ref="M45:N46"/>
    <mergeCell ref="Y43:Z43"/>
    <mergeCell ref="AA43:AB43"/>
    <mergeCell ref="S44:T44"/>
    <mergeCell ref="U44:V44"/>
    <mergeCell ref="W44:X44"/>
    <mergeCell ref="Y44:Z44"/>
    <mergeCell ref="AA44:AB44"/>
    <mergeCell ref="M43:N44"/>
    <mergeCell ref="O43:P44"/>
    <mergeCell ref="Q43:R44"/>
    <mergeCell ref="S43:T43"/>
    <mergeCell ref="U43:V43"/>
    <mergeCell ref="W43:X43"/>
    <mergeCell ref="AA45:AB45"/>
    <mergeCell ref="S46:T46"/>
    <mergeCell ref="U46:V46"/>
    <mergeCell ref="W46:X46"/>
    <mergeCell ref="Y46:Z46"/>
    <mergeCell ref="AA41:AB42"/>
    <mergeCell ref="B42:E42"/>
    <mergeCell ref="F42:G42"/>
    <mergeCell ref="H42:J42"/>
    <mergeCell ref="AD42:AE42"/>
    <mergeCell ref="A43:A44"/>
    <mergeCell ref="B43:E44"/>
    <mergeCell ref="F43:G44"/>
    <mergeCell ref="H43:I44"/>
    <mergeCell ref="K43:L44"/>
    <mergeCell ref="AD40:AE41"/>
    <mergeCell ref="B41:J41"/>
    <mergeCell ref="K41:L42"/>
    <mergeCell ref="M41:N42"/>
    <mergeCell ref="O41:P42"/>
    <mergeCell ref="Q41:R42"/>
    <mergeCell ref="S41:T42"/>
    <mergeCell ref="U41:V42"/>
    <mergeCell ref="W41:X42"/>
    <mergeCell ref="Y41:Z42"/>
    <mergeCell ref="T35:U36"/>
    <mergeCell ref="W35:X36"/>
    <mergeCell ref="Z35:AA36"/>
    <mergeCell ref="Y39:AB39"/>
    <mergeCell ref="A40:J40"/>
    <mergeCell ref="K40:R40"/>
    <mergeCell ref="S40:AB40"/>
    <mergeCell ref="A27:AE27"/>
    <mergeCell ref="H29:I29"/>
    <mergeCell ref="J30:AE31"/>
    <mergeCell ref="AF31:AF32"/>
    <mergeCell ref="T32:AB32"/>
    <mergeCell ref="T33:V34"/>
    <mergeCell ref="W34:Y34"/>
    <mergeCell ref="Z34:AB34"/>
    <mergeCell ref="AF22:AF23"/>
    <mergeCell ref="A23:C25"/>
    <mergeCell ref="D24:P25"/>
    <mergeCell ref="Q24:S25"/>
    <mergeCell ref="T24:AE25"/>
    <mergeCell ref="AF24:AF25"/>
    <mergeCell ref="A22:C22"/>
    <mergeCell ref="D22:D23"/>
    <mergeCell ref="E22:G23"/>
    <mergeCell ref="H22:P23"/>
    <mergeCell ref="Q22:S23"/>
    <mergeCell ref="T22:AE23"/>
    <mergeCell ref="A19:C21"/>
    <mergeCell ref="D19:E19"/>
    <mergeCell ref="F19:P19"/>
    <mergeCell ref="Q19:AE19"/>
    <mergeCell ref="D20:E20"/>
    <mergeCell ref="F20:P20"/>
    <mergeCell ref="Q20:S21"/>
    <mergeCell ref="T20:AE21"/>
    <mergeCell ref="D21:E21"/>
    <mergeCell ref="F21:P21"/>
    <mergeCell ref="A16:C17"/>
    <mergeCell ref="D16:P17"/>
    <mergeCell ref="Q16:S18"/>
    <mergeCell ref="T16:AE18"/>
    <mergeCell ref="AF17:AF18"/>
    <mergeCell ref="A18:C18"/>
    <mergeCell ref="D18:P18"/>
    <mergeCell ref="AF10:AF11"/>
    <mergeCell ref="D12:P13"/>
    <mergeCell ref="Q12:S13"/>
    <mergeCell ref="T12:AE13"/>
    <mergeCell ref="AF12:AF13"/>
    <mergeCell ref="A15:C15"/>
    <mergeCell ref="D15:P15"/>
    <mergeCell ref="Q15:S15"/>
    <mergeCell ref="T15:AE15"/>
    <mergeCell ref="A9:C9"/>
    <mergeCell ref="D9:P9"/>
    <mergeCell ref="Q9:S9"/>
    <mergeCell ref="T9:AE9"/>
    <mergeCell ref="A10:C13"/>
    <mergeCell ref="D10:D11"/>
    <mergeCell ref="E10:G11"/>
    <mergeCell ref="H10:P11"/>
    <mergeCell ref="Q10:S11"/>
    <mergeCell ref="T10:AE11"/>
    <mergeCell ref="A5:J5"/>
    <mergeCell ref="A6:B7"/>
    <mergeCell ref="M6:V7"/>
    <mergeCell ref="A8:C8"/>
    <mergeCell ref="D8:P8"/>
    <mergeCell ref="Q8:S8"/>
    <mergeCell ref="T8:AE8"/>
    <mergeCell ref="A1:F1"/>
    <mergeCell ref="G1:AE1"/>
    <mergeCell ref="A2:F2"/>
    <mergeCell ref="G2:AE3"/>
    <mergeCell ref="B4:D4"/>
    <mergeCell ref="G4:AE4"/>
  </mergeCells>
  <phoneticPr fontId="15"/>
  <conditionalFormatting sqref="A34">
    <cfRule type="containsBlanks" dxfId="102" priority="79">
      <formula>LEN(TRIM(A34))=0</formula>
    </cfRule>
  </conditionalFormatting>
  <conditionalFormatting sqref="A2:F2">
    <cfRule type="expression" dxfId="101" priority="94">
      <formula>$AF$2="←都道府県名が未選択です。（セルを選択し▼をクリックすると都道府県一覧が表示されます。）"</formula>
    </cfRule>
    <cfRule type="expression" dxfId="100" priority="93">
      <formula>$AF$2="←都道府県名が未選択です。"</formula>
    </cfRule>
  </conditionalFormatting>
  <conditionalFormatting sqref="B56:D56 H56:J56 N56:P56 T56:V56">
    <cfRule type="containsBlanks" dxfId="99" priority="5">
      <formula>LEN(TRIM(B56))=0</formula>
    </cfRule>
  </conditionalFormatting>
  <conditionalFormatting sqref="B56:D56">
    <cfRule type="expression" dxfId="98" priority="4">
      <formula>$B$43&lt;&gt;"その他※"</formula>
    </cfRule>
  </conditionalFormatting>
  <conditionalFormatting sqref="B43:I44">
    <cfRule type="cellIs" dxfId="97" priority="78" operator="equal">
      <formula>"選択↓"</formula>
    </cfRule>
  </conditionalFormatting>
  <conditionalFormatting sqref="B45:I50">
    <cfRule type="cellIs" dxfId="96" priority="73" operator="equal">
      <formula>"選択↓"</formula>
    </cfRule>
  </conditionalFormatting>
  <conditionalFormatting sqref="D8:P9">
    <cfRule type="containsBlanks" dxfId="95" priority="89">
      <formula>LEN(TRIM(D8))=0</formula>
    </cfRule>
  </conditionalFormatting>
  <conditionalFormatting sqref="D12:P13">
    <cfRule type="containsBlanks" dxfId="94" priority="90">
      <formula>LEN(TRIM(D12))=0</formula>
    </cfRule>
  </conditionalFormatting>
  <conditionalFormatting sqref="D15:P18">
    <cfRule type="containsBlanks" dxfId="93" priority="87">
      <formula>LEN(TRIM(D15))=0</formula>
    </cfRule>
  </conditionalFormatting>
  <conditionalFormatting sqref="D24:P25">
    <cfRule type="containsBlanks" dxfId="92" priority="83">
      <formula>LEN(TRIM(D24))=0</formula>
    </cfRule>
  </conditionalFormatting>
  <conditionalFormatting sqref="E10:G11">
    <cfRule type="containsBlanks" dxfId="91" priority="103">
      <formula>LEN(TRIM(E10))=0</formula>
    </cfRule>
  </conditionalFormatting>
  <conditionalFormatting sqref="E22:G23">
    <cfRule type="containsBlanks" dxfId="90" priority="84">
      <formula>LEN(TRIM(E22))=0</formula>
    </cfRule>
  </conditionalFormatting>
  <conditionalFormatting sqref="F43:I44 K43:R44 U43:AB44">
    <cfRule type="expression" dxfId="89" priority="74">
      <formula>$B$43="選択↓"</formula>
    </cfRule>
  </conditionalFormatting>
  <conditionalFormatting sqref="F45:I46 K45:R46 U45:AB46">
    <cfRule type="expression" dxfId="88" priority="69">
      <formula>$B$45="選択↓"</formula>
    </cfRule>
  </conditionalFormatting>
  <conditionalFormatting sqref="F47:I48 K47:R48 U47:AB48">
    <cfRule type="expression" dxfId="87" priority="66">
      <formula>$B$47="選択↓"</formula>
    </cfRule>
  </conditionalFormatting>
  <conditionalFormatting sqref="F49:I50 K49:R50 U49:AB50">
    <cfRule type="expression" dxfId="86" priority="63">
      <formula>$B$49="選択↓"</formula>
    </cfRule>
  </conditionalFormatting>
  <conditionalFormatting sqref="F19:P21">
    <cfRule type="containsBlanks" dxfId="85" priority="85">
      <formula>LEN(TRIM(F19))=0</formula>
    </cfRule>
  </conditionalFormatting>
  <conditionalFormatting sqref="G93:H95 J93:K95 M93:N95 P93:Q95">
    <cfRule type="containsBlanks" dxfId="84" priority="8">
      <formula>LEN(TRIM(G93))=0</formula>
    </cfRule>
  </conditionalFormatting>
  <conditionalFormatting sqref="G72:J85 L72:O85 Q72:T85 V72:Y85">
    <cfRule type="containsBlanks" dxfId="83" priority="33">
      <formula>LEN(TRIM(G72))=0</formula>
    </cfRule>
  </conditionalFormatting>
  <conditionalFormatting sqref="G64:K64">
    <cfRule type="containsBlanks" dxfId="82" priority="60">
      <formula>LEN(TRIM(G64))=0</formula>
    </cfRule>
    <cfRule type="expression" dxfId="81" priority="59">
      <formula>$U$44=0</formula>
    </cfRule>
  </conditionalFormatting>
  <conditionalFormatting sqref="G64:K66">
    <cfRule type="expression" dxfId="80" priority="40">
      <formula>$B$43="選択↓"</formula>
    </cfRule>
  </conditionalFormatting>
  <conditionalFormatting sqref="G65:K65">
    <cfRule type="expression" dxfId="79" priority="55">
      <formula>$H$43&lt;2</formula>
    </cfRule>
    <cfRule type="expression" dxfId="78" priority="57">
      <formula>$W$44=0</formula>
    </cfRule>
  </conditionalFormatting>
  <conditionalFormatting sqref="G65:K66">
    <cfRule type="containsBlanks" dxfId="77" priority="58">
      <formula>LEN(TRIM(G65))=0</formula>
    </cfRule>
  </conditionalFormatting>
  <conditionalFormatting sqref="G66:K66">
    <cfRule type="expression" dxfId="76" priority="56">
      <formula>$Y$44=0</formula>
    </cfRule>
    <cfRule type="expression" dxfId="75" priority="41">
      <formula>$H$43&lt;3</formula>
    </cfRule>
  </conditionalFormatting>
  <conditionalFormatting sqref="G72:K79">
    <cfRule type="expression" dxfId="74" priority="32">
      <formula>$U$44=0</formula>
    </cfRule>
  </conditionalFormatting>
  <conditionalFormatting sqref="G72:K85">
    <cfRule type="expression" dxfId="73" priority="12">
      <formula>$B$43="選択↓"</formula>
    </cfRule>
  </conditionalFormatting>
  <conditionalFormatting sqref="G80:K82">
    <cfRule type="expression" dxfId="72" priority="27">
      <formula>$H$43&lt;2</formula>
    </cfRule>
    <cfRule type="expression" dxfId="71" priority="28">
      <formula>$W$44=0</formula>
    </cfRule>
  </conditionalFormatting>
  <conditionalFormatting sqref="G83:K85">
    <cfRule type="expression" dxfId="70" priority="25">
      <formula>$H$43&lt;3</formula>
    </cfRule>
    <cfRule type="expression" dxfId="69" priority="26">
      <formula>$Y$44=0</formula>
    </cfRule>
  </conditionalFormatting>
  <conditionalFormatting sqref="G104:K118 M104:Q118">
    <cfRule type="containsBlanks" dxfId="68" priority="7">
      <formula>LEN(TRIM(G104))=0</formula>
    </cfRule>
  </conditionalFormatting>
  <conditionalFormatting sqref="H56:J56">
    <cfRule type="expression" dxfId="67" priority="3">
      <formula>$B$45&lt;&gt;"その他※"</formula>
    </cfRule>
  </conditionalFormatting>
  <conditionalFormatting sqref="H62:J62">
    <cfRule type="expression" dxfId="66" priority="100">
      <formula>$H$62=""</formula>
    </cfRule>
  </conditionalFormatting>
  <conditionalFormatting sqref="H71:J71">
    <cfRule type="expression" dxfId="65" priority="98">
      <formula>$H$71=""</formula>
    </cfRule>
  </conditionalFormatting>
  <conditionalFormatting sqref="L64:P64">
    <cfRule type="expression" dxfId="64" priority="51">
      <formula>$U$46=0</formula>
    </cfRule>
  </conditionalFormatting>
  <conditionalFormatting sqref="L64:P66">
    <cfRule type="expression" dxfId="63" priority="38">
      <formula>$B$45="選択↓"</formula>
    </cfRule>
  </conditionalFormatting>
  <conditionalFormatting sqref="L65:P65">
    <cfRule type="expression" dxfId="62" priority="48">
      <formula>$H$45&lt;2</formula>
    </cfRule>
    <cfRule type="expression" dxfId="61" priority="50">
      <formula>$W$46=0</formula>
    </cfRule>
  </conditionalFormatting>
  <conditionalFormatting sqref="L66:P66">
    <cfRule type="expression" dxfId="60" priority="39">
      <formula>$H$45&lt;3</formula>
    </cfRule>
    <cfRule type="expression" dxfId="59" priority="49">
      <formula>$Y$46=0</formula>
    </cfRule>
  </conditionalFormatting>
  <conditionalFormatting sqref="L72:P79">
    <cfRule type="expression" dxfId="58" priority="31">
      <formula>$U$46=0</formula>
    </cfRule>
  </conditionalFormatting>
  <conditionalFormatting sqref="L72:P85">
    <cfRule type="expression" dxfId="57" priority="11">
      <formula>$B$45="選択↓"</formula>
    </cfRule>
  </conditionalFormatting>
  <conditionalFormatting sqref="L80:P82">
    <cfRule type="expression" dxfId="56" priority="23">
      <formula>$H$45&lt;2</formula>
    </cfRule>
    <cfRule type="expression" dxfId="55" priority="24">
      <formula>$W$46=0</formula>
    </cfRule>
  </conditionalFormatting>
  <conditionalFormatting sqref="L83:P85">
    <cfRule type="expression" dxfId="54" priority="21">
      <formula>$H$45&lt;3</formula>
    </cfRule>
    <cfRule type="expression" dxfId="53" priority="22">
      <formula>$Y$46=0</formula>
    </cfRule>
  </conditionalFormatting>
  <conditionalFormatting sqref="L64:Z66">
    <cfRule type="containsBlanks" dxfId="52" priority="54">
      <formula>LEN(TRIM(L64))=0</formula>
    </cfRule>
  </conditionalFormatting>
  <conditionalFormatting sqref="M62:O62">
    <cfRule type="expression" dxfId="51" priority="99">
      <formula>$M$62=""</formula>
    </cfRule>
  </conditionalFormatting>
  <conditionalFormatting sqref="M71:O71">
    <cfRule type="expression" dxfId="50" priority="97">
      <formula>$M$71=""</formula>
    </cfRule>
  </conditionalFormatting>
  <conditionalFormatting sqref="N56:P56">
    <cfRule type="expression" dxfId="49" priority="2">
      <formula>$B$47&lt;&gt;"その他※"</formula>
    </cfRule>
  </conditionalFormatting>
  <conditionalFormatting sqref="Q64:U64">
    <cfRule type="expression" dxfId="48" priority="53">
      <formula>$U$48=0</formula>
    </cfRule>
  </conditionalFormatting>
  <conditionalFormatting sqref="Q64:U66">
    <cfRule type="expression" dxfId="47" priority="36">
      <formula>$B$47="選択↓"</formula>
    </cfRule>
  </conditionalFormatting>
  <conditionalFormatting sqref="Q65:U65">
    <cfRule type="expression" dxfId="46" priority="47">
      <formula>$W$48=0</formula>
    </cfRule>
    <cfRule type="expression" dxfId="45" priority="45">
      <formula>$H$47&lt;2</formula>
    </cfRule>
  </conditionalFormatting>
  <conditionalFormatting sqref="Q66:U66">
    <cfRule type="expression" dxfId="44" priority="37">
      <formula>$H$47&lt;3</formula>
    </cfRule>
    <cfRule type="expression" dxfId="43" priority="46">
      <formula>$Y$48=0</formula>
    </cfRule>
  </conditionalFormatting>
  <conditionalFormatting sqref="Q72:U79">
    <cfRule type="expression" dxfId="42" priority="30">
      <formula>$U$48=0</formula>
    </cfRule>
  </conditionalFormatting>
  <conditionalFormatting sqref="Q72:U85">
    <cfRule type="expression" dxfId="41" priority="10">
      <formula>$B$47="選択↓"</formula>
    </cfRule>
  </conditionalFormatting>
  <conditionalFormatting sqref="Q80:U82">
    <cfRule type="expression" dxfId="40" priority="20">
      <formula>$W$48=0</formula>
    </cfRule>
    <cfRule type="expression" dxfId="39" priority="19">
      <formula>$H$47&lt;2</formula>
    </cfRule>
  </conditionalFormatting>
  <conditionalFormatting sqref="Q83:U85">
    <cfRule type="expression" dxfId="38" priority="18">
      <formula>$Y$48=0</formula>
    </cfRule>
    <cfRule type="expression" dxfId="37" priority="17">
      <formula>$H$47&lt;3</formula>
    </cfRule>
  </conditionalFormatting>
  <conditionalFormatting sqref="R62">
    <cfRule type="expression" dxfId="36" priority="102">
      <formula>$R$62=""</formula>
    </cfRule>
  </conditionalFormatting>
  <conditionalFormatting sqref="R71:T71">
    <cfRule type="expression" dxfId="35" priority="96">
      <formula>$R$71=""</formula>
    </cfRule>
  </conditionalFormatting>
  <conditionalFormatting sqref="T56:V56">
    <cfRule type="expression" dxfId="34" priority="1">
      <formula>$B$49&lt;&gt;"その他※"</formula>
    </cfRule>
  </conditionalFormatting>
  <conditionalFormatting sqref="T8:AE13">
    <cfRule type="containsBlanks" dxfId="33" priority="88">
      <formula>LEN(TRIM(T8))=0</formula>
    </cfRule>
  </conditionalFormatting>
  <conditionalFormatting sqref="T15:AE18">
    <cfRule type="containsBlanks" dxfId="32" priority="86">
      <formula>LEN(TRIM(T15))=0</formula>
    </cfRule>
  </conditionalFormatting>
  <conditionalFormatting sqref="T20:AE25">
    <cfRule type="containsBlanks" dxfId="31" priority="82">
      <formula>LEN(TRIM(T20))=0</formula>
    </cfRule>
  </conditionalFormatting>
  <conditionalFormatting sqref="U43:Z44 K43:R44">
    <cfRule type="containsBlanks" dxfId="30" priority="77">
      <formula>LEN(TRIM(K43))=0</formula>
    </cfRule>
  </conditionalFormatting>
  <conditionalFormatting sqref="U45:Z50 K45:R50">
    <cfRule type="containsBlanks" dxfId="29" priority="72">
      <formula>LEN(TRIM(K45))=0</formula>
    </cfRule>
  </conditionalFormatting>
  <conditionalFormatting sqref="V36">
    <cfRule type="expression" dxfId="28" priority="92">
      <formula>$AF$72="←他県からの生徒数が未記入です。（いない場合は「０」と記入してください。）"</formula>
    </cfRule>
  </conditionalFormatting>
  <conditionalFormatting sqref="V64:Z64">
    <cfRule type="expression" dxfId="27" priority="52">
      <formula>$U$50=0</formula>
    </cfRule>
  </conditionalFormatting>
  <conditionalFormatting sqref="V64:Z66">
    <cfRule type="expression" dxfId="26" priority="34">
      <formula>$B$49="選択↓"</formula>
    </cfRule>
  </conditionalFormatting>
  <conditionalFormatting sqref="V65:Z65">
    <cfRule type="expression" dxfId="25" priority="44">
      <formula>$W$50=0</formula>
    </cfRule>
    <cfRule type="expression" dxfId="24" priority="42">
      <formula>$H$49&lt;2</formula>
    </cfRule>
  </conditionalFormatting>
  <conditionalFormatting sqref="V66:Z66">
    <cfRule type="expression" dxfId="23" priority="43">
      <formula>$Y$50=0</formula>
    </cfRule>
    <cfRule type="expression" dxfId="22" priority="35">
      <formula>$H$49&lt;3</formula>
    </cfRule>
  </conditionalFormatting>
  <conditionalFormatting sqref="V72:Z79">
    <cfRule type="expression" dxfId="21" priority="29">
      <formula>$U$50=0</formula>
    </cfRule>
  </conditionalFormatting>
  <conditionalFormatting sqref="V72:Z85">
    <cfRule type="expression" dxfId="20" priority="9">
      <formula>$B$49="選択↓"</formula>
    </cfRule>
  </conditionalFormatting>
  <conditionalFormatting sqref="V80:Z82">
    <cfRule type="expression" dxfId="19" priority="16">
      <formula>$W$50=0</formula>
    </cfRule>
    <cfRule type="expression" dxfId="18" priority="15">
      <formula>$H$49&lt;2</formula>
    </cfRule>
  </conditionalFormatting>
  <conditionalFormatting sqref="V83:Z85">
    <cfRule type="expression" dxfId="17" priority="13">
      <formula>$H$49&lt;3</formula>
    </cfRule>
    <cfRule type="expression" dxfId="16" priority="14">
      <formula>$Y$50=0</formula>
    </cfRule>
  </conditionalFormatting>
  <conditionalFormatting sqref="W62">
    <cfRule type="expression" dxfId="15" priority="101">
      <formula>$W$62=""</formula>
    </cfRule>
  </conditionalFormatting>
  <conditionalFormatting sqref="W35:X36">
    <cfRule type="containsBlanks" dxfId="14" priority="81">
      <formula>LEN(TRIM(W35))=0</formula>
    </cfRule>
    <cfRule type="expression" dxfId="13" priority="62">
      <formula>$A$34=2</formula>
    </cfRule>
  </conditionalFormatting>
  <conditionalFormatting sqref="W43:X44">
    <cfRule type="expression" dxfId="12" priority="76">
      <formula>$H$43&lt;2</formula>
    </cfRule>
  </conditionalFormatting>
  <conditionalFormatting sqref="W45:X46">
    <cfRule type="expression" dxfId="11" priority="71">
      <formula>$H$45&lt;2</formula>
    </cfRule>
  </conditionalFormatting>
  <conditionalFormatting sqref="W47:X48">
    <cfRule type="expression" dxfId="10" priority="68">
      <formula>$H$47&lt;2</formula>
    </cfRule>
  </conditionalFormatting>
  <conditionalFormatting sqref="W49:X50">
    <cfRule type="expression" dxfId="9" priority="65">
      <formula>$H$49&lt;2</formula>
    </cfRule>
  </conditionalFormatting>
  <conditionalFormatting sqref="W71:Y71">
    <cfRule type="expression" dxfId="8" priority="95">
      <formula>$W$71=""</formula>
    </cfRule>
  </conditionalFormatting>
  <conditionalFormatting sqref="Y36 AB36">
    <cfRule type="expression" dxfId="7" priority="91">
      <formula>$AF$72="←外国人生徒数が未記入です。（いない場合は「０」と記入してください。）"</formula>
    </cfRule>
  </conditionalFormatting>
  <conditionalFormatting sqref="Y43:Z44">
    <cfRule type="expression" dxfId="6" priority="75">
      <formula>$H$43&lt;3</formula>
    </cfRule>
  </conditionalFormatting>
  <conditionalFormatting sqref="Y45:Z46">
    <cfRule type="expression" dxfId="5" priority="70">
      <formula>$H$45&lt;3</formula>
    </cfRule>
  </conditionalFormatting>
  <conditionalFormatting sqref="Y47:Z48">
    <cfRule type="expression" dxfId="4" priority="67">
      <formula>$H$47&lt;3</formula>
    </cfRule>
  </conditionalFormatting>
  <conditionalFormatting sqref="Y49:Z50">
    <cfRule type="expression" dxfId="3" priority="64">
      <formula>$H$49&lt;3</formula>
    </cfRule>
  </conditionalFormatting>
  <conditionalFormatting sqref="Z35:AA36">
    <cfRule type="containsBlanks" dxfId="2" priority="80">
      <formula>LEN(TRIM(Z35))=0</formula>
    </cfRule>
    <cfRule type="expression" dxfId="1" priority="61">
      <formula>$A$34=1</formula>
    </cfRule>
  </conditionalFormatting>
  <conditionalFormatting sqref="AF1:AF123">
    <cfRule type="notContainsBlanks" dxfId="0" priority="6">
      <formula>LEN(TRIM(AF1))&gt;0</formula>
    </cfRule>
  </conditionalFormatting>
  <dataValidations count="9">
    <dataValidation type="list" allowBlank="1" showInputMessage="1" showErrorMessage="1" sqref="A2:F2" xr:uid="{54D01CE4-4ED4-4C45-A654-89FD0CFC38BA}">
      <formula1>"選択して下さい↓,北海道,青森県,岩手県,宮城県,秋田県,山形県,福島県,新潟県,茨城県,栃木県,群馬県,埼玉県,千葉県,神奈川県,東京都,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34" xr:uid="{0F064DBB-D2BF-4AA8-88FF-B747EE595ED8}">
      <formula1>"　,1,2,3"</formula1>
    </dataValidation>
    <dataValidation type="list" allowBlank="1" showInputMessage="1" showErrorMessage="1" sqref="H34" xr:uid="{FC8020B4-D31C-49EF-9185-8FF11D734003}">
      <formula1>"　,4"</formula1>
    </dataValidation>
    <dataValidation type="list" allowBlank="1" showInputMessage="1" showErrorMessage="1" sqref="F45 F47 F43 F49" xr:uid="{88B6335C-8B74-40BC-B82C-6FF03E81FF0F}">
      <formula1>"選択↓,全日制,定時制,通信制"</formula1>
    </dataValidation>
    <dataValidation type="list" allowBlank="1" showInputMessage="1" showErrorMessage="1" sqref="B43:E50" xr:uid="{C00DCD0A-E087-430A-87DD-469B07BBEC7B}">
      <formula1>"選択↓,自動車,看護（２年課程）,看護（５年一貫）,農業,福祉,保育,その他※"</formula1>
    </dataValidation>
    <dataValidation type="list" allowBlank="1" showInputMessage="1" showErrorMessage="1" sqref="H43 H47 H45 H49" xr:uid="{D62E1571-3162-4D08-AAAD-3EDF564F910D}">
      <formula1>"選択↓,1,2,3"</formula1>
    </dataValidation>
    <dataValidation type="custom" allowBlank="1" showInputMessage="1" showErrorMessage="1" errorTitle="スペース・改行の入力禁止" error="セル内に【スペース（空白）】または【改行】が含まれています。_x000a_スペース・改行を削除してください。" sqref="D18" xr:uid="{77E60EAB-91C9-4CE5-8FFD-654823147B36}">
      <formula1>AND(ISERROR(FIND(" ",D18)),ISERROR(FIND("　",D18)),COUNTIF(INDIRECT("RC",0),"*"&amp;CHAR(10)&amp;"*")=0)</formula1>
    </dataValidation>
    <dataValidation imeMode="fullKatakana" allowBlank="1" showInputMessage="1" showErrorMessage="1" sqref="D8:P8 T8:AE8 F20:P20 T15:AE15 D15" xr:uid="{61B30E0D-3612-4E58-9350-AA5680238955}"/>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6" xr:uid="{9CE75AA1-67AF-4CCC-A76F-BFDD4FB10E4C}">
      <formula1>INDIRECT($A$2)</formula1>
    </dataValidation>
  </dataValidations>
  <printOptions horizontalCentered="1"/>
  <pageMargins left="0.39370078740157483" right="0.39370078740157483" top="0.19685039370078741" bottom="0" header="0.59055118110236227" footer="0.11811023622047245"/>
  <pageSetup paperSize="9" scale="97" fitToWidth="0" fitToHeight="0" orientation="portrait" useFirstPageNumber="1" r:id="rId1"/>
  <headerFooter alignWithMargins="0">
    <oddFooter>&amp;C&amp;"ＭＳ Ｐゴシック,標準"&amp;10&amp;P &amp;R&amp;F</oddFooter>
  </headerFooter>
  <rowBreaks count="2" manualBreakCount="2">
    <brk id="60" max="30" man="1"/>
    <brk id="88" max="3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9809-BC4C-4342-8A06-D629E20D7C2C}">
  <sheetPr codeName="Sheet4"/>
  <dimension ref="A1:I69"/>
  <sheetViews>
    <sheetView topLeftCell="A28" workbookViewId="0">
      <selection activeCell="E63" sqref="E63"/>
    </sheetView>
  </sheetViews>
  <sheetFormatPr defaultRowHeight="10.5"/>
  <cols>
    <col min="3" max="4" width="38" customWidth="1"/>
    <col min="9" max="9" width="56.5" customWidth="1"/>
  </cols>
  <sheetData>
    <row r="1" spans="1:9" ht="39" customHeight="1">
      <c r="B1" s="188" t="s">
        <v>356</v>
      </c>
      <c r="C1" s="187" t="s">
        <v>407</v>
      </c>
      <c r="D1" s="187" t="s">
        <v>1178</v>
      </c>
      <c r="E1" s="189" t="s">
        <v>406</v>
      </c>
      <c r="F1" s="144" t="s">
        <v>1074</v>
      </c>
      <c r="G1" s="144" t="s">
        <v>1075</v>
      </c>
      <c r="H1" s="141" t="s">
        <v>408</v>
      </c>
      <c r="I1" s="186" t="s">
        <v>1176</v>
      </c>
    </row>
    <row r="2" spans="1:9" s="145" customFormat="1" ht="12">
      <c r="A2" s="145">
        <v>2</v>
      </c>
      <c r="B2" s="149" t="s">
        <v>1010</v>
      </c>
      <c r="C2" s="149" t="s">
        <v>138</v>
      </c>
      <c r="D2" s="149" t="s">
        <v>1055</v>
      </c>
      <c r="E2" s="149">
        <v>201002</v>
      </c>
      <c r="F2" s="148">
        <v>1</v>
      </c>
      <c r="G2" s="148" t="s">
        <v>388</v>
      </c>
      <c r="H2" s="150" t="s">
        <v>441</v>
      </c>
      <c r="I2" s="149" t="s">
        <v>1123</v>
      </c>
    </row>
    <row r="3" spans="1:9" s="145" customFormat="1" ht="12">
      <c r="A3" s="145">
        <v>3</v>
      </c>
      <c r="B3" s="149" t="s">
        <v>1010</v>
      </c>
      <c r="C3" s="149" t="s">
        <v>80</v>
      </c>
      <c r="D3" s="149" t="s">
        <v>1179</v>
      </c>
      <c r="E3" s="149">
        <v>201007</v>
      </c>
      <c r="F3" s="148" t="s">
        <v>388</v>
      </c>
      <c r="G3" s="148">
        <v>1</v>
      </c>
      <c r="H3" s="150" t="s">
        <v>443</v>
      </c>
      <c r="I3" s="152" t="s">
        <v>1124</v>
      </c>
    </row>
    <row r="4" spans="1:9" s="145" customFormat="1" ht="12">
      <c r="A4" s="145">
        <v>1</v>
      </c>
      <c r="B4" s="149" t="s">
        <v>1010</v>
      </c>
      <c r="C4" s="149" t="s">
        <v>137</v>
      </c>
      <c r="D4" s="149" t="s">
        <v>1054</v>
      </c>
      <c r="E4" s="149">
        <v>201001</v>
      </c>
      <c r="F4" s="148" t="s">
        <v>388</v>
      </c>
      <c r="G4" s="148">
        <v>1</v>
      </c>
      <c r="H4" s="150" t="s">
        <v>440</v>
      </c>
      <c r="I4" s="149" t="s">
        <v>1122</v>
      </c>
    </row>
    <row r="5" spans="1:9" s="145" customFormat="1" ht="12">
      <c r="A5" s="145">
        <v>4</v>
      </c>
      <c r="B5" s="149" t="s">
        <v>1011</v>
      </c>
      <c r="C5" s="149" t="s">
        <v>81</v>
      </c>
      <c r="D5" s="149" t="s">
        <v>1180</v>
      </c>
      <c r="E5" s="149">
        <v>202002</v>
      </c>
      <c r="F5" s="148" t="s">
        <v>388</v>
      </c>
      <c r="G5" s="148">
        <v>1</v>
      </c>
      <c r="H5" s="150" t="s">
        <v>448</v>
      </c>
      <c r="I5" s="149" t="s">
        <v>1125</v>
      </c>
    </row>
    <row r="6" spans="1:9" s="145" customFormat="1" ht="12">
      <c r="A6" s="145">
        <v>6</v>
      </c>
      <c r="B6" s="149" t="s">
        <v>1011</v>
      </c>
      <c r="C6" s="149" t="s">
        <v>455</v>
      </c>
      <c r="D6" s="149" t="s">
        <v>1181</v>
      </c>
      <c r="E6" s="154">
        <v>202990</v>
      </c>
      <c r="F6" s="148" t="s">
        <v>388</v>
      </c>
      <c r="G6" s="148">
        <v>1</v>
      </c>
      <c r="H6" s="150" t="s">
        <v>456</v>
      </c>
      <c r="I6" s="149" t="s">
        <v>1126</v>
      </c>
    </row>
    <row r="7" spans="1:9" s="145" customFormat="1" ht="12">
      <c r="A7" s="145">
        <v>9</v>
      </c>
      <c r="B7" s="149" t="s">
        <v>1014</v>
      </c>
      <c r="C7" s="149" t="s">
        <v>82</v>
      </c>
      <c r="D7" s="149" t="s">
        <v>1182</v>
      </c>
      <c r="E7" s="149">
        <v>205004</v>
      </c>
      <c r="F7" s="148" t="s">
        <v>388</v>
      </c>
      <c r="G7" s="148">
        <v>1</v>
      </c>
      <c r="H7" s="150" t="s">
        <v>474</v>
      </c>
      <c r="I7" s="149" t="s">
        <v>1127</v>
      </c>
    </row>
    <row r="8" spans="1:9" s="145" customFormat="1" ht="13.5">
      <c r="A8" s="145">
        <v>11</v>
      </c>
      <c r="B8" s="149" t="s">
        <v>1015</v>
      </c>
      <c r="C8" s="149" t="s">
        <v>83</v>
      </c>
      <c r="D8" s="149" t="s">
        <v>1183</v>
      </c>
      <c r="E8" s="149">
        <v>206017</v>
      </c>
      <c r="F8" s="148" t="s">
        <v>388</v>
      </c>
      <c r="G8" s="148">
        <v>1</v>
      </c>
      <c r="H8" s="150" t="s">
        <v>482</v>
      </c>
      <c r="I8" s="197" t="s">
        <v>1129</v>
      </c>
    </row>
    <row r="9" spans="1:9" s="145" customFormat="1" ht="12">
      <c r="A9" s="145">
        <v>10</v>
      </c>
      <c r="B9" s="149" t="s">
        <v>1015</v>
      </c>
      <c r="C9" s="149" t="s">
        <v>153</v>
      </c>
      <c r="D9" s="149" t="s">
        <v>1184</v>
      </c>
      <c r="E9" s="149">
        <v>206005</v>
      </c>
      <c r="F9" s="148" t="s">
        <v>388</v>
      </c>
      <c r="G9" s="148">
        <v>1</v>
      </c>
      <c r="H9" s="150" t="s">
        <v>480</v>
      </c>
      <c r="I9" s="149" t="s">
        <v>1128</v>
      </c>
    </row>
    <row r="10" spans="1:9" s="145" customFormat="1" ht="12">
      <c r="A10" s="145">
        <v>12</v>
      </c>
      <c r="B10" s="149" t="s">
        <v>1016</v>
      </c>
      <c r="C10" s="149" t="s">
        <v>84</v>
      </c>
      <c r="D10" s="149" t="s">
        <v>1185</v>
      </c>
      <c r="E10" s="149">
        <v>207010</v>
      </c>
      <c r="F10" s="148">
        <v>1</v>
      </c>
      <c r="G10" s="148" t="s">
        <v>388</v>
      </c>
      <c r="H10" s="150" t="s">
        <v>490</v>
      </c>
      <c r="I10" s="149" t="s">
        <v>1130</v>
      </c>
    </row>
    <row r="11" spans="1:9" s="145" customFormat="1" ht="12">
      <c r="A11" s="145">
        <v>1</v>
      </c>
      <c r="B11" s="149" t="s">
        <v>1016</v>
      </c>
      <c r="C11" s="149" t="s">
        <v>495</v>
      </c>
      <c r="D11" s="149" t="s">
        <v>1056</v>
      </c>
      <c r="E11" s="149">
        <v>207018</v>
      </c>
      <c r="F11" s="148" t="s">
        <v>388</v>
      </c>
      <c r="G11" s="148">
        <v>1</v>
      </c>
      <c r="H11" s="150" t="s">
        <v>496</v>
      </c>
      <c r="I11" s="149"/>
    </row>
    <row r="12" spans="1:9" s="145" customFormat="1" ht="12">
      <c r="A12" s="145">
        <v>13</v>
      </c>
      <c r="B12" s="149" t="s">
        <v>1017</v>
      </c>
      <c r="C12" s="149" t="s">
        <v>85</v>
      </c>
      <c r="D12" s="149" t="s">
        <v>1186</v>
      </c>
      <c r="E12" s="149">
        <v>301002</v>
      </c>
      <c r="F12" s="148">
        <v>1</v>
      </c>
      <c r="G12" s="148" t="s">
        <v>388</v>
      </c>
      <c r="H12" s="150" t="s">
        <v>497</v>
      </c>
      <c r="I12" s="149" t="s">
        <v>1131</v>
      </c>
    </row>
    <row r="13" spans="1:9" s="145" customFormat="1" ht="12">
      <c r="A13" s="145">
        <v>16</v>
      </c>
      <c r="B13" s="149" t="s">
        <v>1022</v>
      </c>
      <c r="C13" s="160" t="s">
        <v>190</v>
      </c>
      <c r="D13" s="149" t="s">
        <v>1187</v>
      </c>
      <c r="E13" s="151">
        <v>306073</v>
      </c>
      <c r="F13" s="148" t="s">
        <v>388</v>
      </c>
      <c r="G13" s="148">
        <v>1</v>
      </c>
      <c r="H13" s="159" t="s">
        <v>567</v>
      </c>
      <c r="I13" s="149" t="s">
        <v>1132</v>
      </c>
    </row>
    <row r="14" spans="1:9" s="145" customFormat="1" ht="12">
      <c r="A14" s="145">
        <v>19</v>
      </c>
      <c r="B14" s="149" t="s">
        <v>1070</v>
      </c>
      <c r="C14" s="149" t="s">
        <v>86</v>
      </c>
      <c r="D14" s="149" t="s">
        <v>1188</v>
      </c>
      <c r="E14" s="149">
        <v>406009</v>
      </c>
      <c r="F14" s="148">
        <v>1</v>
      </c>
      <c r="G14" s="148" t="s">
        <v>388</v>
      </c>
      <c r="H14" s="150" t="s">
        <v>598</v>
      </c>
      <c r="I14" s="149" t="s">
        <v>1133</v>
      </c>
    </row>
    <row r="15" spans="1:9" s="145" customFormat="1" ht="12">
      <c r="A15" s="145">
        <f>SUBTOTAL(3,E$4:$E15)</f>
        <v>12</v>
      </c>
      <c r="B15" s="149" t="s">
        <v>1024</v>
      </c>
      <c r="C15" s="149" t="s">
        <v>123</v>
      </c>
      <c r="D15" s="149" t="s">
        <v>1189</v>
      </c>
      <c r="E15" s="149">
        <v>503003</v>
      </c>
      <c r="F15" s="148">
        <v>1</v>
      </c>
      <c r="G15" s="148" t="s">
        <v>388</v>
      </c>
      <c r="H15" s="150" t="s">
        <v>664</v>
      </c>
      <c r="I15" s="149" t="s">
        <v>1177</v>
      </c>
    </row>
    <row r="16" spans="1:9" s="145" customFormat="1" ht="12">
      <c r="A16" s="145">
        <v>2</v>
      </c>
      <c r="B16" s="149" t="s">
        <v>1025</v>
      </c>
      <c r="C16" s="149" t="s">
        <v>233</v>
      </c>
      <c r="D16" s="149" t="s">
        <v>1058</v>
      </c>
      <c r="E16" s="149">
        <v>504011</v>
      </c>
      <c r="F16" s="148" t="s">
        <v>388</v>
      </c>
      <c r="G16" s="148">
        <v>1</v>
      </c>
      <c r="H16" s="150" t="s">
        <v>687</v>
      </c>
      <c r="I16" s="149" t="s">
        <v>1175</v>
      </c>
    </row>
    <row r="17" spans="1:9" s="145" customFormat="1" ht="12">
      <c r="A17" s="145">
        <v>20</v>
      </c>
      <c r="B17" s="149" t="s">
        <v>1029</v>
      </c>
      <c r="C17" s="149" t="s">
        <v>758</v>
      </c>
      <c r="D17" s="149" t="s">
        <v>1059</v>
      </c>
      <c r="E17" s="149">
        <v>508038</v>
      </c>
      <c r="F17" s="148" t="s">
        <v>388</v>
      </c>
      <c r="G17" s="148">
        <v>1</v>
      </c>
      <c r="H17" s="150" t="s">
        <v>759</v>
      </c>
      <c r="I17" s="149" t="s">
        <v>1134</v>
      </c>
    </row>
    <row r="18" spans="1:9" s="145" customFormat="1" ht="12">
      <c r="A18" s="145">
        <v>21</v>
      </c>
      <c r="B18" s="149" t="s">
        <v>1030</v>
      </c>
      <c r="C18" s="149" t="s">
        <v>124</v>
      </c>
      <c r="D18" s="149" t="s">
        <v>1190</v>
      </c>
      <c r="E18" s="149">
        <v>509011</v>
      </c>
      <c r="F18" s="148" t="s">
        <v>388</v>
      </c>
      <c r="G18" s="148">
        <v>1</v>
      </c>
      <c r="H18" s="150" t="s">
        <v>770</v>
      </c>
      <c r="I18" s="149" t="s">
        <v>1135</v>
      </c>
    </row>
    <row r="19" spans="1:9" s="145" customFormat="1" ht="13.5">
      <c r="A19" s="145">
        <v>23</v>
      </c>
      <c r="B19" s="149" t="s">
        <v>1031</v>
      </c>
      <c r="C19" s="149" t="s">
        <v>247</v>
      </c>
      <c r="D19" s="149" t="s">
        <v>1191</v>
      </c>
      <c r="E19" s="149">
        <v>601007</v>
      </c>
      <c r="F19" s="148">
        <v>1</v>
      </c>
      <c r="G19" s="148" t="s">
        <v>388</v>
      </c>
      <c r="H19" s="150" t="s">
        <v>788</v>
      </c>
      <c r="I19" s="152" t="s">
        <v>1136</v>
      </c>
    </row>
    <row r="20" spans="1:9" s="145" customFormat="1" ht="13.5">
      <c r="A20" s="145">
        <v>26</v>
      </c>
      <c r="B20" s="149" t="s">
        <v>1032</v>
      </c>
      <c r="C20" s="149" t="s">
        <v>252</v>
      </c>
      <c r="D20" s="149" t="s">
        <v>1192</v>
      </c>
      <c r="E20" s="149">
        <v>602038</v>
      </c>
      <c r="F20" s="148" t="s">
        <v>388</v>
      </c>
      <c r="G20" s="148">
        <v>1</v>
      </c>
      <c r="H20" s="150" t="s">
        <v>800</v>
      </c>
      <c r="I20" s="152" t="s">
        <v>1136</v>
      </c>
    </row>
    <row r="21" spans="1:9" s="145" customFormat="1" ht="12">
      <c r="A21" s="145">
        <v>24</v>
      </c>
      <c r="B21" s="149" t="s">
        <v>1032</v>
      </c>
      <c r="C21" s="149" t="s">
        <v>87</v>
      </c>
      <c r="D21" s="149" t="s">
        <v>1193</v>
      </c>
      <c r="E21" s="149">
        <v>602029</v>
      </c>
      <c r="F21" s="148">
        <v>1</v>
      </c>
      <c r="G21" s="148" t="s">
        <v>388</v>
      </c>
      <c r="H21" s="150" t="s">
        <v>794</v>
      </c>
      <c r="I21" s="149" t="s">
        <v>1134</v>
      </c>
    </row>
    <row r="22" spans="1:9" s="145" customFormat="1" ht="12">
      <c r="A22" s="145">
        <v>25</v>
      </c>
      <c r="B22" s="149" t="s">
        <v>1032</v>
      </c>
      <c r="C22" s="149" t="s">
        <v>88</v>
      </c>
      <c r="D22" s="149" t="s">
        <v>1194</v>
      </c>
      <c r="E22" s="149">
        <v>602031</v>
      </c>
      <c r="F22" s="148" t="s">
        <v>388</v>
      </c>
      <c r="G22" s="148">
        <v>1</v>
      </c>
      <c r="H22" s="150" t="s">
        <v>795</v>
      </c>
      <c r="I22" s="149" t="s">
        <v>1130</v>
      </c>
    </row>
    <row r="23" spans="1:9" s="145" customFormat="1" ht="12">
      <c r="A23" s="145">
        <v>27</v>
      </c>
      <c r="B23" s="149" t="s">
        <v>1033</v>
      </c>
      <c r="C23" s="149" t="s">
        <v>810</v>
      </c>
      <c r="D23" s="149" t="s">
        <v>1195</v>
      </c>
      <c r="E23" s="149">
        <v>603065</v>
      </c>
      <c r="F23" s="148" t="s">
        <v>388</v>
      </c>
      <c r="G23" s="148">
        <v>1</v>
      </c>
      <c r="H23" s="150" t="s">
        <v>811</v>
      </c>
      <c r="I23" s="149" t="s">
        <v>1137</v>
      </c>
    </row>
    <row r="24" spans="1:9" s="145" customFormat="1" ht="12" customHeight="1">
      <c r="A24" s="145">
        <v>28</v>
      </c>
      <c r="B24" s="149" t="s">
        <v>1033</v>
      </c>
      <c r="C24" s="149" t="s">
        <v>812</v>
      </c>
      <c r="D24" s="149" t="s">
        <v>1196</v>
      </c>
      <c r="E24" s="149">
        <v>603067</v>
      </c>
      <c r="F24" s="148">
        <v>1</v>
      </c>
      <c r="G24" s="148" t="s">
        <v>388</v>
      </c>
      <c r="H24" s="150" t="s">
        <v>813</v>
      </c>
      <c r="I24" s="149" t="s">
        <v>1138</v>
      </c>
    </row>
    <row r="25" spans="1:9" s="145" customFormat="1" ht="12">
      <c r="A25" s="145">
        <v>29</v>
      </c>
      <c r="B25" s="149" t="s">
        <v>1035</v>
      </c>
      <c r="C25" s="149" t="s">
        <v>89</v>
      </c>
      <c r="D25" s="149" t="s">
        <v>1197</v>
      </c>
      <c r="E25" s="149">
        <v>605010</v>
      </c>
      <c r="F25" s="148">
        <v>1</v>
      </c>
      <c r="G25" s="148" t="s">
        <v>388</v>
      </c>
      <c r="H25" s="150" t="s">
        <v>838</v>
      </c>
      <c r="I25" s="149" t="s">
        <v>1139</v>
      </c>
    </row>
    <row r="26" spans="1:9" s="145" customFormat="1" ht="12">
      <c r="A26" s="145">
        <v>30</v>
      </c>
      <c r="B26" s="149" t="s">
        <v>1037</v>
      </c>
      <c r="C26" s="149" t="s">
        <v>90</v>
      </c>
      <c r="D26" s="149" t="s">
        <v>1198</v>
      </c>
      <c r="E26" s="149">
        <v>701003</v>
      </c>
      <c r="F26" s="148" t="s">
        <v>388</v>
      </c>
      <c r="G26" s="148">
        <v>1</v>
      </c>
      <c r="H26" s="150" t="s">
        <v>851</v>
      </c>
      <c r="I26" s="149" t="s">
        <v>1130</v>
      </c>
    </row>
    <row r="27" spans="1:9" s="145" customFormat="1" ht="12">
      <c r="A27" s="145">
        <v>32</v>
      </c>
      <c r="B27" s="149" t="s">
        <v>1039</v>
      </c>
      <c r="C27" s="149" t="s">
        <v>92</v>
      </c>
      <c r="D27" s="149" t="s">
        <v>1199</v>
      </c>
      <c r="E27" s="149">
        <v>703010</v>
      </c>
      <c r="F27" s="148" t="s">
        <v>388</v>
      </c>
      <c r="G27" s="148">
        <v>1</v>
      </c>
      <c r="H27" s="150" t="s">
        <v>859</v>
      </c>
      <c r="I27" s="149" t="s">
        <v>1140</v>
      </c>
    </row>
    <row r="28" spans="1:9" s="145" customFormat="1" ht="12">
      <c r="A28" s="145">
        <v>31</v>
      </c>
      <c r="B28" s="149" t="s">
        <v>1039</v>
      </c>
      <c r="C28" s="149" t="s">
        <v>91</v>
      </c>
      <c r="D28" s="149" t="s">
        <v>1200</v>
      </c>
      <c r="E28" s="149">
        <v>703007</v>
      </c>
      <c r="F28" s="148">
        <v>1</v>
      </c>
      <c r="G28" s="148" t="s">
        <v>388</v>
      </c>
      <c r="H28" s="150" t="s">
        <v>856</v>
      </c>
      <c r="I28" s="149" t="s">
        <v>1130</v>
      </c>
    </row>
    <row r="29" spans="1:9" s="145" customFormat="1" ht="12">
      <c r="A29" s="145">
        <v>33</v>
      </c>
      <c r="B29" s="149" t="s">
        <v>1041</v>
      </c>
      <c r="C29" s="149" t="s">
        <v>93</v>
      </c>
      <c r="D29" s="149" t="s">
        <v>1201</v>
      </c>
      <c r="E29" s="149">
        <v>705007</v>
      </c>
      <c r="F29" s="148" t="s">
        <v>388</v>
      </c>
      <c r="G29" s="148">
        <v>1</v>
      </c>
      <c r="H29" s="150" t="s">
        <v>886</v>
      </c>
      <c r="I29" s="149" t="s">
        <v>1141</v>
      </c>
    </row>
    <row r="30" spans="1:9" s="145" customFormat="1" ht="12">
      <c r="A30" s="145">
        <v>34</v>
      </c>
      <c r="B30" s="149" t="s">
        <v>1041</v>
      </c>
      <c r="C30" s="149" t="s">
        <v>285</v>
      </c>
      <c r="D30" s="149" t="s">
        <v>1202</v>
      </c>
      <c r="E30" s="149">
        <v>705009</v>
      </c>
      <c r="F30" s="148" t="s">
        <v>388</v>
      </c>
      <c r="G30" s="148">
        <v>1</v>
      </c>
      <c r="H30" s="150" t="s">
        <v>887</v>
      </c>
      <c r="I30" s="149" t="s">
        <v>1142</v>
      </c>
    </row>
    <row r="31" spans="1:9" s="145" customFormat="1" ht="12">
      <c r="A31" s="145">
        <v>35</v>
      </c>
      <c r="B31" s="149" t="s">
        <v>1042</v>
      </c>
      <c r="C31" s="149" t="s">
        <v>890</v>
      </c>
      <c r="D31" s="149" t="s">
        <v>1203</v>
      </c>
      <c r="E31" s="149">
        <v>802008</v>
      </c>
      <c r="F31" s="148" t="s">
        <v>388</v>
      </c>
      <c r="G31" s="148">
        <v>1</v>
      </c>
      <c r="H31" s="150" t="s">
        <v>891</v>
      </c>
      <c r="I31" s="149" t="s">
        <v>1143</v>
      </c>
    </row>
    <row r="32" spans="1:9" s="145" customFormat="1" ht="12">
      <c r="A32" s="145">
        <v>37</v>
      </c>
      <c r="B32" s="149" t="s">
        <v>1043</v>
      </c>
      <c r="C32" s="149" t="s">
        <v>900</v>
      </c>
      <c r="D32" s="149" t="s">
        <v>1204</v>
      </c>
      <c r="E32" s="149">
        <v>803006</v>
      </c>
      <c r="F32" s="148">
        <v>1</v>
      </c>
      <c r="G32" s="148" t="s">
        <v>388</v>
      </c>
      <c r="H32" s="150" t="s">
        <v>901</v>
      </c>
      <c r="I32" s="149" t="s">
        <v>1145</v>
      </c>
    </row>
    <row r="33" spans="1:9" s="145" customFormat="1" ht="12">
      <c r="A33" s="145">
        <v>36</v>
      </c>
      <c r="B33" s="149" t="s">
        <v>1043</v>
      </c>
      <c r="C33" s="149" t="s">
        <v>898</v>
      </c>
      <c r="D33" s="149" t="s">
        <v>1205</v>
      </c>
      <c r="E33" s="149">
        <v>803005</v>
      </c>
      <c r="F33" s="148" t="s">
        <v>388</v>
      </c>
      <c r="G33" s="148">
        <v>1</v>
      </c>
      <c r="H33" s="150" t="s">
        <v>899</v>
      </c>
      <c r="I33" s="149" t="s">
        <v>1144</v>
      </c>
    </row>
    <row r="34" spans="1:9" s="145" customFormat="1" ht="12">
      <c r="A34" s="145">
        <v>38</v>
      </c>
      <c r="B34" s="149" t="s">
        <v>1044</v>
      </c>
      <c r="C34" s="149" t="s">
        <v>94</v>
      </c>
      <c r="D34" s="149" t="s">
        <v>1206</v>
      </c>
      <c r="E34" s="149">
        <v>804006</v>
      </c>
      <c r="F34" s="148" t="s">
        <v>388</v>
      </c>
      <c r="G34" s="148">
        <v>1</v>
      </c>
      <c r="H34" s="150" t="s">
        <v>906</v>
      </c>
      <c r="I34" s="149" t="s">
        <v>1130</v>
      </c>
    </row>
    <row r="35" spans="1:9" s="145" customFormat="1" ht="12">
      <c r="A35" s="145">
        <v>45</v>
      </c>
      <c r="B35" s="149" t="s">
        <v>1045</v>
      </c>
      <c r="C35" s="149" t="s">
        <v>99</v>
      </c>
      <c r="D35" s="149" t="s">
        <v>1207</v>
      </c>
      <c r="E35" s="149">
        <v>901042</v>
      </c>
      <c r="F35" s="148" t="s">
        <v>388</v>
      </c>
      <c r="G35" s="148">
        <v>1</v>
      </c>
      <c r="H35" s="150" t="s">
        <v>920</v>
      </c>
      <c r="I35" s="149" t="s">
        <v>1148</v>
      </c>
    </row>
    <row r="36" spans="1:9" s="145" customFormat="1" ht="12">
      <c r="A36" s="145">
        <v>43</v>
      </c>
      <c r="B36" s="149" t="s">
        <v>1045</v>
      </c>
      <c r="C36" s="149" t="s">
        <v>97</v>
      </c>
      <c r="D36" s="149" t="s">
        <v>1208</v>
      </c>
      <c r="E36" s="149">
        <v>901018</v>
      </c>
      <c r="F36" s="148">
        <v>1</v>
      </c>
      <c r="G36" s="148" t="s">
        <v>388</v>
      </c>
      <c r="H36" s="150" t="s">
        <v>914</v>
      </c>
      <c r="I36" s="149" t="s">
        <v>1146</v>
      </c>
    </row>
    <row r="37" spans="1:9" s="145" customFormat="1" ht="12">
      <c r="A37" s="145">
        <v>49</v>
      </c>
      <c r="B37" s="149" t="s">
        <v>1045</v>
      </c>
      <c r="C37" s="149" t="s">
        <v>102</v>
      </c>
      <c r="D37" s="149" t="s">
        <v>1209</v>
      </c>
      <c r="E37" s="149">
        <v>901061</v>
      </c>
      <c r="F37" s="148" t="s">
        <v>388</v>
      </c>
      <c r="G37" s="148">
        <v>1</v>
      </c>
      <c r="H37" s="150" t="s">
        <v>928</v>
      </c>
      <c r="I37" s="149" t="s">
        <v>1151</v>
      </c>
    </row>
    <row r="38" spans="1:9" s="145" customFormat="1" ht="12">
      <c r="A38" s="145">
        <v>46</v>
      </c>
      <c r="B38" s="149" t="s">
        <v>1045</v>
      </c>
      <c r="C38" s="149" t="s">
        <v>125</v>
      </c>
      <c r="D38" s="149" t="s">
        <v>1210</v>
      </c>
      <c r="E38" s="149">
        <v>901045</v>
      </c>
      <c r="F38" s="148">
        <v>1</v>
      </c>
      <c r="G38" s="148" t="s">
        <v>388</v>
      </c>
      <c r="H38" s="150" t="s">
        <v>923</v>
      </c>
      <c r="I38" s="149" t="s">
        <v>1130</v>
      </c>
    </row>
    <row r="39" spans="1:9" s="145" customFormat="1" ht="12">
      <c r="A39" s="145">
        <v>40</v>
      </c>
      <c r="B39" s="149" t="s">
        <v>1045</v>
      </c>
      <c r="C39" s="149" t="s">
        <v>95</v>
      </c>
      <c r="D39" s="149" t="s">
        <v>1211</v>
      </c>
      <c r="E39" s="149">
        <v>901002</v>
      </c>
      <c r="F39" s="148">
        <v>1</v>
      </c>
      <c r="G39" s="148" t="s">
        <v>388</v>
      </c>
      <c r="H39" s="150" t="s">
        <v>911</v>
      </c>
      <c r="I39" s="149" t="s">
        <v>1130</v>
      </c>
    </row>
    <row r="40" spans="1:9" s="145" customFormat="1" ht="12">
      <c r="A40" s="145">
        <v>48</v>
      </c>
      <c r="B40" s="149" t="s">
        <v>1045</v>
      </c>
      <c r="C40" s="149" t="s">
        <v>101</v>
      </c>
      <c r="D40" s="149" t="s">
        <v>1212</v>
      </c>
      <c r="E40" s="149">
        <v>901050</v>
      </c>
      <c r="F40" s="148" t="s">
        <v>388</v>
      </c>
      <c r="G40" s="148">
        <v>1</v>
      </c>
      <c r="H40" s="150" t="s">
        <v>925</v>
      </c>
      <c r="I40" s="149" t="s">
        <v>1150</v>
      </c>
    </row>
    <row r="41" spans="1:9" s="145" customFormat="1" ht="12">
      <c r="A41" s="145">
        <v>41</v>
      </c>
      <c r="B41" s="149" t="s">
        <v>1045</v>
      </c>
      <c r="C41" s="149" t="s">
        <v>297</v>
      </c>
      <c r="D41" s="149" t="s">
        <v>1213</v>
      </c>
      <c r="E41" s="149">
        <v>901003</v>
      </c>
      <c r="F41" s="148">
        <v>1</v>
      </c>
      <c r="G41" s="148" t="s">
        <v>388</v>
      </c>
      <c r="H41" s="150" t="s">
        <v>912</v>
      </c>
      <c r="I41" s="149" t="s">
        <v>1130</v>
      </c>
    </row>
    <row r="42" spans="1:9" s="145" customFormat="1" ht="12">
      <c r="A42" s="145">
        <v>42</v>
      </c>
      <c r="B42" s="149" t="s">
        <v>1045</v>
      </c>
      <c r="C42" s="149" t="s">
        <v>96</v>
      </c>
      <c r="D42" s="149" t="s">
        <v>1214</v>
      </c>
      <c r="E42" s="149">
        <v>901009</v>
      </c>
      <c r="F42" s="148" t="s">
        <v>388</v>
      </c>
      <c r="G42" s="148">
        <v>1</v>
      </c>
      <c r="H42" s="150" t="s">
        <v>913</v>
      </c>
      <c r="I42" s="149" t="s">
        <v>1130</v>
      </c>
    </row>
    <row r="43" spans="1:9" s="145" customFormat="1" ht="12">
      <c r="A43" s="145">
        <v>44</v>
      </c>
      <c r="B43" s="149" t="s">
        <v>1045</v>
      </c>
      <c r="C43" s="149" t="s">
        <v>98</v>
      </c>
      <c r="D43" s="149" t="s">
        <v>1215</v>
      </c>
      <c r="E43" s="149">
        <v>901027</v>
      </c>
      <c r="F43" s="148" t="s">
        <v>388</v>
      </c>
      <c r="G43" s="148">
        <v>1</v>
      </c>
      <c r="H43" s="150" t="s">
        <v>915</v>
      </c>
      <c r="I43" s="149" t="s">
        <v>1147</v>
      </c>
    </row>
    <row r="44" spans="1:9" s="145" customFormat="1" ht="12">
      <c r="A44" s="145">
        <v>47</v>
      </c>
      <c r="B44" s="149" t="s">
        <v>1045</v>
      </c>
      <c r="C44" s="149" t="s">
        <v>100</v>
      </c>
      <c r="D44" s="149" t="s">
        <v>1216</v>
      </c>
      <c r="E44" s="149">
        <v>901047</v>
      </c>
      <c r="F44" s="148" t="s">
        <v>388</v>
      </c>
      <c r="G44" s="148">
        <v>1</v>
      </c>
      <c r="H44" s="150" t="s">
        <v>924</v>
      </c>
      <c r="I44" s="149" t="s">
        <v>1149</v>
      </c>
    </row>
    <row r="45" spans="1:9" s="145" customFormat="1" ht="12">
      <c r="A45" s="145">
        <v>50</v>
      </c>
      <c r="B45" s="149" t="s">
        <v>1046</v>
      </c>
      <c r="C45" s="149" t="s">
        <v>126</v>
      </c>
      <c r="D45" s="149" t="s">
        <v>1217</v>
      </c>
      <c r="E45" s="149">
        <v>902003</v>
      </c>
      <c r="F45" s="148">
        <v>1</v>
      </c>
      <c r="G45" s="148" t="s">
        <v>388</v>
      </c>
      <c r="H45" s="150" t="s">
        <v>938</v>
      </c>
      <c r="I45" s="149" t="s">
        <v>1152</v>
      </c>
    </row>
    <row r="46" spans="1:9" s="145" customFormat="1" ht="12">
      <c r="A46" s="145">
        <v>52</v>
      </c>
      <c r="B46" s="149" t="s">
        <v>1047</v>
      </c>
      <c r="C46" s="149" t="s">
        <v>127</v>
      </c>
      <c r="D46" s="149" t="s">
        <v>1218</v>
      </c>
      <c r="E46" s="149">
        <v>903013</v>
      </c>
      <c r="F46" s="148">
        <v>1</v>
      </c>
      <c r="G46" s="148" t="s">
        <v>388</v>
      </c>
      <c r="H46" s="150" t="s">
        <v>943</v>
      </c>
      <c r="I46" s="149" t="s">
        <v>1154</v>
      </c>
    </row>
    <row r="47" spans="1:9" s="145" customFormat="1" ht="13.5">
      <c r="A47" s="145">
        <v>53</v>
      </c>
      <c r="B47" s="149" t="s">
        <v>1047</v>
      </c>
      <c r="C47" s="149" t="s">
        <v>104</v>
      </c>
      <c r="D47" s="149" t="s">
        <v>1219</v>
      </c>
      <c r="E47" s="149">
        <v>903018</v>
      </c>
      <c r="F47" s="148" t="s">
        <v>388</v>
      </c>
      <c r="G47" s="148">
        <v>1</v>
      </c>
      <c r="H47" s="150" t="s">
        <v>944</v>
      </c>
      <c r="I47" s="152" t="s">
        <v>1155</v>
      </c>
    </row>
    <row r="48" spans="1:9" s="145" customFormat="1" ht="13.5">
      <c r="A48" s="145">
        <v>54</v>
      </c>
      <c r="B48" s="149" t="s">
        <v>1047</v>
      </c>
      <c r="C48" s="149" t="s">
        <v>105</v>
      </c>
      <c r="D48" s="149" t="s">
        <v>1220</v>
      </c>
      <c r="E48" s="149">
        <v>903020</v>
      </c>
      <c r="F48" s="148" t="s">
        <v>388</v>
      </c>
      <c r="G48" s="148">
        <v>1</v>
      </c>
      <c r="H48" s="150" t="s">
        <v>945</v>
      </c>
      <c r="I48" s="152" t="s">
        <v>1156</v>
      </c>
    </row>
    <row r="49" spans="1:9" s="145" customFormat="1" ht="12">
      <c r="A49" s="145">
        <v>51</v>
      </c>
      <c r="B49" s="149" t="s">
        <v>1047</v>
      </c>
      <c r="C49" s="149" t="s">
        <v>103</v>
      </c>
      <c r="D49" s="149" t="s">
        <v>1221</v>
      </c>
      <c r="E49" s="149">
        <v>903009</v>
      </c>
      <c r="F49" s="148" t="s">
        <v>388</v>
      </c>
      <c r="G49" s="148">
        <v>1</v>
      </c>
      <c r="H49" s="150" t="s">
        <v>940</v>
      </c>
      <c r="I49" s="149" t="s">
        <v>1153</v>
      </c>
    </row>
    <row r="50" spans="1:9" s="145" customFormat="1" ht="12">
      <c r="A50" s="145">
        <v>57</v>
      </c>
      <c r="B50" s="149" t="s">
        <v>1048</v>
      </c>
      <c r="C50" s="149" t="s">
        <v>108</v>
      </c>
      <c r="D50" s="149" t="s">
        <v>1222</v>
      </c>
      <c r="E50" s="149">
        <v>904019</v>
      </c>
      <c r="F50" s="148" t="s">
        <v>388</v>
      </c>
      <c r="G50" s="148">
        <v>1</v>
      </c>
      <c r="H50" s="150" t="s">
        <v>957</v>
      </c>
      <c r="I50" s="149" t="s">
        <v>1159</v>
      </c>
    </row>
    <row r="51" spans="1:9" s="145" customFormat="1" ht="12">
      <c r="A51" s="145">
        <v>55</v>
      </c>
      <c r="B51" s="149" t="s">
        <v>1048</v>
      </c>
      <c r="C51" s="149" t="s">
        <v>106</v>
      </c>
      <c r="D51" s="149" t="s">
        <v>1223</v>
      </c>
      <c r="E51" s="149">
        <v>904009</v>
      </c>
      <c r="F51" s="148" t="s">
        <v>388</v>
      </c>
      <c r="G51" s="148">
        <v>1</v>
      </c>
      <c r="H51" s="150" t="s">
        <v>955</v>
      </c>
      <c r="I51" s="149" t="s">
        <v>1157</v>
      </c>
    </row>
    <row r="52" spans="1:9" s="145" customFormat="1" ht="12">
      <c r="A52" s="145">
        <v>58</v>
      </c>
      <c r="B52" s="149" t="s">
        <v>1048</v>
      </c>
      <c r="C52" s="149" t="s">
        <v>109</v>
      </c>
      <c r="D52" s="149" t="s">
        <v>1224</v>
      </c>
      <c r="E52" s="149">
        <v>904022</v>
      </c>
      <c r="F52" s="148" t="s">
        <v>388</v>
      </c>
      <c r="G52" s="148">
        <v>1</v>
      </c>
      <c r="H52" s="150" t="s">
        <v>640</v>
      </c>
      <c r="I52" s="149" t="s">
        <v>1160</v>
      </c>
    </row>
    <row r="53" spans="1:9" s="145" customFormat="1" ht="12">
      <c r="A53" s="145">
        <v>56</v>
      </c>
      <c r="B53" s="149" t="s">
        <v>1048</v>
      </c>
      <c r="C53" s="149" t="s">
        <v>107</v>
      </c>
      <c r="D53" s="149" t="s">
        <v>1225</v>
      </c>
      <c r="E53" s="149">
        <v>904018</v>
      </c>
      <c r="F53" s="148" t="s">
        <v>388</v>
      </c>
      <c r="G53" s="148">
        <v>1</v>
      </c>
      <c r="H53" s="150" t="s">
        <v>956</v>
      </c>
      <c r="I53" s="149" t="s">
        <v>1158</v>
      </c>
    </row>
    <row r="54" spans="1:9" s="145" customFormat="1" ht="12">
      <c r="A54" s="145">
        <v>60</v>
      </c>
      <c r="B54" s="149" t="s">
        <v>1049</v>
      </c>
      <c r="C54" s="149" t="s">
        <v>308</v>
      </c>
      <c r="D54" s="149" t="s">
        <v>1226</v>
      </c>
      <c r="E54" s="149">
        <v>905005</v>
      </c>
      <c r="F54" s="148" t="s">
        <v>388</v>
      </c>
      <c r="G54" s="148">
        <v>1</v>
      </c>
      <c r="H54" s="150" t="s">
        <v>963</v>
      </c>
      <c r="I54" s="149" t="s">
        <v>1162</v>
      </c>
    </row>
    <row r="55" spans="1:9" s="145" customFormat="1" ht="12">
      <c r="A55" s="145">
        <v>59</v>
      </c>
      <c r="B55" s="149" t="s">
        <v>1049</v>
      </c>
      <c r="C55" s="149" t="s">
        <v>110</v>
      </c>
      <c r="D55" s="149" t="s">
        <v>1063</v>
      </c>
      <c r="E55" s="149">
        <v>905002</v>
      </c>
      <c r="F55" s="148">
        <v>1</v>
      </c>
      <c r="G55" s="148" t="s">
        <v>388</v>
      </c>
      <c r="H55" s="150" t="s">
        <v>961</v>
      </c>
      <c r="I55" s="149" t="s">
        <v>1161</v>
      </c>
    </row>
    <row r="56" spans="1:9" s="145" customFormat="1" ht="12">
      <c r="A56" s="145">
        <v>62</v>
      </c>
      <c r="B56" s="149" t="s">
        <v>1049</v>
      </c>
      <c r="C56" s="149" t="s">
        <v>111</v>
      </c>
      <c r="D56" s="149" t="s">
        <v>1227</v>
      </c>
      <c r="E56" s="149">
        <v>905009</v>
      </c>
      <c r="F56" s="148" t="s">
        <v>388</v>
      </c>
      <c r="G56" s="148">
        <v>1</v>
      </c>
      <c r="H56" s="150" t="s">
        <v>965</v>
      </c>
      <c r="I56" s="149" t="s">
        <v>1164</v>
      </c>
    </row>
    <row r="57" spans="1:9" s="145" customFormat="1" ht="12">
      <c r="A57" s="145">
        <v>61</v>
      </c>
      <c r="B57" s="149" t="s">
        <v>1049</v>
      </c>
      <c r="C57" s="149" t="s">
        <v>128</v>
      </c>
      <c r="D57" s="149" t="s">
        <v>1228</v>
      </c>
      <c r="E57" s="149">
        <v>905006</v>
      </c>
      <c r="F57" s="148">
        <v>1</v>
      </c>
      <c r="G57" s="148" t="s">
        <v>388</v>
      </c>
      <c r="H57" s="150" t="s">
        <v>964</v>
      </c>
      <c r="I57" s="149" t="s">
        <v>1163</v>
      </c>
    </row>
    <row r="58" spans="1:9" s="145" customFormat="1" ht="12">
      <c r="A58" s="145">
        <v>63</v>
      </c>
      <c r="B58" s="149" t="s">
        <v>1049</v>
      </c>
      <c r="C58" s="149" t="s">
        <v>75</v>
      </c>
      <c r="D58" s="149" t="s">
        <v>1064</v>
      </c>
      <c r="E58" s="149">
        <v>905012</v>
      </c>
      <c r="F58" s="148">
        <v>1</v>
      </c>
      <c r="G58" s="148" t="s">
        <v>388</v>
      </c>
      <c r="H58" s="150" t="s">
        <v>656</v>
      </c>
      <c r="I58" s="149" t="s">
        <v>1130</v>
      </c>
    </row>
    <row r="59" spans="1:9" s="145" customFormat="1" ht="12">
      <c r="A59" s="145">
        <v>64</v>
      </c>
      <c r="B59" s="149" t="s">
        <v>1049</v>
      </c>
      <c r="C59" s="149" t="s">
        <v>112</v>
      </c>
      <c r="D59" s="149" t="s">
        <v>1229</v>
      </c>
      <c r="E59" s="149">
        <v>905014</v>
      </c>
      <c r="F59" s="148" t="s">
        <v>388</v>
      </c>
      <c r="G59" s="148">
        <v>1</v>
      </c>
      <c r="H59" s="150" t="s">
        <v>968</v>
      </c>
      <c r="I59" s="149" t="s">
        <v>1130</v>
      </c>
    </row>
    <row r="60" spans="1:9" s="145" customFormat="1" ht="12">
      <c r="A60" s="145">
        <v>67</v>
      </c>
      <c r="B60" s="149" t="s">
        <v>1050</v>
      </c>
      <c r="C60" s="149" t="s">
        <v>311</v>
      </c>
      <c r="D60" s="149" t="s">
        <v>1065</v>
      </c>
      <c r="E60" s="149">
        <v>906013</v>
      </c>
      <c r="F60" s="148" t="s">
        <v>388</v>
      </c>
      <c r="G60" s="148">
        <v>1</v>
      </c>
      <c r="H60" s="150" t="s">
        <v>977</v>
      </c>
      <c r="I60" s="149" t="s">
        <v>1167</v>
      </c>
    </row>
    <row r="61" spans="1:9" s="145" customFormat="1" ht="12">
      <c r="A61" s="145">
        <v>68</v>
      </c>
      <c r="B61" s="149" t="s">
        <v>1050</v>
      </c>
      <c r="C61" s="149" t="s">
        <v>980</v>
      </c>
      <c r="D61" s="149" t="s">
        <v>1230</v>
      </c>
      <c r="E61" s="149">
        <v>906015</v>
      </c>
      <c r="F61" s="148" t="s">
        <v>388</v>
      </c>
      <c r="G61" s="148">
        <v>1</v>
      </c>
      <c r="H61" s="150" t="s">
        <v>981</v>
      </c>
      <c r="I61" s="149" t="s">
        <v>1168</v>
      </c>
    </row>
    <row r="62" spans="1:9" s="145" customFormat="1" ht="12">
      <c r="A62" s="145">
        <v>65</v>
      </c>
      <c r="B62" s="149" t="s">
        <v>1050</v>
      </c>
      <c r="C62" s="149" t="s">
        <v>113</v>
      </c>
      <c r="D62" s="149" t="s">
        <v>1231</v>
      </c>
      <c r="E62" s="149">
        <v>906006</v>
      </c>
      <c r="F62" s="148">
        <v>1</v>
      </c>
      <c r="G62" s="148" t="s">
        <v>388</v>
      </c>
      <c r="H62" s="150" t="s">
        <v>973</v>
      </c>
      <c r="I62" s="149" t="s">
        <v>1165</v>
      </c>
    </row>
    <row r="63" spans="1:9" s="145" customFormat="1" ht="12">
      <c r="A63" s="145">
        <v>66</v>
      </c>
      <c r="B63" s="149" t="s">
        <v>1050</v>
      </c>
      <c r="C63" s="149" t="s">
        <v>114</v>
      </c>
      <c r="D63" s="149" t="s">
        <v>1232</v>
      </c>
      <c r="E63" s="149">
        <v>906009</v>
      </c>
      <c r="F63" s="148" t="s">
        <v>388</v>
      </c>
      <c r="G63" s="148">
        <v>1</v>
      </c>
      <c r="H63" s="150" t="s">
        <v>974</v>
      </c>
      <c r="I63" s="149" t="s">
        <v>1166</v>
      </c>
    </row>
    <row r="64" spans="1:9" s="145" customFormat="1" ht="12">
      <c r="A64" s="145">
        <v>73</v>
      </c>
      <c r="B64" s="149" t="s">
        <v>1051</v>
      </c>
      <c r="C64" s="149" t="s">
        <v>118</v>
      </c>
      <c r="D64" s="149" t="s">
        <v>1233</v>
      </c>
      <c r="E64" s="149">
        <v>907017</v>
      </c>
      <c r="F64" s="148" t="s">
        <v>388</v>
      </c>
      <c r="G64" s="148">
        <v>1</v>
      </c>
      <c r="H64" s="150" t="s">
        <v>987</v>
      </c>
      <c r="I64" s="149" t="s">
        <v>1173</v>
      </c>
    </row>
    <row r="65" spans="1:9" s="145" customFormat="1" ht="12">
      <c r="A65" s="145">
        <v>69</v>
      </c>
      <c r="B65" s="149" t="s">
        <v>1051</v>
      </c>
      <c r="C65" s="149" t="s">
        <v>115</v>
      </c>
      <c r="D65" s="149" t="s">
        <v>1234</v>
      </c>
      <c r="E65" s="149">
        <v>907006</v>
      </c>
      <c r="F65" s="148" t="s">
        <v>388</v>
      </c>
      <c r="G65" s="148">
        <v>1</v>
      </c>
      <c r="H65" s="150" t="s">
        <v>983</v>
      </c>
      <c r="I65" s="149" t="s">
        <v>1169</v>
      </c>
    </row>
    <row r="66" spans="1:9" s="145" customFormat="1" ht="12">
      <c r="A66" s="145">
        <v>70</v>
      </c>
      <c r="B66" s="149" t="s">
        <v>1051</v>
      </c>
      <c r="C66" s="149" t="s">
        <v>129</v>
      </c>
      <c r="D66" s="149" t="s">
        <v>1066</v>
      </c>
      <c r="E66" s="149">
        <v>907013</v>
      </c>
      <c r="F66" s="148" t="s">
        <v>388</v>
      </c>
      <c r="G66" s="148">
        <v>1</v>
      </c>
      <c r="H66" s="150" t="s">
        <v>785</v>
      </c>
      <c r="I66" s="149" t="s">
        <v>1170</v>
      </c>
    </row>
    <row r="67" spans="1:9" s="145" customFormat="1" ht="12">
      <c r="A67" s="145">
        <v>74</v>
      </c>
      <c r="B67" s="149" t="s">
        <v>1051</v>
      </c>
      <c r="C67" s="149" t="s">
        <v>119</v>
      </c>
      <c r="D67" s="149" t="s">
        <v>1235</v>
      </c>
      <c r="E67" s="149">
        <v>907020</v>
      </c>
      <c r="F67" s="148" t="s">
        <v>388</v>
      </c>
      <c r="G67" s="148">
        <v>1</v>
      </c>
      <c r="H67" s="150" t="s">
        <v>988</v>
      </c>
      <c r="I67" s="149" t="s">
        <v>1174</v>
      </c>
    </row>
    <row r="68" spans="1:9" s="145" customFormat="1" ht="12">
      <c r="A68" s="145">
        <v>71</v>
      </c>
      <c r="B68" s="149" t="s">
        <v>1051</v>
      </c>
      <c r="C68" s="149" t="s">
        <v>116</v>
      </c>
      <c r="D68" s="149" t="s">
        <v>1236</v>
      </c>
      <c r="E68" s="149">
        <v>907014</v>
      </c>
      <c r="F68" s="148" t="s">
        <v>388</v>
      </c>
      <c r="G68" s="148">
        <v>1</v>
      </c>
      <c r="H68" s="150" t="s">
        <v>985</v>
      </c>
      <c r="I68" s="149" t="s">
        <v>1171</v>
      </c>
    </row>
    <row r="69" spans="1:9" s="145" customFormat="1" ht="12">
      <c r="A69" s="145">
        <v>72</v>
      </c>
      <c r="B69" s="149" t="s">
        <v>1051</v>
      </c>
      <c r="C69" s="149" t="s">
        <v>117</v>
      </c>
      <c r="D69" s="149" t="s">
        <v>1237</v>
      </c>
      <c r="E69" s="149">
        <v>907016</v>
      </c>
      <c r="F69" s="148" t="s">
        <v>388</v>
      </c>
      <c r="G69" s="148">
        <v>1</v>
      </c>
      <c r="H69" s="150" t="s">
        <v>986</v>
      </c>
      <c r="I69" s="149" t="s">
        <v>1172</v>
      </c>
    </row>
  </sheetData>
  <sortState xmlns:xlrd2="http://schemas.microsoft.com/office/spreadsheetml/2017/richdata2" ref="A2:I69">
    <sortCondition ref="B2:B69" customList="北海道,青森県,岩手県,宮城県,秋田県,山形県,福島県,新潟県,茨城県,栃木県,群馬県,埼玉県,千葉県,神奈川県,東京都,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Condition ref="H2:H69"/>
  </sortState>
  <phoneticPr fontId="15"/>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B808-74FE-45AC-BB74-4F00E43F6644}">
  <sheetPr codeName="Sheet5"/>
  <dimension ref="A1:Q286"/>
  <sheetViews>
    <sheetView workbookViewId="0">
      <selection activeCell="A2" sqref="A2:XFD1499"/>
    </sheetView>
  </sheetViews>
  <sheetFormatPr defaultRowHeight="10.5"/>
  <cols>
    <col min="5" max="5" width="42.5" customWidth="1"/>
    <col min="12" max="12" width="11.33203125" style="193" bestFit="1" customWidth="1"/>
    <col min="13" max="13" width="34.5" customWidth="1"/>
  </cols>
  <sheetData>
    <row r="1" spans="1:17" s="142" customFormat="1" ht="77.25" customHeight="1">
      <c r="A1" s="188" t="s">
        <v>1071</v>
      </c>
      <c r="B1" s="188" t="s">
        <v>356</v>
      </c>
      <c r="C1" s="189" t="s">
        <v>406</v>
      </c>
      <c r="D1" s="195" t="s">
        <v>1114</v>
      </c>
      <c r="E1" s="187" t="s">
        <v>407</v>
      </c>
      <c r="F1" s="141" t="s">
        <v>408</v>
      </c>
      <c r="G1" s="186" t="s">
        <v>409</v>
      </c>
      <c r="H1" s="186" t="s">
        <v>1072</v>
      </c>
      <c r="I1" s="194" t="s">
        <v>1113</v>
      </c>
      <c r="J1" s="185" t="s">
        <v>410</v>
      </c>
      <c r="K1" s="185" t="s">
        <v>411</v>
      </c>
      <c r="L1" s="191" t="s">
        <v>1053</v>
      </c>
      <c r="M1" s="143" t="s">
        <v>1073</v>
      </c>
      <c r="N1" s="144" t="s">
        <v>1074</v>
      </c>
      <c r="O1" s="144" t="s">
        <v>1075</v>
      </c>
    </row>
    <row r="2" spans="1:17" s="145" customFormat="1" ht="12">
      <c r="A2" s="149" t="s">
        <v>122</v>
      </c>
      <c r="B2" s="146" t="s">
        <v>122</v>
      </c>
      <c r="C2" s="149">
        <v>100005</v>
      </c>
      <c r="D2" s="146">
        <v>1100005</v>
      </c>
      <c r="E2" s="149" t="s">
        <v>136</v>
      </c>
      <c r="F2" s="150" t="s">
        <v>412</v>
      </c>
      <c r="G2" s="149" t="s">
        <v>413</v>
      </c>
      <c r="H2" s="149"/>
      <c r="I2" s="149"/>
      <c r="J2" s="149"/>
      <c r="K2" s="150"/>
      <c r="L2" s="190">
        <v>1100005</v>
      </c>
      <c r="M2" s="148" t="s">
        <v>136</v>
      </c>
      <c r="N2" s="148" t="s">
        <v>388</v>
      </c>
      <c r="O2" s="148">
        <v>1</v>
      </c>
    </row>
    <row r="3" spans="1:17" s="145" customFormat="1" ht="17.25">
      <c r="A3" s="149" t="s">
        <v>122</v>
      </c>
      <c r="B3" s="146" t="s">
        <v>122</v>
      </c>
      <c r="C3" s="149">
        <v>100016</v>
      </c>
      <c r="D3" s="146">
        <v>1100016</v>
      </c>
      <c r="E3" s="149" t="s">
        <v>414</v>
      </c>
      <c r="F3" s="150" t="s">
        <v>415</v>
      </c>
      <c r="G3" s="149" t="s">
        <v>416</v>
      </c>
      <c r="H3" s="149"/>
      <c r="I3" s="146">
        <v>3100016</v>
      </c>
      <c r="J3" s="149" t="s">
        <v>417</v>
      </c>
      <c r="K3" s="150" t="s">
        <v>418</v>
      </c>
      <c r="L3" s="190">
        <v>1100016</v>
      </c>
      <c r="M3" s="148" t="s">
        <v>419</v>
      </c>
      <c r="N3" s="148" t="s">
        <v>388</v>
      </c>
      <c r="O3" s="148">
        <v>1</v>
      </c>
    </row>
    <row r="4" spans="1:17" s="145" customFormat="1" ht="12">
      <c r="A4" s="149" t="s">
        <v>122</v>
      </c>
      <c r="B4" s="146" t="s">
        <v>122</v>
      </c>
      <c r="C4" s="149">
        <v>100035</v>
      </c>
      <c r="D4" s="146">
        <v>1100035</v>
      </c>
      <c r="E4" s="149" t="s">
        <v>420</v>
      </c>
      <c r="F4" s="150" t="s">
        <v>421</v>
      </c>
      <c r="G4" s="149" t="s">
        <v>413</v>
      </c>
      <c r="H4" s="149"/>
      <c r="I4" s="149"/>
      <c r="J4" s="149"/>
      <c r="K4" s="150"/>
      <c r="L4" s="190">
        <v>1100035</v>
      </c>
      <c r="M4" s="148" t="s">
        <v>422</v>
      </c>
      <c r="N4" s="148">
        <v>1</v>
      </c>
      <c r="O4" s="148" t="s">
        <v>388</v>
      </c>
    </row>
    <row r="5" spans="1:17" s="145" customFormat="1" ht="12">
      <c r="A5" s="149" t="s">
        <v>122</v>
      </c>
      <c r="B5" s="146" t="s">
        <v>122</v>
      </c>
      <c r="C5" s="149">
        <v>100056</v>
      </c>
      <c r="D5" s="146">
        <v>1100056</v>
      </c>
      <c r="E5" s="149" t="s">
        <v>141</v>
      </c>
      <c r="F5" s="150" t="s">
        <v>423</v>
      </c>
      <c r="G5" s="149" t="s">
        <v>424</v>
      </c>
      <c r="H5" s="149"/>
      <c r="I5" s="149"/>
      <c r="J5" s="149"/>
      <c r="K5" s="150"/>
      <c r="L5" s="190">
        <v>1403003</v>
      </c>
      <c r="M5" s="148" t="s">
        <v>197</v>
      </c>
      <c r="N5" s="148">
        <v>1</v>
      </c>
      <c r="O5" s="148" t="s">
        <v>388</v>
      </c>
      <c r="P5" s="145">
        <v>403003</v>
      </c>
      <c r="Q5" s="145">
        <f>IF(C5=P5,1,2)</f>
        <v>2</v>
      </c>
    </row>
    <row r="6" spans="1:17" s="145" customFormat="1" ht="12">
      <c r="A6" s="149" t="s">
        <v>122</v>
      </c>
      <c r="B6" s="146" t="s">
        <v>122</v>
      </c>
      <c r="C6" s="149">
        <v>100057</v>
      </c>
      <c r="D6" s="146">
        <v>1100057</v>
      </c>
      <c r="E6" s="149" t="s">
        <v>142</v>
      </c>
      <c r="F6" s="150" t="s">
        <v>425</v>
      </c>
      <c r="G6" s="149" t="s">
        <v>424</v>
      </c>
      <c r="H6" s="149"/>
      <c r="I6" s="149"/>
      <c r="J6" s="149"/>
      <c r="K6" s="150"/>
      <c r="L6" s="190">
        <v>9100057</v>
      </c>
      <c r="M6" s="148" t="s">
        <v>142</v>
      </c>
      <c r="N6" s="148" t="s">
        <v>388</v>
      </c>
      <c r="O6" s="148">
        <v>1</v>
      </c>
      <c r="P6" s="145">
        <v>100057</v>
      </c>
      <c r="Q6" s="145">
        <f>IF(C6=P6,1,2)</f>
        <v>1</v>
      </c>
    </row>
    <row r="7" spans="1:17" s="145" customFormat="1" ht="12">
      <c r="A7" s="149" t="s">
        <v>122</v>
      </c>
      <c r="B7" s="146" t="s">
        <v>122</v>
      </c>
      <c r="C7" s="149">
        <v>100058</v>
      </c>
      <c r="D7" s="146">
        <v>1100058</v>
      </c>
      <c r="E7" s="149" t="s">
        <v>426</v>
      </c>
      <c r="F7" s="150" t="s">
        <v>427</v>
      </c>
      <c r="G7" s="149" t="s">
        <v>424</v>
      </c>
      <c r="H7" s="149"/>
      <c r="I7" s="146">
        <v>3100058</v>
      </c>
      <c r="J7" s="149" t="s">
        <v>428</v>
      </c>
      <c r="K7" s="150" t="s">
        <v>429</v>
      </c>
      <c r="L7" s="192">
        <v>3100058</v>
      </c>
      <c r="M7" s="148" t="s">
        <v>430</v>
      </c>
      <c r="N7" s="148">
        <v>1</v>
      </c>
      <c r="O7" s="148" t="s">
        <v>388</v>
      </c>
      <c r="P7" s="145">
        <v>100058</v>
      </c>
      <c r="Q7" s="145">
        <f>IF(C7=P7,1,2)</f>
        <v>1</v>
      </c>
    </row>
    <row r="8" spans="1:17" s="145" customFormat="1" ht="12">
      <c r="A8" s="149" t="s">
        <v>122</v>
      </c>
      <c r="B8" s="146" t="s">
        <v>122</v>
      </c>
      <c r="C8" s="149">
        <v>100059</v>
      </c>
      <c r="D8" s="146">
        <v>1100059</v>
      </c>
      <c r="E8" s="149" t="s">
        <v>431</v>
      </c>
      <c r="F8" s="150" t="s">
        <v>432</v>
      </c>
      <c r="G8" s="149" t="s">
        <v>433</v>
      </c>
      <c r="H8" s="149"/>
      <c r="I8" s="149"/>
      <c r="J8" s="149"/>
      <c r="K8" s="150"/>
      <c r="L8" s="190">
        <v>9100059</v>
      </c>
      <c r="M8" s="148" t="s">
        <v>362</v>
      </c>
      <c r="N8" s="148" t="s">
        <v>388</v>
      </c>
      <c r="O8" s="148">
        <v>1</v>
      </c>
      <c r="P8" s="145">
        <v>100059</v>
      </c>
      <c r="Q8" s="145">
        <f>IF(C8=P8,1,2)</f>
        <v>1</v>
      </c>
    </row>
    <row r="9" spans="1:17" s="145" customFormat="1" ht="12">
      <c r="A9" s="149" t="s">
        <v>122</v>
      </c>
      <c r="B9" s="146" t="s">
        <v>122</v>
      </c>
      <c r="C9" s="154">
        <v>100993</v>
      </c>
      <c r="D9" s="146"/>
      <c r="E9" s="149"/>
      <c r="F9" s="150"/>
      <c r="G9" s="149"/>
      <c r="H9" s="149"/>
      <c r="I9" s="146">
        <v>3100993</v>
      </c>
      <c r="J9" s="149" t="s">
        <v>434</v>
      </c>
      <c r="K9" s="150" t="s">
        <v>435</v>
      </c>
      <c r="L9" s="192">
        <v>3100993</v>
      </c>
      <c r="M9" s="148" t="s">
        <v>434</v>
      </c>
      <c r="N9" s="148" t="s">
        <v>388</v>
      </c>
      <c r="O9" s="148">
        <v>1</v>
      </c>
    </row>
    <row r="10" spans="1:17" s="145" customFormat="1" ht="12">
      <c r="A10" s="149" t="s">
        <v>1076</v>
      </c>
      <c r="B10" s="146" t="s">
        <v>122</v>
      </c>
      <c r="C10" s="154">
        <v>100994</v>
      </c>
      <c r="D10" s="146">
        <v>1100994</v>
      </c>
      <c r="E10" s="149" t="s">
        <v>1101</v>
      </c>
      <c r="F10" s="150" t="s">
        <v>436</v>
      </c>
      <c r="G10" s="149"/>
      <c r="H10" s="149"/>
      <c r="I10" s="149"/>
      <c r="J10" s="149"/>
      <c r="K10" s="150"/>
      <c r="L10" s="190">
        <v>1407024</v>
      </c>
      <c r="M10" s="148" t="s">
        <v>437</v>
      </c>
      <c r="N10" s="148">
        <v>1</v>
      </c>
      <c r="O10" s="148" t="s">
        <v>388</v>
      </c>
    </row>
    <row r="11" spans="1:17" s="145" customFormat="1" ht="12">
      <c r="A11" s="149" t="s">
        <v>122</v>
      </c>
      <c r="B11" s="146" t="s">
        <v>122</v>
      </c>
      <c r="C11" s="154">
        <v>100995</v>
      </c>
      <c r="D11" s="146">
        <v>1100995</v>
      </c>
      <c r="E11" s="152" t="s">
        <v>1089</v>
      </c>
      <c r="F11" s="153" t="s">
        <v>438</v>
      </c>
      <c r="G11" s="152" t="s">
        <v>424</v>
      </c>
      <c r="H11" s="149"/>
      <c r="I11" s="149"/>
      <c r="J11" s="149"/>
      <c r="K11" s="150"/>
      <c r="L11" s="190">
        <v>9100995</v>
      </c>
      <c r="M11" s="148" t="s">
        <v>439</v>
      </c>
      <c r="N11" s="148" t="s">
        <v>388</v>
      </c>
      <c r="O11" s="148">
        <v>1</v>
      </c>
      <c r="P11" s="145">
        <v>100995</v>
      </c>
      <c r="Q11" s="145">
        <f>IF(C11=P11,1,2)</f>
        <v>1</v>
      </c>
    </row>
    <row r="12" spans="1:17" s="145" customFormat="1" ht="12">
      <c r="A12" s="149" t="s">
        <v>144</v>
      </c>
      <c r="B12" s="146" t="s">
        <v>1010</v>
      </c>
      <c r="C12" s="149">
        <v>201001</v>
      </c>
      <c r="D12" s="146">
        <v>1201001</v>
      </c>
      <c r="E12" s="149" t="s">
        <v>137</v>
      </c>
      <c r="F12" s="150" t="s">
        <v>440</v>
      </c>
      <c r="G12" s="149" t="s">
        <v>413</v>
      </c>
      <c r="H12" s="149"/>
      <c r="I12" s="149"/>
      <c r="J12" s="149"/>
      <c r="K12" s="150"/>
      <c r="L12" s="190">
        <v>1201001</v>
      </c>
      <c r="M12" s="148" t="s">
        <v>137</v>
      </c>
      <c r="N12" s="148" t="s">
        <v>388</v>
      </c>
      <c r="O12" s="148">
        <v>1</v>
      </c>
    </row>
    <row r="13" spans="1:17" s="145" customFormat="1" ht="12">
      <c r="A13" s="149" t="s">
        <v>144</v>
      </c>
      <c r="B13" s="146" t="s">
        <v>1010</v>
      </c>
      <c r="C13" s="149">
        <v>201002</v>
      </c>
      <c r="D13" s="146">
        <v>1201002</v>
      </c>
      <c r="E13" s="149" t="s">
        <v>138</v>
      </c>
      <c r="F13" s="150" t="s">
        <v>441</v>
      </c>
      <c r="G13" s="149" t="s">
        <v>413</v>
      </c>
      <c r="H13" s="149"/>
      <c r="I13" s="146">
        <v>3201002</v>
      </c>
      <c r="J13" s="149" t="s">
        <v>442</v>
      </c>
      <c r="K13" s="150" t="s">
        <v>441</v>
      </c>
      <c r="L13" s="190">
        <v>1201002</v>
      </c>
      <c r="M13" s="148" t="s">
        <v>138</v>
      </c>
      <c r="N13" s="148">
        <v>1</v>
      </c>
      <c r="O13" s="148" t="s">
        <v>388</v>
      </c>
    </row>
    <row r="14" spans="1:17" s="145" customFormat="1" ht="12">
      <c r="A14" s="149" t="s">
        <v>144</v>
      </c>
      <c r="B14" s="146" t="s">
        <v>1010</v>
      </c>
      <c r="C14" s="149">
        <v>201011</v>
      </c>
      <c r="D14" s="146">
        <v>1201011</v>
      </c>
      <c r="E14" s="149" t="s">
        <v>145</v>
      </c>
      <c r="F14" s="150" t="s">
        <v>444</v>
      </c>
      <c r="G14" s="152" t="s">
        <v>413</v>
      </c>
      <c r="H14" s="149"/>
      <c r="I14" s="146">
        <v>3201011</v>
      </c>
      <c r="J14" s="149" t="s">
        <v>445</v>
      </c>
      <c r="K14" s="150" t="s">
        <v>446</v>
      </c>
      <c r="L14" s="190">
        <v>1201010</v>
      </c>
      <c r="M14" s="148" t="s">
        <v>139</v>
      </c>
      <c r="N14" s="148">
        <v>1</v>
      </c>
      <c r="O14" s="148" t="s">
        <v>388</v>
      </c>
    </row>
    <row r="15" spans="1:17" s="145" customFormat="1" ht="12">
      <c r="A15" s="149" t="s">
        <v>144</v>
      </c>
      <c r="B15" s="146" t="s">
        <v>1010</v>
      </c>
      <c r="C15" s="149">
        <v>201012</v>
      </c>
      <c r="D15" s="146">
        <v>1201012</v>
      </c>
      <c r="E15" s="149" t="s">
        <v>140</v>
      </c>
      <c r="F15" s="150" t="s">
        <v>447</v>
      </c>
      <c r="G15" s="149" t="s">
        <v>413</v>
      </c>
      <c r="H15" s="149"/>
      <c r="I15" s="149"/>
      <c r="J15" s="149"/>
      <c r="K15" s="150"/>
      <c r="L15" s="190">
        <v>1201012</v>
      </c>
      <c r="M15" s="148" t="s">
        <v>140</v>
      </c>
      <c r="N15" s="148" t="s">
        <v>388</v>
      </c>
      <c r="O15" s="148">
        <v>1</v>
      </c>
    </row>
    <row r="16" spans="1:17" s="145" customFormat="1" ht="12">
      <c r="A16" s="149" t="s">
        <v>148</v>
      </c>
      <c r="B16" s="146" t="s">
        <v>1011</v>
      </c>
      <c r="C16" s="149">
        <v>202011</v>
      </c>
      <c r="D16" s="146">
        <v>1202011</v>
      </c>
      <c r="E16" s="149" t="s">
        <v>71</v>
      </c>
      <c r="F16" s="150" t="s">
        <v>449</v>
      </c>
      <c r="G16" s="149" t="s">
        <v>413</v>
      </c>
      <c r="H16" s="149"/>
      <c r="I16" s="149"/>
      <c r="J16" s="149"/>
      <c r="K16" s="150"/>
      <c r="L16" s="190">
        <v>1202011</v>
      </c>
      <c r="M16" s="148" t="s">
        <v>71</v>
      </c>
      <c r="N16" s="148" t="s">
        <v>388</v>
      </c>
      <c r="O16" s="148">
        <v>1</v>
      </c>
    </row>
    <row r="17" spans="1:17" s="145" customFormat="1" ht="12">
      <c r="A17" s="149" t="s">
        <v>148</v>
      </c>
      <c r="B17" s="146" t="s">
        <v>1011</v>
      </c>
      <c r="C17" s="149">
        <v>202014</v>
      </c>
      <c r="D17" s="146">
        <v>1202014</v>
      </c>
      <c r="E17" s="149" t="s">
        <v>143</v>
      </c>
      <c r="F17" s="150" t="s">
        <v>450</v>
      </c>
      <c r="G17" s="149" t="s">
        <v>413</v>
      </c>
      <c r="H17" s="149"/>
      <c r="I17" s="146">
        <v>3202014</v>
      </c>
      <c r="J17" s="149" t="s">
        <v>451</v>
      </c>
      <c r="K17" s="150" t="s">
        <v>452</v>
      </c>
      <c r="L17" s="190">
        <v>1202014</v>
      </c>
      <c r="M17" s="148" t="s">
        <v>143</v>
      </c>
      <c r="N17" s="148" t="s">
        <v>388</v>
      </c>
      <c r="O17" s="148">
        <v>1</v>
      </c>
    </row>
    <row r="18" spans="1:17" s="145" customFormat="1" ht="12">
      <c r="A18" s="149" t="s">
        <v>148</v>
      </c>
      <c r="B18" s="146" t="s">
        <v>1011</v>
      </c>
      <c r="C18" s="149">
        <v>202016</v>
      </c>
      <c r="D18" s="146">
        <v>1202016</v>
      </c>
      <c r="E18" s="149" t="s">
        <v>1102</v>
      </c>
      <c r="F18" s="150" t="s">
        <v>453</v>
      </c>
      <c r="G18" s="149"/>
      <c r="H18" s="149"/>
      <c r="I18" s="149"/>
      <c r="J18" s="149"/>
      <c r="K18" s="150"/>
      <c r="L18" s="190">
        <v>1202016</v>
      </c>
      <c r="M18" s="148" t="s">
        <v>454</v>
      </c>
      <c r="N18" s="148" t="s">
        <v>388</v>
      </c>
      <c r="O18" s="148">
        <v>1</v>
      </c>
    </row>
    <row r="19" spans="1:17" s="145" customFormat="1" ht="12">
      <c r="A19" s="149" t="s">
        <v>150</v>
      </c>
      <c r="B19" s="146" t="s">
        <v>1012</v>
      </c>
      <c r="C19" s="149">
        <v>203004</v>
      </c>
      <c r="D19" s="146">
        <v>1203004</v>
      </c>
      <c r="E19" s="149" t="s">
        <v>151</v>
      </c>
      <c r="F19" s="150" t="s">
        <v>458</v>
      </c>
      <c r="G19" s="149" t="s">
        <v>459</v>
      </c>
      <c r="H19" s="149"/>
      <c r="I19" s="146">
        <v>3203004</v>
      </c>
      <c r="J19" s="149" t="s">
        <v>460</v>
      </c>
      <c r="K19" s="150" t="s">
        <v>458</v>
      </c>
      <c r="L19" s="190">
        <v>1401009</v>
      </c>
      <c r="M19" s="148" t="s">
        <v>194</v>
      </c>
      <c r="N19" s="148">
        <v>1</v>
      </c>
      <c r="O19" s="148" t="s">
        <v>388</v>
      </c>
    </row>
    <row r="20" spans="1:17" s="145" customFormat="1" ht="12">
      <c r="A20" s="149" t="s">
        <v>150</v>
      </c>
      <c r="B20" s="146" t="s">
        <v>1012</v>
      </c>
      <c r="C20" s="149">
        <v>203011</v>
      </c>
      <c r="D20" s="146">
        <v>1203011</v>
      </c>
      <c r="E20" s="149" t="s">
        <v>146</v>
      </c>
      <c r="F20" s="150" t="s">
        <v>461</v>
      </c>
      <c r="G20" s="149" t="s">
        <v>413</v>
      </c>
      <c r="H20" s="149"/>
      <c r="I20" s="146">
        <v>3203011</v>
      </c>
      <c r="J20" s="149" t="s">
        <v>462</v>
      </c>
      <c r="K20" s="150" t="s">
        <v>463</v>
      </c>
      <c r="L20" s="190">
        <v>1203011</v>
      </c>
      <c r="M20" s="148" t="s">
        <v>146</v>
      </c>
      <c r="N20" s="148" t="s">
        <v>388</v>
      </c>
      <c r="O20" s="148">
        <v>1</v>
      </c>
    </row>
    <row r="21" spans="1:17" s="145" customFormat="1" ht="12">
      <c r="A21" s="149" t="s">
        <v>150</v>
      </c>
      <c r="B21" s="146" t="s">
        <v>1012</v>
      </c>
      <c r="C21" s="149">
        <v>203018</v>
      </c>
      <c r="D21" s="146">
        <v>1203018</v>
      </c>
      <c r="E21" s="149" t="s">
        <v>147</v>
      </c>
      <c r="F21" s="150" t="s">
        <v>464</v>
      </c>
      <c r="G21" s="152" t="s">
        <v>413</v>
      </c>
      <c r="H21" s="149"/>
      <c r="I21" s="149"/>
      <c r="J21" s="149"/>
      <c r="K21" s="150"/>
      <c r="L21" s="190">
        <v>1203018</v>
      </c>
      <c r="M21" s="148" t="s">
        <v>147</v>
      </c>
      <c r="N21" s="148" t="s">
        <v>388</v>
      </c>
      <c r="O21" s="148">
        <v>1</v>
      </c>
    </row>
    <row r="22" spans="1:17" s="145" customFormat="1" ht="12">
      <c r="A22" s="149" t="s">
        <v>150</v>
      </c>
      <c r="B22" s="146" t="s">
        <v>1012</v>
      </c>
      <c r="C22" s="154">
        <v>203990</v>
      </c>
      <c r="D22" s="146">
        <v>1203990</v>
      </c>
      <c r="E22" s="149" t="s">
        <v>1103</v>
      </c>
      <c r="F22" s="150" t="s">
        <v>467</v>
      </c>
      <c r="G22" s="149"/>
      <c r="H22" s="149"/>
      <c r="I22" s="149"/>
      <c r="J22" s="149"/>
      <c r="K22" s="150"/>
      <c r="L22" s="190">
        <v>1203990</v>
      </c>
      <c r="M22" s="148" t="s">
        <v>468</v>
      </c>
      <c r="N22" s="148" t="s">
        <v>388</v>
      </c>
      <c r="O22" s="148">
        <v>1</v>
      </c>
    </row>
    <row r="23" spans="1:17" s="145" customFormat="1" ht="12">
      <c r="A23" s="149" t="s">
        <v>1077</v>
      </c>
      <c r="B23" s="146" t="s">
        <v>1012</v>
      </c>
      <c r="C23" s="154">
        <v>203991</v>
      </c>
      <c r="D23" s="146">
        <v>1203991</v>
      </c>
      <c r="E23" s="149" t="s">
        <v>469</v>
      </c>
      <c r="F23" s="150" t="s">
        <v>470</v>
      </c>
      <c r="G23" s="149" t="s">
        <v>471</v>
      </c>
      <c r="H23" s="149"/>
      <c r="I23" s="149"/>
      <c r="J23" s="149"/>
      <c r="K23" s="150"/>
      <c r="L23" s="190">
        <v>1605990</v>
      </c>
      <c r="M23" s="148" t="s">
        <v>325</v>
      </c>
      <c r="N23" s="148">
        <v>1</v>
      </c>
      <c r="O23" s="148" t="s">
        <v>388</v>
      </c>
      <c r="P23" s="145">
        <v>605990</v>
      </c>
      <c r="Q23" s="145">
        <f>IF(C23=P23,1,2)</f>
        <v>2</v>
      </c>
    </row>
    <row r="24" spans="1:17" s="145" customFormat="1" ht="12">
      <c r="A24" s="149" t="s">
        <v>150</v>
      </c>
      <c r="B24" s="146" t="s">
        <v>1012</v>
      </c>
      <c r="C24" s="154">
        <v>203992</v>
      </c>
      <c r="D24" s="146">
        <v>1203992</v>
      </c>
      <c r="E24" s="149" t="s">
        <v>1104</v>
      </c>
      <c r="F24" s="150" t="s">
        <v>472</v>
      </c>
      <c r="G24" s="149"/>
      <c r="H24" s="149"/>
      <c r="I24" s="149"/>
      <c r="J24" s="149"/>
      <c r="K24" s="150"/>
      <c r="L24" s="190">
        <v>1605990</v>
      </c>
      <c r="M24" s="148" t="s">
        <v>325</v>
      </c>
      <c r="N24" s="148">
        <v>1</v>
      </c>
      <c r="O24" s="148" t="s">
        <v>388</v>
      </c>
    </row>
    <row r="25" spans="1:17" s="145" customFormat="1" ht="12">
      <c r="A25" s="149" t="s">
        <v>157</v>
      </c>
      <c r="B25" s="146" t="s">
        <v>1013</v>
      </c>
      <c r="C25" s="149">
        <v>204005</v>
      </c>
      <c r="D25" s="146">
        <v>1204005</v>
      </c>
      <c r="E25" s="149" t="s">
        <v>149</v>
      </c>
      <c r="F25" s="150" t="s">
        <v>473</v>
      </c>
      <c r="G25" s="149" t="s">
        <v>413</v>
      </c>
      <c r="H25" s="149"/>
      <c r="I25" s="149"/>
      <c r="J25" s="149"/>
      <c r="K25" s="150"/>
      <c r="L25" s="190">
        <v>1204005</v>
      </c>
      <c r="M25" s="148" t="s">
        <v>149</v>
      </c>
      <c r="N25" s="148" t="s">
        <v>388</v>
      </c>
      <c r="O25" s="148">
        <v>1</v>
      </c>
    </row>
    <row r="26" spans="1:17" s="145" customFormat="1" ht="12">
      <c r="A26" s="149" t="s">
        <v>158</v>
      </c>
      <c r="B26" s="146" t="s">
        <v>1014</v>
      </c>
      <c r="C26" s="149">
        <v>205006</v>
      </c>
      <c r="D26" s="146">
        <v>1205006</v>
      </c>
      <c r="E26" s="149" t="s">
        <v>476</v>
      </c>
      <c r="F26" s="150" t="s">
        <v>477</v>
      </c>
      <c r="G26" s="149" t="s">
        <v>413</v>
      </c>
      <c r="H26" s="149"/>
      <c r="I26" s="149"/>
      <c r="J26" s="149"/>
      <c r="K26" s="150"/>
      <c r="L26" s="190">
        <v>1205006</v>
      </c>
      <c r="M26" s="148" t="s">
        <v>478</v>
      </c>
      <c r="N26" s="148" t="s">
        <v>388</v>
      </c>
      <c r="O26" s="148">
        <v>1</v>
      </c>
    </row>
    <row r="27" spans="1:17" s="145" customFormat="1" ht="12">
      <c r="A27" s="149" t="s">
        <v>158</v>
      </c>
      <c r="B27" s="146" t="s">
        <v>1014</v>
      </c>
      <c r="C27" s="149">
        <v>205016</v>
      </c>
      <c r="D27" s="146">
        <v>1205016</v>
      </c>
      <c r="E27" s="149" t="s">
        <v>160</v>
      </c>
      <c r="F27" s="150" t="s">
        <v>479</v>
      </c>
      <c r="G27" s="149" t="s">
        <v>424</v>
      </c>
      <c r="H27" s="149"/>
      <c r="I27" s="149"/>
      <c r="J27" s="149"/>
      <c r="K27" s="150"/>
      <c r="L27" s="190">
        <v>1205017</v>
      </c>
      <c r="M27" s="148" t="s">
        <v>152</v>
      </c>
      <c r="N27" s="148" t="s">
        <v>388</v>
      </c>
      <c r="O27" s="148">
        <v>1</v>
      </c>
      <c r="P27" s="145">
        <v>205017</v>
      </c>
      <c r="Q27" s="145">
        <f>IF(C27=P27,1,2)</f>
        <v>2</v>
      </c>
    </row>
    <row r="28" spans="1:17" s="145" customFormat="1" ht="12">
      <c r="A28" s="149" t="s">
        <v>161</v>
      </c>
      <c r="B28" s="146" t="s">
        <v>1015</v>
      </c>
      <c r="C28" s="149">
        <v>206015</v>
      </c>
      <c r="D28" s="146">
        <v>1206015</v>
      </c>
      <c r="E28" s="149" t="s">
        <v>155</v>
      </c>
      <c r="F28" s="150" t="s">
        <v>481</v>
      </c>
      <c r="G28" s="149" t="s">
        <v>413</v>
      </c>
      <c r="H28" s="149"/>
      <c r="I28" s="149"/>
      <c r="J28" s="149"/>
      <c r="K28" s="150"/>
      <c r="L28" s="190">
        <v>1206015</v>
      </c>
      <c r="M28" s="148" t="s">
        <v>155</v>
      </c>
      <c r="N28" s="148" t="s">
        <v>388</v>
      </c>
      <c r="O28" s="148">
        <v>1</v>
      </c>
    </row>
    <row r="29" spans="1:17" s="145" customFormat="1" ht="12">
      <c r="A29" s="149" t="s">
        <v>161</v>
      </c>
      <c r="B29" s="146" t="s">
        <v>1015</v>
      </c>
      <c r="C29" s="149">
        <v>206018</v>
      </c>
      <c r="D29" s="146"/>
      <c r="E29" s="149"/>
      <c r="F29" s="150"/>
      <c r="G29" s="149"/>
      <c r="H29" s="149"/>
      <c r="I29" s="146">
        <v>3206018</v>
      </c>
      <c r="J29" s="149" t="s">
        <v>483</v>
      </c>
      <c r="K29" s="150" t="s">
        <v>484</v>
      </c>
      <c r="L29" s="190">
        <v>1206006</v>
      </c>
      <c r="M29" s="148" t="s">
        <v>154</v>
      </c>
      <c r="N29" s="148" t="s">
        <v>388</v>
      </c>
      <c r="O29" s="148">
        <v>1</v>
      </c>
    </row>
    <row r="30" spans="1:17" s="145" customFormat="1" ht="12">
      <c r="A30" s="149" t="s">
        <v>161</v>
      </c>
      <c r="B30" s="146" t="s">
        <v>1015</v>
      </c>
      <c r="C30" s="149">
        <v>206019</v>
      </c>
      <c r="D30" s="146">
        <v>1206019</v>
      </c>
      <c r="E30" s="149" t="s">
        <v>156</v>
      </c>
      <c r="F30" s="150" t="s">
        <v>485</v>
      </c>
      <c r="G30" s="149" t="s">
        <v>413</v>
      </c>
      <c r="H30" s="149"/>
      <c r="I30" s="146">
        <v>3206019</v>
      </c>
      <c r="J30" s="149" t="s">
        <v>486</v>
      </c>
      <c r="K30" s="150" t="s">
        <v>485</v>
      </c>
      <c r="L30" s="190">
        <v>1206019</v>
      </c>
      <c r="M30" s="148" t="s">
        <v>156</v>
      </c>
      <c r="N30" s="148">
        <v>1</v>
      </c>
      <c r="O30" s="148" t="s">
        <v>388</v>
      </c>
    </row>
    <row r="31" spans="1:17" s="145" customFormat="1" ht="12">
      <c r="A31" s="149" t="s">
        <v>161</v>
      </c>
      <c r="B31" s="146" t="s">
        <v>1015</v>
      </c>
      <c r="C31" s="154">
        <v>206990</v>
      </c>
      <c r="D31" s="146">
        <v>1206990</v>
      </c>
      <c r="E31" s="149" t="s">
        <v>1091</v>
      </c>
      <c r="F31" s="150" t="s">
        <v>487</v>
      </c>
      <c r="G31" s="149"/>
      <c r="H31" s="149"/>
      <c r="I31" s="149"/>
      <c r="J31" s="149"/>
      <c r="K31" s="150"/>
      <c r="L31" s="190">
        <v>1206990</v>
      </c>
      <c r="M31" s="148" t="s">
        <v>488</v>
      </c>
      <c r="N31" s="148" t="s">
        <v>388</v>
      </c>
      <c r="O31" s="148">
        <v>1</v>
      </c>
    </row>
    <row r="32" spans="1:17" s="145" customFormat="1" ht="12">
      <c r="A32" s="149" t="s">
        <v>165</v>
      </c>
      <c r="B32" s="146" t="s">
        <v>1016</v>
      </c>
      <c r="C32" s="149">
        <v>207009</v>
      </c>
      <c r="D32" s="146">
        <v>1207009</v>
      </c>
      <c r="E32" s="149" t="s">
        <v>159</v>
      </c>
      <c r="F32" s="150" t="s">
        <v>489</v>
      </c>
      <c r="G32" s="149" t="s">
        <v>413</v>
      </c>
      <c r="H32" s="149"/>
      <c r="I32" s="149"/>
      <c r="J32" s="149"/>
      <c r="K32" s="150"/>
      <c r="L32" s="190">
        <v>1207009</v>
      </c>
      <c r="M32" s="148" t="s">
        <v>159</v>
      </c>
      <c r="N32" s="148">
        <v>1</v>
      </c>
      <c r="O32" s="148" t="s">
        <v>388</v>
      </c>
    </row>
    <row r="33" spans="1:17" s="145" customFormat="1" ht="12">
      <c r="A33" s="149" t="s">
        <v>165</v>
      </c>
      <c r="B33" s="146" t="s">
        <v>1016</v>
      </c>
      <c r="C33" s="149">
        <v>207016</v>
      </c>
      <c r="D33" s="146">
        <v>1207016</v>
      </c>
      <c r="E33" s="149" t="s">
        <v>166</v>
      </c>
      <c r="F33" s="150" t="s">
        <v>491</v>
      </c>
      <c r="G33" s="149" t="s">
        <v>424</v>
      </c>
      <c r="H33" s="149"/>
      <c r="I33" s="149"/>
      <c r="J33" s="149"/>
      <c r="K33" s="150"/>
      <c r="L33" s="190">
        <v>1207019</v>
      </c>
      <c r="M33" s="148" t="s">
        <v>492</v>
      </c>
      <c r="N33" s="148" t="s">
        <v>388</v>
      </c>
      <c r="O33" s="148">
        <v>1</v>
      </c>
      <c r="P33" s="145">
        <v>207019</v>
      </c>
      <c r="Q33" s="145">
        <f>IF(C33=P33,1,2)</f>
        <v>2</v>
      </c>
    </row>
    <row r="34" spans="1:17" s="145" customFormat="1" ht="12">
      <c r="A34" s="149" t="s">
        <v>165</v>
      </c>
      <c r="B34" s="146" t="s">
        <v>1016</v>
      </c>
      <c r="C34" s="149">
        <v>207017</v>
      </c>
      <c r="D34" s="146">
        <v>1207017</v>
      </c>
      <c r="E34" s="149" t="s">
        <v>493</v>
      </c>
      <c r="F34" s="150" t="s">
        <v>494</v>
      </c>
      <c r="G34" s="149" t="s">
        <v>424</v>
      </c>
      <c r="H34" s="149"/>
      <c r="I34" s="149"/>
      <c r="J34" s="149"/>
      <c r="K34" s="150"/>
      <c r="L34" s="190">
        <v>9207017</v>
      </c>
      <c r="M34" s="148" t="s">
        <v>363</v>
      </c>
      <c r="N34" s="148" t="s">
        <v>388</v>
      </c>
      <c r="O34" s="148">
        <v>1</v>
      </c>
      <c r="P34" s="145">
        <v>207017</v>
      </c>
      <c r="Q34" s="145">
        <f>IF(C34=P34,1,2)</f>
        <v>1</v>
      </c>
    </row>
    <row r="35" spans="1:17" s="145" customFormat="1" ht="12">
      <c r="A35" s="149" t="s">
        <v>165</v>
      </c>
      <c r="B35" s="146" t="s">
        <v>1016</v>
      </c>
      <c r="C35" s="149">
        <v>207018</v>
      </c>
      <c r="D35" s="146">
        <v>1207018</v>
      </c>
      <c r="E35" s="149" t="s">
        <v>495</v>
      </c>
      <c r="F35" s="150" t="s">
        <v>496</v>
      </c>
      <c r="G35" s="149" t="s">
        <v>424</v>
      </c>
      <c r="H35" s="149"/>
      <c r="I35" s="149"/>
      <c r="J35" s="149"/>
      <c r="K35" s="150"/>
      <c r="L35" s="190">
        <v>9207018</v>
      </c>
      <c r="M35" s="148" t="s">
        <v>72</v>
      </c>
      <c r="N35" s="148" t="s">
        <v>388</v>
      </c>
      <c r="O35" s="148">
        <v>1</v>
      </c>
      <c r="P35" s="145">
        <v>207018</v>
      </c>
      <c r="Q35" s="145">
        <f>IF(C35=P35,1,2)</f>
        <v>1</v>
      </c>
    </row>
    <row r="36" spans="1:17" s="145" customFormat="1" ht="12">
      <c r="A36" s="149" t="s">
        <v>167</v>
      </c>
      <c r="B36" s="146" t="s">
        <v>1017</v>
      </c>
      <c r="C36" s="149">
        <v>301008</v>
      </c>
      <c r="D36" s="146">
        <v>1301008</v>
      </c>
      <c r="E36" s="149" t="s">
        <v>162</v>
      </c>
      <c r="F36" s="150" t="s">
        <v>498</v>
      </c>
      <c r="G36" s="149" t="s">
        <v>413</v>
      </c>
      <c r="H36" s="149"/>
      <c r="I36" s="149"/>
      <c r="J36" s="149"/>
      <c r="K36" s="150"/>
      <c r="L36" s="190">
        <v>1301008</v>
      </c>
      <c r="M36" s="148" t="s">
        <v>162</v>
      </c>
      <c r="N36" s="148">
        <v>1</v>
      </c>
      <c r="O36" s="148" t="s">
        <v>388</v>
      </c>
    </row>
    <row r="37" spans="1:17" s="145" customFormat="1" ht="12">
      <c r="A37" s="149" t="s">
        <v>167</v>
      </c>
      <c r="B37" s="146" t="s">
        <v>1017</v>
      </c>
      <c r="C37" s="149">
        <v>301010</v>
      </c>
      <c r="D37" s="146">
        <v>1301010</v>
      </c>
      <c r="E37" s="149" t="s">
        <v>163</v>
      </c>
      <c r="F37" s="150" t="s">
        <v>499</v>
      </c>
      <c r="G37" s="149" t="s">
        <v>413</v>
      </c>
      <c r="H37" s="149"/>
      <c r="I37" s="149"/>
      <c r="J37" s="149"/>
      <c r="K37" s="150"/>
      <c r="L37" s="190">
        <v>1301010</v>
      </c>
      <c r="M37" s="148" t="s">
        <v>163</v>
      </c>
      <c r="N37" s="148" t="s">
        <v>388</v>
      </c>
      <c r="O37" s="148">
        <v>1</v>
      </c>
    </row>
    <row r="38" spans="1:17" s="145" customFormat="1" ht="12">
      <c r="A38" s="149" t="s">
        <v>167</v>
      </c>
      <c r="B38" s="146" t="s">
        <v>1017</v>
      </c>
      <c r="C38" s="149">
        <v>301020</v>
      </c>
      <c r="D38" s="146">
        <v>1301020</v>
      </c>
      <c r="E38" s="149" t="s">
        <v>164</v>
      </c>
      <c r="F38" s="150" t="s">
        <v>501</v>
      </c>
      <c r="G38" s="149" t="s">
        <v>413</v>
      </c>
      <c r="H38" s="149"/>
      <c r="I38" s="149"/>
      <c r="J38" s="149"/>
      <c r="K38" s="150"/>
      <c r="L38" s="190">
        <v>1301020</v>
      </c>
      <c r="M38" s="148" t="s">
        <v>164</v>
      </c>
      <c r="N38" s="148" t="s">
        <v>388</v>
      </c>
      <c r="O38" s="148">
        <v>1</v>
      </c>
    </row>
    <row r="39" spans="1:17" s="145" customFormat="1" ht="12">
      <c r="A39" s="149" t="s">
        <v>167</v>
      </c>
      <c r="B39" s="146" t="s">
        <v>1017</v>
      </c>
      <c r="C39" s="149">
        <v>301023</v>
      </c>
      <c r="D39" s="146">
        <v>1301023</v>
      </c>
      <c r="E39" s="149" t="s">
        <v>169</v>
      </c>
      <c r="F39" s="150" t="s">
        <v>502</v>
      </c>
      <c r="G39" s="149" t="s">
        <v>424</v>
      </c>
      <c r="H39" s="149"/>
      <c r="I39" s="149"/>
      <c r="J39" s="149"/>
      <c r="K39" s="150"/>
      <c r="L39" s="190">
        <v>9301023</v>
      </c>
      <c r="M39" s="148" t="s">
        <v>169</v>
      </c>
      <c r="N39" s="148" t="s">
        <v>388</v>
      </c>
      <c r="O39" s="148">
        <v>1</v>
      </c>
      <c r="P39" s="145">
        <v>301023</v>
      </c>
      <c r="Q39" s="145">
        <f>IF(C39=P39,1,2)</f>
        <v>1</v>
      </c>
    </row>
    <row r="40" spans="1:17" s="145" customFormat="1" ht="12">
      <c r="A40" s="149" t="s">
        <v>167</v>
      </c>
      <c r="B40" s="146" t="s">
        <v>1017</v>
      </c>
      <c r="C40" s="149">
        <v>301025</v>
      </c>
      <c r="D40" s="146"/>
      <c r="E40" s="149"/>
      <c r="F40" s="150"/>
      <c r="G40" s="149"/>
      <c r="H40" s="149"/>
      <c r="I40" s="146">
        <v>3301025</v>
      </c>
      <c r="J40" s="149" t="s">
        <v>503</v>
      </c>
      <c r="K40" s="150" t="s">
        <v>504</v>
      </c>
      <c r="L40" s="192">
        <v>3301025</v>
      </c>
      <c r="M40" s="148" t="s">
        <v>503</v>
      </c>
      <c r="N40" s="148" t="s">
        <v>388</v>
      </c>
      <c r="O40" s="148">
        <v>1</v>
      </c>
    </row>
    <row r="41" spans="1:17" s="145" customFormat="1" ht="12">
      <c r="A41" s="149" t="s">
        <v>167</v>
      </c>
      <c r="B41" s="146" t="s">
        <v>1017</v>
      </c>
      <c r="C41" s="149">
        <v>301026</v>
      </c>
      <c r="D41" s="146">
        <v>1301026</v>
      </c>
      <c r="E41" s="149" t="s">
        <v>172</v>
      </c>
      <c r="F41" s="150" t="s">
        <v>505</v>
      </c>
      <c r="G41" s="149" t="s">
        <v>424</v>
      </c>
      <c r="H41" s="149"/>
      <c r="I41" s="149"/>
      <c r="J41" s="149"/>
      <c r="K41" s="150"/>
      <c r="L41" s="190">
        <v>9301026</v>
      </c>
      <c r="M41" s="148" t="s">
        <v>172</v>
      </c>
      <c r="N41" s="148" t="s">
        <v>388</v>
      </c>
      <c r="O41" s="148">
        <v>1</v>
      </c>
      <c r="P41" s="145">
        <v>301026</v>
      </c>
      <c r="Q41" s="145">
        <f>IF(C41=P41,1,2)</f>
        <v>1</v>
      </c>
    </row>
    <row r="42" spans="1:17" s="145" customFormat="1" ht="12">
      <c r="A42" s="149" t="s">
        <v>167</v>
      </c>
      <c r="B42" s="146" t="s">
        <v>1017</v>
      </c>
      <c r="C42" s="149">
        <v>301027</v>
      </c>
      <c r="D42" s="146">
        <v>1301027</v>
      </c>
      <c r="E42" s="149" t="s">
        <v>173</v>
      </c>
      <c r="F42" s="150" t="s">
        <v>506</v>
      </c>
      <c r="G42" s="149" t="s">
        <v>424</v>
      </c>
      <c r="H42" s="149"/>
      <c r="I42" s="149"/>
      <c r="J42" s="149"/>
      <c r="K42" s="150"/>
      <c r="L42" s="190">
        <v>9301027</v>
      </c>
      <c r="M42" s="148" t="s">
        <v>173</v>
      </c>
      <c r="N42" s="148" t="s">
        <v>388</v>
      </c>
      <c r="O42" s="148">
        <v>1</v>
      </c>
      <c r="P42" s="145">
        <v>301027</v>
      </c>
      <c r="Q42" s="145">
        <f>IF(C42=P42,1,2)</f>
        <v>1</v>
      </c>
    </row>
    <row r="43" spans="1:17" s="145" customFormat="1" ht="12">
      <c r="A43" s="149" t="s">
        <v>167</v>
      </c>
      <c r="B43" s="146" t="s">
        <v>1017</v>
      </c>
      <c r="C43" s="149">
        <v>301028</v>
      </c>
      <c r="D43" s="146">
        <v>1301028</v>
      </c>
      <c r="E43" s="149" t="s">
        <v>175</v>
      </c>
      <c r="F43" s="150" t="s">
        <v>507</v>
      </c>
      <c r="G43" s="149" t="s">
        <v>424</v>
      </c>
      <c r="H43" s="149"/>
      <c r="I43" s="149"/>
      <c r="J43" s="149"/>
      <c r="K43" s="150"/>
      <c r="L43" s="190">
        <v>9301028</v>
      </c>
      <c r="M43" s="148" t="s">
        <v>175</v>
      </c>
      <c r="N43" s="148" t="s">
        <v>388</v>
      </c>
      <c r="O43" s="148">
        <v>1</v>
      </c>
      <c r="P43" s="145">
        <v>301028</v>
      </c>
      <c r="Q43" s="145">
        <f>IF(C43=P43,1,2)</f>
        <v>1</v>
      </c>
    </row>
    <row r="44" spans="1:17" s="145" customFormat="1" ht="31.5">
      <c r="A44" s="156" t="s">
        <v>1078</v>
      </c>
      <c r="B44" s="146" t="s">
        <v>1017</v>
      </c>
      <c r="C44" s="156">
        <v>301034</v>
      </c>
      <c r="D44" s="146"/>
      <c r="E44" s="149"/>
      <c r="F44" s="150"/>
      <c r="G44" s="149"/>
      <c r="H44" s="149"/>
      <c r="I44" s="146">
        <v>3301034</v>
      </c>
      <c r="J44" s="155" t="s">
        <v>508</v>
      </c>
      <c r="K44" s="150" t="s">
        <v>509</v>
      </c>
      <c r="L44" s="192">
        <v>3301034</v>
      </c>
      <c r="M44" s="148" t="s">
        <v>510</v>
      </c>
      <c r="N44" s="148" t="s">
        <v>388</v>
      </c>
      <c r="O44" s="148">
        <v>1</v>
      </c>
    </row>
    <row r="45" spans="1:17" s="145" customFormat="1" ht="12">
      <c r="A45" s="149" t="s">
        <v>167</v>
      </c>
      <c r="B45" s="146" t="s">
        <v>1017</v>
      </c>
      <c r="C45" s="149">
        <v>301036</v>
      </c>
      <c r="D45" s="146">
        <v>1301036</v>
      </c>
      <c r="E45" s="149" t="s">
        <v>511</v>
      </c>
      <c r="F45" s="150" t="s">
        <v>512</v>
      </c>
      <c r="G45" s="149" t="s">
        <v>424</v>
      </c>
      <c r="H45" s="149"/>
      <c r="I45" s="149"/>
      <c r="J45" s="149"/>
      <c r="K45" s="150"/>
      <c r="L45" s="192">
        <v>3301025</v>
      </c>
      <c r="M45" s="148" t="s">
        <v>503</v>
      </c>
      <c r="N45" s="148" t="s">
        <v>388</v>
      </c>
      <c r="O45" s="148">
        <v>1</v>
      </c>
      <c r="P45" s="145">
        <v>301025</v>
      </c>
      <c r="Q45" s="145">
        <f>IF(C45=P45,1,2)</f>
        <v>2</v>
      </c>
    </row>
    <row r="46" spans="1:17" s="145" customFormat="1" ht="12">
      <c r="A46" s="149" t="s">
        <v>1078</v>
      </c>
      <c r="B46" s="146" t="s">
        <v>1017</v>
      </c>
      <c r="C46" s="154">
        <v>301990</v>
      </c>
      <c r="D46" s="146">
        <v>1301990</v>
      </c>
      <c r="E46" s="149" t="s">
        <v>513</v>
      </c>
      <c r="F46" s="150" t="s">
        <v>514</v>
      </c>
      <c r="G46" s="149" t="s">
        <v>471</v>
      </c>
      <c r="H46" s="149"/>
      <c r="I46" s="149"/>
      <c r="J46" s="149"/>
      <c r="K46" s="150"/>
      <c r="L46" s="190">
        <v>1908992</v>
      </c>
      <c r="M46" s="148" t="s">
        <v>332</v>
      </c>
      <c r="N46" s="148" t="s">
        <v>388</v>
      </c>
      <c r="O46" s="148">
        <v>1</v>
      </c>
      <c r="P46" s="145">
        <v>908992</v>
      </c>
      <c r="Q46" s="145">
        <f>IF(C46=P46,1,2)</f>
        <v>2</v>
      </c>
    </row>
    <row r="47" spans="1:17" s="145" customFormat="1" ht="12">
      <c r="A47" s="149" t="s">
        <v>1078</v>
      </c>
      <c r="B47" s="146" t="s">
        <v>1017</v>
      </c>
      <c r="C47" s="154">
        <v>301991</v>
      </c>
      <c r="D47" s="146">
        <v>1301991</v>
      </c>
      <c r="E47" s="149" t="s">
        <v>515</v>
      </c>
      <c r="F47" s="150" t="s">
        <v>516</v>
      </c>
      <c r="G47" s="149" t="s">
        <v>471</v>
      </c>
      <c r="H47" s="149"/>
      <c r="I47" s="149"/>
      <c r="J47" s="149"/>
      <c r="K47" s="150"/>
      <c r="L47" s="190">
        <v>1203021</v>
      </c>
      <c r="M47" s="148" t="s">
        <v>466</v>
      </c>
      <c r="N47" s="148">
        <v>1</v>
      </c>
      <c r="O47" s="148" t="s">
        <v>388</v>
      </c>
      <c r="P47" s="145">
        <v>203021</v>
      </c>
      <c r="Q47" s="145">
        <f>IF(C47=P47,1,2)</f>
        <v>2</v>
      </c>
    </row>
    <row r="48" spans="1:17" s="145" customFormat="1" ht="12">
      <c r="A48" s="149" t="s">
        <v>167</v>
      </c>
      <c r="B48" s="146" t="s">
        <v>1017</v>
      </c>
      <c r="C48" s="154">
        <v>301992</v>
      </c>
      <c r="D48" s="146">
        <v>1301992</v>
      </c>
      <c r="E48" s="152" t="s">
        <v>1096</v>
      </c>
      <c r="F48" s="153" t="s">
        <v>517</v>
      </c>
      <c r="G48" s="152" t="s">
        <v>424</v>
      </c>
      <c r="H48" s="149"/>
      <c r="I48" s="149"/>
      <c r="J48" s="149"/>
      <c r="K48" s="150"/>
      <c r="L48" s="190">
        <v>1605990</v>
      </c>
      <c r="M48" s="148" t="s">
        <v>325</v>
      </c>
      <c r="N48" s="148">
        <v>1</v>
      </c>
      <c r="O48" s="148" t="s">
        <v>388</v>
      </c>
      <c r="P48" s="145">
        <v>605990</v>
      </c>
      <c r="Q48" s="145">
        <f>IF(C48=P48,1,2)</f>
        <v>2</v>
      </c>
    </row>
    <row r="49" spans="1:17" s="145" customFormat="1" ht="12">
      <c r="A49" s="149" t="s">
        <v>176</v>
      </c>
      <c r="B49" s="146" t="s">
        <v>1018</v>
      </c>
      <c r="C49" s="154">
        <v>302990</v>
      </c>
      <c r="D49" s="146">
        <v>1302990</v>
      </c>
      <c r="E49" s="149" t="s">
        <v>518</v>
      </c>
      <c r="F49" s="150" t="s">
        <v>519</v>
      </c>
      <c r="G49" s="149" t="s">
        <v>433</v>
      </c>
      <c r="H49" s="149"/>
      <c r="I49" s="149"/>
      <c r="J49" s="149"/>
      <c r="K49" s="150"/>
      <c r="L49" s="190">
        <v>9302990</v>
      </c>
      <c r="M49" s="148" t="s">
        <v>364</v>
      </c>
      <c r="N49" s="148" t="s">
        <v>388</v>
      </c>
      <c r="O49" s="148">
        <v>1</v>
      </c>
      <c r="P49" s="145">
        <v>302990</v>
      </c>
      <c r="Q49" s="145">
        <f>IF(C49=P49,1,2)</f>
        <v>1</v>
      </c>
    </row>
    <row r="50" spans="1:17" s="145" customFormat="1" ht="12">
      <c r="A50" s="149" t="s">
        <v>180</v>
      </c>
      <c r="B50" s="146" t="s">
        <v>1019</v>
      </c>
      <c r="C50" s="154">
        <v>303991</v>
      </c>
      <c r="D50" s="146">
        <v>1303991</v>
      </c>
      <c r="E50" s="149" t="s">
        <v>1105</v>
      </c>
      <c r="F50" s="150" t="s">
        <v>520</v>
      </c>
      <c r="G50" s="149"/>
      <c r="H50" s="149"/>
      <c r="I50" s="149"/>
      <c r="J50" s="149"/>
      <c r="K50" s="150"/>
      <c r="L50" s="190">
        <v>1303991</v>
      </c>
      <c r="M50" s="148" t="s">
        <v>521</v>
      </c>
      <c r="N50" s="148" t="s">
        <v>388</v>
      </c>
      <c r="O50" s="148">
        <v>1</v>
      </c>
    </row>
    <row r="51" spans="1:17" s="145" customFormat="1" ht="12">
      <c r="A51" s="149" t="s">
        <v>181</v>
      </c>
      <c r="B51" s="146" t="s">
        <v>1020</v>
      </c>
      <c r="C51" s="149">
        <v>304011</v>
      </c>
      <c r="D51" s="146">
        <v>1304011</v>
      </c>
      <c r="E51" s="149" t="s">
        <v>168</v>
      </c>
      <c r="F51" s="150" t="s">
        <v>522</v>
      </c>
      <c r="G51" s="149" t="s">
        <v>413</v>
      </c>
      <c r="H51" s="149"/>
      <c r="I51" s="146">
        <v>3304011</v>
      </c>
      <c r="J51" s="149" t="s">
        <v>523</v>
      </c>
      <c r="K51" s="150" t="s">
        <v>522</v>
      </c>
      <c r="L51" s="190">
        <v>1304011</v>
      </c>
      <c r="M51" s="148" t="s">
        <v>168</v>
      </c>
      <c r="N51" s="148" t="s">
        <v>388</v>
      </c>
      <c r="O51" s="148">
        <v>1</v>
      </c>
    </row>
    <row r="52" spans="1:17" s="145" customFormat="1" ht="12">
      <c r="A52" s="149" t="s">
        <v>181</v>
      </c>
      <c r="B52" s="146" t="s">
        <v>1020</v>
      </c>
      <c r="C52" s="149">
        <v>304041</v>
      </c>
      <c r="D52" s="146">
        <v>1304041</v>
      </c>
      <c r="E52" s="149" t="s">
        <v>170</v>
      </c>
      <c r="F52" s="150" t="s">
        <v>526</v>
      </c>
      <c r="G52" s="149" t="s">
        <v>416</v>
      </c>
      <c r="H52" s="149"/>
      <c r="I52" s="146">
        <v>3304041</v>
      </c>
      <c r="J52" s="149" t="s">
        <v>527</v>
      </c>
      <c r="K52" s="150" t="s">
        <v>526</v>
      </c>
      <c r="L52" s="190">
        <v>1304041</v>
      </c>
      <c r="M52" s="148" t="s">
        <v>170</v>
      </c>
      <c r="N52" s="148">
        <v>1</v>
      </c>
      <c r="O52" s="148" t="s">
        <v>388</v>
      </c>
    </row>
    <row r="53" spans="1:17" s="145" customFormat="1" ht="12">
      <c r="A53" s="149" t="s">
        <v>181</v>
      </c>
      <c r="B53" s="146" t="s">
        <v>1020</v>
      </c>
      <c r="C53" s="149">
        <v>304047</v>
      </c>
      <c r="D53" s="146">
        <v>1304047</v>
      </c>
      <c r="E53" s="149" t="s">
        <v>174</v>
      </c>
      <c r="F53" s="150" t="s">
        <v>528</v>
      </c>
      <c r="G53" s="149" t="s">
        <v>413</v>
      </c>
      <c r="H53" s="149"/>
      <c r="I53" s="146">
        <v>3304047</v>
      </c>
      <c r="J53" s="152" t="s">
        <v>529</v>
      </c>
      <c r="K53" s="150" t="s">
        <v>530</v>
      </c>
      <c r="L53" s="190">
        <v>1304047</v>
      </c>
      <c r="M53" s="148" t="s">
        <v>174</v>
      </c>
      <c r="N53" s="148">
        <v>1</v>
      </c>
      <c r="O53" s="148" t="s">
        <v>388</v>
      </c>
    </row>
    <row r="54" spans="1:17" s="145" customFormat="1" ht="12">
      <c r="A54" s="149" t="s">
        <v>181</v>
      </c>
      <c r="B54" s="146" t="s">
        <v>1020</v>
      </c>
      <c r="C54" s="149">
        <v>304050</v>
      </c>
      <c r="D54" s="146">
        <v>1304050</v>
      </c>
      <c r="E54" s="149" t="s">
        <v>182</v>
      </c>
      <c r="F54" s="150" t="s">
        <v>531</v>
      </c>
      <c r="G54" s="149" t="s">
        <v>424</v>
      </c>
      <c r="H54" s="149"/>
      <c r="I54" s="149"/>
      <c r="J54" s="149"/>
      <c r="K54" s="150"/>
      <c r="L54" s="190">
        <v>9304050</v>
      </c>
      <c r="M54" s="148" t="s">
        <v>182</v>
      </c>
      <c r="N54" s="148">
        <v>1</v>
      </c>
      <c r="O54" s="148" t="s">
        <v>388</v>
      </c>
      <c r="P54" s="145">
        <v>304050</v>
      </c>
      <c r="Q54" s="145">
        <f t="shared" ref="Q54:Q62" si="0">IF(C54=P54,1,2)</f>
        <v>1</v>
      </c>
    </row>
    <row r="55" spans="1:17" s="145" customFormat="1" ht="12">
      <c r="A55" s="149" t="s">
        <v>181</v>
      </c>
      <c r="B55" s="146" t="s">
        <v>1020</v>
      </c>
      <c r="C55" s="149">
        <v>304051</v>
      </c>
      <c r="D55" s="146">
        <v>1304051</v>
      </c>
      <c r="E55" s="149" t="s">
        <v>183</v>
      </c>
      <c r="F55" s="150" t="s">
        <v>532</v>
      </c>
      <c r="G55" s="149" t="s">
        <v>424</v>
      </c>
      <c r="H55" s="149"/>
      <c r="I55" s="149"/>
      <c r="J55" s="149"/>
      <c r="K55" s="150"/>
      <c r="L55" s="190">
        <v>9304051</v>
      </c>
      <c r="M55" s="148" t="s">
        <v>183</v>
      </c>
      <c r="N55" s="148" t="s">
        <v>388</v>
      </c>
      <c r="O55" s="148">
        <v>1</v>
      </c>
      <c r="P55" s="145">
        <v>304051</v>
      </c>
      <c r="Q55" s="145">
        <f t="shared" si="0"/>
        <v>1</v>
      </c>
    </row>
    <row r="56" spans="1:17" s="145" customFormat="1" ht="12">
      <c r="A56" s="149" t="s">
        <v>181</v>
      </c>
      <c r="B56" s="146" t="s">
        <v>1020</v>
      </c>
      <c r="C56" s="149">
        <v>304053</v>
      </c>
      <c r="D56" s="146">
        <v>1304053</v>
      </c>
      <c r="E56" s="149" t="s">
        <v>184</v>
      </c>
      <c r="F56" s="150" t="s">
        <v>533</v>
      </c>
      <c r="G56" s="149" t="s">
        <v>424</v>
      </c>
      <c r="H56" s="149"/>
      <c r="I56" s="149"/>
      <c r="J56" s="149"/>
      <c r="K56" s="150"/>
      <c r="L56" s="190">
        <v>9304053</v>
      </c>
      <c r="M56" s="148" t="s">
        <v>184</v>
      </c>
      <c r="N56" s="148" t="s">
        <v>388</v>
      </c>
      <c r="O56" s="148">
        <v>1</v>
      </c>
      <c r="P56" s="145">
        <v>304053</v>
      </c>
      <c r="Q56" s="145">
        <f t="shared" si="0"/>
        <v>1</v>
      </c>
    </row>
    <row r="57" spans="1:17" s="145" customFormat="1" ht="12">
      <c r="A57" s="149" t="s">
        <v>181</v>
      </c>
      <c r="B57" s="146" t="s">
        <v>1020</v>
      </c>
      <c r="C57" s="149">
        <v>304054</v>
      </c>
      <c r="D57" s="146">
        <v>1304054</v>
      </c>
      <c r="E57" s="149" t="s">
        <v>534</v>
      </c>
      <c r="F57" s="150" t="s">
        <v>535</v>
      </c>
      <c r="G57" s="149" t="s">
        <v>424</v>
      </c>
      <c r="H57" s="149"/>
      <c r="I57" s="149"/>
      <c r="J57" s="149"/>
      <c r="K57" s="150"/>
      <c r="L57" s="190">
        <v>1305061</v>
      </c>
      <c r="M57" s="148" t="s">
        <v>200</v>
      </c>
      <c r="N57" s="148" t="s">
        <v>388</v>
      </c>
      <c r="O57" s="148">
        <v>1</v>
      </c>
      <c r="P57" s="145">
        <v>305061</v>
      </c>
      <c r="Q57" s="145">
        <f t="shared" si="0"/>
        <v>2</v>
      </c>
    </row>
    <row r="58" spans="1:17" s="145" customFormat="1" ht="12">
      <c r="A58" s="149" t="s">
        <v>181</v>
      </c>
      <c r="B58" s="146" t="s">
        <v>1020</v>
      </c>
      <c r="C58" s="154">
        <v>304990</v>
      </c>
      <c r="D58" s="146">
        <v>1304990</v>
      </c>
      <c r="E58" s="149" t="s">
        <v>185</v>
      </c>
      <c r="F58" s="150" t="s">
        <v>536</v>
      </c>
      <c r="G58" s="149" t="s">
        <v>424</v>
      </c>
      <c r="H58" s="149"/>
      <c r="I58" s="149"/>
      <c r="J58" s="149"/>
      <c r="K58" s="150"/>
      <c r="L58" s="190">
        <v>1304043</v>
      </c>
      <c r="M58" s="148" t="s">
        <v>171</v>
      </c>
      <c r="N58" s="148" t="s">
        <v>388</v>
      </c>
      <c r="O58" s="148">
        <v>1</v>
      </c>
      <c r="P58" s="145">
        <v>304043</v>
      </c>
      <c r="Q58" s="145">
        <f t="shared" si="0"/>
        <v>2</v>
      </c>
    </row>
    <row r="59" spans="1:17" s="145" customFormat="1" ht="12">
      <c r="A59" s="149" t="s">
        <v>181</v>
      </c>
      <c r="B59" s="146" t="s">
        <v>1020</v>
      </c>
      <c r="C59" s="154">
        <v>304991</v>
      </c>
      <c r="D59" s="146">
        <v>1304991</v>
      </c>
      <c r="E59" s="149" t="s">
        <v>186</v>
      </c>
      <c r="F59" s="150" t="s">
        <v>537</v>
      </c>
      <c r="G59" s="149" t="s">
        <v>424</v>
      </c>
      <c r="H59" s="149"/>
      <c r="I59" s="149"/>
      <c r="J59" s="149"/>
      <c r="K59" s="150"/>
      <c r="L59" s="190">
        <v>9304991</v>
      </c>
      <c r="M59" s="148" t="s">
        <v>186</v>
      </c>
      <c r="N59" s="148" t="s">
        <v>388</v>
      </c>
      <c r="O59" s="148">
        <v>1</v>
      </c>
      <c r="P59" s="145">
        <v>304991</v>
      </c>
      <c r="Q59" s="145">
        <f t="shared" si="0"/>
        <v>1</v>
      </c>
    </row>
    <row r="60" spans="1:17" s="145" customFormat="1" ht="12">
      <c r="A60" s="149" t="s">
        <v>181</v>
      </c>
      <c r="B60" s="146" t="s">
        <v>1020</v>
      </c>
      <c r="C60" s="154">
        <v>304992</v>
      </c>
      <c r="D60" s="146">
        <v>1304992</v>
      </c>
      <c r="E60" s="149" t="s">
        <v>187</v>
      </c>
      <c r="F60" s="150" t="s">
        <v>538</v>
      </c>
      <c r="G60" s="149" t="s">
        <v>424</v>
      </c>
      <c r="H60" s="149"/>
      <c r="I60" s="149"/>
      <c r="J60" s="149"/>
      <c r="K60" s="150"/>
      <c r="L60" s="190">
        <v>1304991</v>
      </c>
      <c r="M60" s="148" t="s">
        <v>186</v>
      </c>
      <c r="N60" s="148" t="s">
        <v>388</v>
      </c>
      <c r="O60" s="148">
        <v>1</v>
      </c>
      <c r="P60" s="145">
        <v>304991</v>
      </c>
      <c r="Q60" s="145">
        <f t="shared" si="0"/>
        <v>2</v>
      </c>
    </row>
    <row r="61" spans="1:17" s="145" customFormat="1" ht="12">
      <c r="A61" s="149" t="s">
        <v>181</v>
      </c>
      <c r="B61" s="146" t="s">
        <v>1020</v>
      </c>
      <c r="C61" s="154">
        <v>304993</v>
      </c>
      <c r="D61" s="146">
        <v>1304993</v>
      </c>
      <c r="E61" s="149" t="s">
        <v>189</v>
      </c>
      <c r="F61" s="150" t="s">
        <v>539</v>
      </c>
      <c r="G61" s="149" t="s">
        <v>424</v>
      </c>
      <c r="H61" s="149"/>
      <c r="I61" s="149"/>
      <c r="J61" s="149"/>
      <c r="K61" s="150"/>
      <c r="L61" s="190">
        <v>1304991</v>
      </c>
      <c r="M61" s="148" t="s">
        <v>186</v>
      </c>
      <c r="N61" s="148" t="s">
        <v>388</v>
      </c>
      <c r="O61" s="148">
        <v>1</v>
      </c>
      <c r="P61" s="145">
        <v>304991</v>
      </c>
      <c r="Q61" s="145">
        <f t="shared" si="0"/>
        <v>2</v>
      </c>
    </row>
    <row r="62" spans="1:17" s="145" customFormat="1" ht="12">
      <c r="A62" s="149" t="s">
        <v>181</v>
      </c>
      <c r="B62" s="146" t="s">
        <v>1020</v>
      </c>
      <c r="C62" s="154">
        <v>304994</v>
      </c>
      <c r="D62" s="146">
        <v>1304994</v>
      </c>
      <c r="E62" s="149" t="s">
        <v>191</v>
      </c>
      <c r="F62" s="150" t="s">
        <v>457</v>
      </c>
      <c r="G62" s="149" t="s">
        <v>424</v>
      </c>
      <c r="H62" s="149"/>
      <c r="I62" s="149"/>
      <c r="J62" s="149"/>
      <c r="K62" s="150"/>
      <c r="L62" s="190">
        <v>9304994</v>
      </c>
      <c r="M62" s="148" t="s">
        <v>191</v>
      </c>
      <c r="N62" s="148" t="s">
        <v>388</v>
      </c>
      <c r="O62" s="148">
        <v>1</v>
      </c>
      <c r="P62" s="145">
        <v>304994</v>
      </c>
      <c r="Q62" s="145">
        <f t="shared" si="0"/>
        <v>1</v>
      </c>
    </row>
    <row r="63" spans="1:17" s="145" customFormat="1" ht="12">
      <c r="A63" s="149" t="s">
        <v>181</v>
      </c>
      <c r="B63" s="146" t="s">
        <v>1020</v>
      </c>
      <c r="C63" s="154">
        <v>304995</v>
      </c>
      <c r="D63" s="146">
        <v>1304995</v>
      </c>
      <c r="E63" s="149" t="s">
        <v>1106</v>
      </c>
      <c r="F63" s="150" t="s">
        <v>540</v>
      </c>
      <c r="G63" s="149"/>
      <c r="H63" s="149"/>
      <c r="I63" s="146">
        <v>3304995</v>
      </c>
      <c r="J63" s="149" t="s">
        <v>541</v>
      </c>
      <c r="K63" s="150" t="s">
        <v>540</v>
      </c>
      <c r="L63" s="190">
        <v>1804991</v>
      </c>
      <c r="M63" s="148" t="s">
        <v>542</v>
      </c>
      <c r="N63" s="148" t="s">
        <v>388</v>
      </c>
      <c r="O63" s="148">
        <v>1</v>
      </c>
    </row>
    <row r="64" spans="1:17" s="145" customFormat="1" ht="12">
      <c r="A64" s="149" t="s">
        <v>192</v>
      </c>
      <c r="B64" s="146" t="s">
        <v>1021</v>
      </c>
      <c r="C64" s="149">
        <v>305015</v>
      </c>
      <c r="D64" s="146">
        <v>1305015</v>
      </c>
      <c r="E64" s="149" t="s">
        <v>177</v>
      </c>
      <c r="F64" s="150" t="s">
        <v>543</v>
      </c>
      <c r="G64" s="149" t="s">
        <v>413</v>
      </c>
      <c r="H64" s="149"/>
      <c r="I64" s="146">
        <v>3305015</v>
      </c>
      <c r="J64" s="149" t="s">
        <v>544</v>
      </c>
      <c r="K64" s="150" t="s">
        <v>543</v>
      </c>
      <c r="L64" s="190">
        <v>1305015</v>
      </c>
      <c r="M64" s="148" t="s">
        <v>177</v>
      </c>
      <c r="N64" s="148">
        <v>1</v>
      </c>
      <c r="O64" s="148" t="s">
        <v>388</v>
      </c>
    </row>
    <row r="65" spans="1:17" s="145" customFormat="1" ht="12">
      <c r="A65" s="149" t="s">
        <v>192</v>
      </c>
      <c r="B65" s="146" t="s">
        <v>1021</v>
      </c>
      <c r="C65" s="149">
        <v>305019</v>
      </c>
      <c r="D65" s="146">
        <v>1305019</v>
      </c>
      <c r="E65" s="149" t="s">
        <v>178</v>
      </c>
      <c r="F65" s="150" t="s">
        <v>545</v>
      </c>
      <c r="G65" s="149" t="s">
        <v>413</v>
      </c>
      <c r="H65" s="149" t="s">
        <v>433</v>
      </c>
      <c r="I65" s="149"/>
      <c r="J65" s="149"/>
      <c r="K65" s="150"/>
      <c r="L65" s="190">
        <v>1305019</v>
      </c>
      <c r="M65" s="148" t="s">
        <v>178</v>
      </c>
      <c r="N65" s="148" t="s">
        <v>388</v>
      </c>
      <c r="O65" s="148">
        <v>1</v>
      </c>
    </row>
    <row r="66" spans="1:17" s="145" customFormat="1" ht="12">
      <c r="A66" s="149" t="s">
        <v>192</v>
      </c>
      <c r="B66" s="146" t="s">
        <v>1021</v>
      </c>
      <c r="C66" s="149">
        <v>305020</v>
      </c>
      <c r="D66" s="146">
        <v>1305020</v>
      </c>
      <c r="E66" s="149" t="s">
        <v>179</v>
      </c>
      <c r="F66" s="150" t="s">
        <v>546</v>
      </c>
      <c r="G66" s="149" t="s">
        <v>459</v>
      </c>
      <c r="H66" s="149"/>
      <c r="I66" s="149"/>
      <c r="J66" s="149"/>
      <c r="K66" s="150"/>
      <c r="L66" s="190">
        <v>1305020</v>
      </c>
      <c r="M66" s="148" t="s">
        <v>179</v>
      </c>
      <c r="N66" s="148" t="s">
        <v>388</v>
      </c>
      <c r="O66" s="148">
        <v>1</v>
      </c>
    </row>
    <row r="67" spans="1:17" s="145" customFormat="1" ht="12">
      <c r="A67" s="149" t="s">
        <v>192</v>
      </c>
      <c r="B67" s="146" t="s">
        <v>1021</v>
      </c>
      <c r="C67" s="149">
        <v>305023</v>
      </c>
      <c r="D67" s="146">
        <v>1305023</v>
      </c>
      <c r="E67" s="149" t="s">
        <v>547</v>
      </c>
      <c r="F67" s="150" t="s">
        <v>548</v>
      </c>
      <c r="G67" s="149" t="s">
        <v>413</v>
      </c>
      <c r="H67" s="149"/>
      <c r="I67" s="149"/>
      <c r="J67" s="149"/>
      <c r="K67" s="150"/>
      <c r="L67" s="190">
        <v>1305023</v>
      </c>
      <c r="M67" s="148" t="s">
        <v>549</v>
      </c>
      <c r="N67" s="148" t="s">
        <v>388</v>
      </c>
      <c r="O67" s="148">
        <v>1</v>
      </c>
    </row>
    <row r="68" spans="1:17" s="145" customFormat="1" ht="12">
      <c r="A68" s="149" t="s">
        <v>192</v>
      </c>
      <c r="B68" s="146" t="s">
        <v>1021</v>
      </c>
      <c r="C68" s="149">
        <v>305059</v>
      </c>
      <c r="D68" s="146">
        <v>1305059</v>
      </c>
      <c r="E68" s="149" t="s">
        <v>199</v>
      </c>
      <c r="F68" s="150" t="s">
        <v>551</v>
      </c>
      <c r="G68" s="149" t="s">
        <v>424</v>
      </c>
      <c r="H68" s="149"/>
      <c r="I68" s="149"/>
      <c r="J68" s="149"/>
      <c r="K68" s="150"/>
      <c r="L68" s="190">
        <v>9305059</v>
      </c>
      <c r="M68" s="148" t="s">
        <v>199</v>
      </c>
      <c r="N68" s="148" t="s">
        <v>388</v>
      </c>
      <c r="O68" s="148">
        <v>1</v>
      </c>
      <c r="P68" s="145">
        <v>305059</v>
      </c>
      <c r="Q68" s="145">
        <f>IF(C68=P68,1,2)</f>
        <v>1</v>
      </c>
    </row>
    <row r="69" spans="1:17" s="145" customFormat="1" ht="12">
      <c r="A69" s="149" t="s">
        <v>192</v>
      </c>
      <c r="B69" s="146" t="s">
        <v>1021</v>
      </c>
      <c r="C69" s="149">
        <v>305061</v>
      </c>
      <c r="D69" s="146">
        <v>1305061</v>
      </c>
      <c r="E69" s="149" t="s">
        <v>200</v>
      </c>
      <c r="F69" s="150" t="s">
        <v>552</v>
      </c>
      <c r="G69" s="149" t="s">
        <v>424</v>
      </c>
      <c r="H69" s="149"/>
      <c r="I69" s="149"/>
      <c r="J69" s="149"/>
      <c r="K69" s="150"/>
      <c r="L69" s="190">
        <v>9305061</v>
      </c>
      <c r="M69" s="148" t="s">
        <v>200</v>
      </c>
      <c r="N69" s="148" t="s">
        <v>388</v>
      </c>
      <c r="O69" s="148">
        <v>1</v>
      </c>
      <c r="P69" s="145">
        <v>305061</v>
      </c>
      <c r="Q69" s="145">
        <f>IF(C69=P69,1,2)</f>
        <v>1</v>
      </c>
    </row>
    <row r="70" spans="1:17" s="145" customFormat="1" ht="12">
      <c r="A70" s="149" t="s">
        <v>192</v>
      </c>
      <c r="B70" s="146" t="s">
        <v>1021</v>
      </c>
      <c r="C70" s="149">
        <v>305062</v>
      </c>
      <c r="D70" s="146">
        <v>1305062</v>
      </c>
      <c r="E70" s="149" t="s">
        <v>201</v>
      </c>
      <c r="F70" s="150" t="s">
        <v>553</v>
      </c>
      <c r="G70" s="149" t="s">
        <v>424</v>
      </c>
      <c r="H70" s="149"/>
      <c r="I70" s="149"/>
      <c r="J70" s="149"/>
      <c r="K70" s="150"/>
      <c r="L70" s="190">
        <v>9305062</v>
      </c>
      <c r="M70" s="148" t="s">
        <v>201</v>
      </c>
      <c r="N70" s="148" t="s">
        <v>388</v>
      </c>
      <c r="O70" s="148">
        <v>1</v>
      </c>
      <c r="P70" s="145">
        <v>305062</v>
      </c>
      <c r="Q70" s="145">
        <f>IF(C70=P70,1,2)</f>
        <v>1</v>
      </c>
    </row>
    <row r="71" spans="1:17" s="145" customFormat="1" ht="12">
      <c r="A71" s="149" t="s">
        <v>192</v>
      </c>
      <c r="B71" s="146" t="s">
        <v>1021</v>
      </c>
      <c r="C71" s="149">
        <v>305063</v>
      </c>
      <c r="D71" s="146">
        <v>1305063</v>
      </c>
      <c r="E71" s="149" t="s">
        <v>202</v>
      </c>
      <c r="F71" s="150" t="s">
        <v>554</v>
      </c>
      <c r="G71" s="149" t="s">
        <v>424</v>
      </c>
      <c r="H71" s="149"/>
      <c r="I71" s="149"/>
      <c r="J71" s="149"/>
      <c r="K71" s="150"/>
      <c r="L71" s="190">
        <v>9305063</v>
      </c>
      <c r="M71" s="148" t="s">
        <v>202</v>
      </c>
      <c r="N71" s="148" t="s">
        <v>388</v>
      </c>
      <c r="O71" s="148">
        <v>1</v>
      </c>
      <c r="P71" s="145">
        <v>305063</v>
      </c>
      <c r="Q71" s="145">
        <f>IF(C71=P71,1,2)</f>
        <v>1</v>
      </c>
    </row>
    <row r="72" spans="1:17" s="145" customFormat="1" ht="12">
      <c r="A72" s="149" t="s">
        <v>192</v>
      </c>
      <c r="B72" s="146" t="s">
        <v>1021</v>
      </c>
      <c r="C72" s="149">
        <v>305064</v>
      </c>
      <c r="D72" s="146">
        <v>1305064</v>
      </c>
      <c r="E72" s="149" t="s">
        <v>555</v>
      </c>
      <c r="F72" s="150" t="s">
        <v>556</v>
      </c>
      <c r="G72" s="149" t="s">
        <v>433</v>
      </c>
      <c r="H72" s="149"/>
      <c r="I72" s="149"/>
      <c r="J72" s="149"/>
      <c r="K72" s="150"/>
      <c r="L72" s="190">
        <v>9305064</v>
      </c>
      <c r="M72" s="148" t="s">
        <v>365</v>
      </c>
      <c r="N72" s="148" t="s">
        <v>388</v>
      </c>
      <c r="O72" s="148">
        <v>1</v>
      </c>
      <c r="P72" s="145">
        <v>305064</v>
      </c>
      <c r="Q72" s="145">
        <f>IF(C72=P72,1,2)</f>
        <v>1</v>
      </c>
    </row>
    <row r="73" spans="1:17" s="145" customFormat="1" ht="12">
      <c r="A73" s="156" t="s">
        <v>192</v>
      </c>
      <c r="B73" s="146" t="s">
        <v>1021</v>
      </c>
      <c r="C73" s="156">
        <v>305065</v>
      </c>
      <c r="D73" s="146"/>
      <c r="E73" s="149"/>
      <c r="F73" s="150"/>
      <c r="G73" s="149"/>
      <c r="H73" s="149"/>
      <c r="I73" s="146">
        <v>3305065</v>
      </c>
      <c r="J73" s="149" t="s">
        <v>558</v>
      </c>
      <c r="K73" s="150" t="s">
        <v>559</v>
      </c>
      <c r="L73" s="190">
        <v>5305065</v>
      </c>
      <c r="M73" s="148" t="s">
        <v>557</v>
      </c>
      <c r="N73" s="148">
        <v>1</v>
      </c>
      <c r="O73" s="148" t="s">
        <v>388</v>
      </c>
    </row>
    <row r="74" spans="1:17" s="145" customFormat="1" ht="12">
      <c r="A74" s="149" t="s">
        <v>192</v>
      </c>
      <c r="B74" s="146" t="s">
        <v>1021</v>
      </c>
      <c r="C74" s="149">
        <v>305066</v>
      </c>
      <c r="D74" s="146">
        <v>1305066</v>
      </c>
      <c r="E74" s="149" t="s">
        <v>560</v>
      </c>
      <c r="F74" s="150" t="s">
        <v>561</v>
      </c>
      <c r="G74" s="149" t="s">
        <v>433</v>
      </c>
      <c r="H74" s="149"/>
      <c r="I74" s="149"/>
      <c r="J74" s="149"/>
      <c r="K74" s="150"/>
      <c r="L74" s="190">
        <v>9305066</v>
      </c>
      <c r="M74" s="148" t="s">
        <v>203</v>
      </c>
      <c r="N74" s="148" t="s">
        <v>388</v>
      </c>
      <c r="O74" s="148">
        <v>1</v>
      </c>
      <c r="P74" s="145">
        <v>305066</v>
      </c>
      <c r="Q74" s="145">
        <f>IF(C74=P74,1,2)</f>
        <v>1</v>
      </c>
    </row>
    <row r="75" spans="1:17" s="145" customFormat="1" ht="12">
      <c r="A75" s="149" t="s">
        <v>192</v>
      </c>
      <c r="B75" s="146" t="s">
        <v>1021</v>
      </c>
      <c r="C75" s="149">
        <v>305067</v>
      </c>
      <c r="D75" s="146">
        <v>1305067</v>
      </c>
      <c r="E75" s="149" t="s">
        <v>562</v>
      </c>
      <c r="F75" s="150" t="s">
        <v>563</v>
      </c>
      <c r="G75" s="149" t="s">
        <v>433</v>
      </c>
      <c r="H75" s="149"/>
      <c r="I75" s="149"/>
      <c r="J75" s="149"/>
      <c r="K75" s="150"/>
      <c r="L75" s="190">
        <v>1703009</v>
      </c>
      <c r="M75" s="148" t="s">
        <v>273</v>
      </c>
      <c r="N75" s="148">
        <v>1</v>
      </c>
      <c r="O75" s="148" t="s">
        <v>388</v>
      </c>
      <c r="P75" s="145">
        <v>703009</v>
      </c>
      <c r="Q75" s="145">
        <f>IF(C75=P75,1,2)</f>
        <v>2</v>
      </c>
    </row>
    <row r="76" spans="1:17" s="145" customFormat="1" ht="12">
      <c r="A76" s="149" t="s">
        <v>204</v>
      </c>
      <c r="B76" s="146" t="s">
        <v>1022</v>
      </c>
      <c r="C76" s="149">
        <v>306024</v>
      </c>
      <c r="D76" s="146"/>
      <c r="E76" s="149"/>
      <c r="F76" s="150"/>
      <c r="G76" s="149"/>
      <c r="H76" s="149"/>
      <c r="I76" s="146">
        <v>3306024</v>
      </c>
      <c r="J76" s="149" t="s">
        <v>565</v>
      </c>
      <c r="K76" s="150" t="s">
        <v>524</v>
      </c>
      <c r="L76" s="192">
        <v>3402002</v>
      </c>
      <c r="M76" s="148" t="s">
        <v>525</v>
      </c>
      <c r="N76" s="148">
        <v>1</v>
      </c>
      <c r="O76" s="148" t="s">
        <v>388</v>
      </c>
    </row>
    <row r="77" spans="1:17" s="145" customFormat="1" ht="12">
      <c r="A77" s="149" t="s">
        <v>204</v>
      </c>
      <c r="B77" s="146" t="s">
        <v>1022</v>
      </c>
      <c r="C77" s="149">
        <v>306025</v>
      </c>
      <c r="D77" s="146">
        <v>1306025</v>
      </c>
      <c r="E77" s="149" t="s">
        <v>208</v>
      </c>
      <c r="F77" s="150" t="s">
        <v>566</v>
      </c>
      <c r="G77" s="149" t="s">
        <v>424</v>
      </c>
      <c r="H77" s="149"/>
      <c r="I77" s="149"/>
      <c r="J77" s="149"/>
      <c r="K77" s="150"/>
      <c r="L77" s="190">
        <v>1306072</v>
      </c>
      <c r="M77" s="148" t="s">
        <v>188</v>
      </c>
      <c r="N77" s="148" t="s">
        <v>388</v>
      </c>
      <c r="O77" s="148">
        <v>1</v>
      </c>
      <c r="P77" s="145">
        <v>306072</v>
      </c>
      <c r="Q77" s="145">
        <f>IF(C77=P77,1,2)</f>
        <v>2</v>
      </c>
    </row>
    <row r="78" spans="1:17" s="145" customFormat="1" ht="12">
      <c r="A78" s="149" t="s">
        <v>204</v>
      </c>
      <c r="B78" s="146" t="s">
        <v>1022</v>
      </c>
      <c r="C78" s="149">
        <v>306077</v>
      </c>
      <c r="D78" s="146">
        <v>1306077</v>
      </c>
      <c r="E78" s="149" t="s">
        <v>216</v>
      </c>
      <c r="F78" s="150" t="s">
        <v>568</v>
      </c>
      <c r="G78" s="149" t="s">
        <v>424</v>
      </c>
      <c r="H78" s="149"/>
      <c r="I78" s="149"/>
      <c r="J78" s="149"/>
      <c r="K78" s="150"/>
      <c r="L78" s="190">
        <v>1306072</v>
      </c>
      <c r="M78" s="148" t="s">
        <v>188</v>
      </c>
      <c r="N78" s="148" t="s">
        <v>388</v>
      </c>
      <c r="O78" s="148">
        <v>1</v>
      </c>
      <c r="P78" s="145">
        <v>306072</v>
      </c>
      <c r="Q78" s="145">
        <f>IF(C78=P78,1,2)</f>
        <v>2</v>
      </c>
    </row>
    <row r="79" spans="1:17" s="145" customFormat="1" ht="12">
      <c r="A79" s="149" t="s">
        <v>204</v>
      </c>
      <c r="B79" s="146" t="s">
        <v>1022</v>
      </c>
      <c r="C79" s="149">
        <v>306080</v>
      </c>
      <c r="D79" s="146"/>
      <c r="E79" s="149"/>
      <c r="F79" s="150"/>
      <c r="G79" s="149"/>
      <c r="H79" s="149"/>
      <c r="I79" s="146">
        <v>3306080</v>
      </c>
      <c r="J79" s="149" t="s">
        <v>569</v>
      </c>
      <c r="K79" s="150" t="s">
        <v>570</v>
      </c>
      <c r="L79" s="192">
        <v>3306080</v>
      </c>
      <c r="M79" s="148" t="s">
        <v>569</v>
      </c>
      <c r="N79" s="148" t="s">
        <v>388</v>
      </c>
      <c r="O79" s="148">
        <v>1</v>
      </c>
    </row>
    <row r="80" spans="1:17" s="145" customFormat="1" ht="12">
      <c r="A80" s="149" t="s">
        <v>204</v>
      </c>
      <c r="B80" s="146" t="s">
        <v>1022</v>
      </c>
      <c r="C80" s="149">
        <v>306082</v>
      </c>
      <c r="D80" s="146">
        <v>1306082</v>
      </c>
      <c r="E80" s="149" t="s">
        <v>218</v>
      </c>
      <c r="F80" s="150" t="s">
        <v>571</v>
      </c>
      <c r="G80" s="149" t="s">
        <v>424</v>
      </c>
      <c r="H80" s="149"/>
      <c r="I80" s="149"/>
      <c r="J80" s="149"/>
      <c r="K80" s="150"/>
      <c r="L80" s="190">
        <v>9306082</v>
      </c>
      <c r="M80" s="148" t="s">
        <v>218</v>
      </c>
      <c r="N80" s="148" t="s">
        <v>388</v>
      </c>
      <c r="O80" s="148">
        <v>1</v>
      </c>
      <c r="P80" s="145">
        <v>306082</v>
      </c>
      <c r="Q80" s="145">
        <f>IF(C80=P80,1,2)</f>
        <v>1</v>
      </c>
    </row>
    <row r="81" spans="1:17" s="145" customFormat="1" ht="12">
      <c r="A81" s="149" t="s">
        <v>204</v>
      </c>
      <c r="B81" s="146" t="s">
        <v>1022</v>
      </c>
      <c r="C81" s="149">
        <v>306085</v>
      </c>
      <c r="D81" s="146">
        <v>1306085</v>
      </c>
      <c r="E81" s="149" t="s">
        <v>193</v>
      </c>
      <c r="F81" s="150" t="s">
        <v>572</v>
      </c>
      <c r="G81" s="149" t="s">
        <v>459</v>
      </c>
      <c r="H81" s="149"/>
      <c r="I81" s="146">
        <v>3306085</v>
      </c>
      <c r="J81" s="149" t="s">
        <v>573</v>
      </c>
      <c r="K81" s="150" t="s">
        <v>572</v>
      </c>
      <c r="L81" s="190">
        <v>1306085</v>
      </c>
      <c r="M81" s="148" t="s">
        <v>193</v>
      </c>
      <c r="N81" s="148" t="s">
        <v>388</v>
      </c>
      <c r="O81" s="148">
        <v>1</v>
      </c>
    </row>
    <row r="82" spans="1:17" s="145" customFormat="1" ht="12">
      <c r="A82" s="149" t="s">
        <v>204</v>
      </c>
      <c r="B82" s="146" t="s">
        <v>1022</v>
      </c>
      <c r="C82" s="154">
        <v>306990</v>
      </c>
      <c r="D82" s="146">
        <v>1306990</v>
      </c>
      <c r="E82" s="149" t="s">
        <v>1107</v>
      </c>
      <c r="F82" s="149" t="s">
        <v>574</v>
      </c>
      <c r="G82" s="149"/>
      <c r="H82" s="149"/>
      <c r="I82" s="146">
        <v>3306990</v>
      </c>
      <c r="J82" s="149" t="s">
        <v>575</v>
      </c>
      <c r="K82" s="149" t="s">
        <v>574</v>
      </c>
      <c r="L82" s="190">
        <v>1306990</v>
      </c>
      <c r="M82" s="148" t="s">
        <v>576</v>
      </c>
      <c r="N82" s="148" t="s">
        <v>388</v>
      </c>
      <c r="O82" s="148">
        <v>1</v>
      </c>
    </row>
    <row r="83" spans="1:17" s="145" customFormat="1" ht="12">
      <c r="A83" s="149" t="s">
        <v>204</v>
      </c>
      <c r="B83" s="146" t="s">
        <v>1022</v>
      </c>
      <c r="C83" s="154">
        <v>306991</v>
      </c>
      <c r="D83" s="146">
        <v>1306991</v>
      </c>
      <c r="E83" s="149" t="s">
        <v>1108</v>
      </c>
      <c r="F83" s="150" t="s">
        <v>577</v>
      </c>
      <c r="G83" s="149"/>
      <c r="H83" s="149"/>
      <c r="I83" s="146">
        <v>3306991</v>
      </c>
      <c r="J83" s="149" t="s">
        <v>578</v>
      </c>
      <c r="K83" s="150" t="s">
        <v>577</v>
      </c>
      <c r="L83" s="190">
        <v>1306991</v>
      </c>
      <c r="M83" s="148" t="s">
        <v>579</v>
      </c>
      <c r="N83" s="148" t="s">
        <v>388</v>
      </c>
      <c r="O83" s="148">
        <v>1</v>
      </c>
    </row>
    <row r="84" spans="1:17" s="145" customFormat="1" ht="12">
      <c r="A84" s="157" t="s">
        <v>204</v>
      </c>
      <c r="B84" s="146" t="s">
        <v>1022</v>
      </c>
      <c r="C84" s="158">
        <v>306993</v>
      </c>
      <c r="D84" s="146">
        <v>1306993</v>
      </c>
      <c r="E84" s="157" t="s">
        <v>1092</v>
      </c>
      <c r="F84" s="150" t="s">
        <v>580</v>
      </c>
      <c r="G84" s="149"/>
      <c r="H84" s="149"/>
      <c r="I84" s="146">
        <v>3306993</v>
      </c>
      <c r="J84" s="149" t="s">
        <v>581</v>
      </c>
      <c r="K84" s="150" t="s">
        <v>580</v>
      </c>
      <c r="L84" s="190">
        <v>1306993</v>
      </c>
      <c r="M84" s="148" t="s">
        <v>582</v>
      </c>
      <c r="N84" s="148" t="s">
        <v>388</v>
      </c>
      <c r="O84" s="148">
        <v>1</v>
      </c>
    </row>
    <row r="85" spans="1:17" s="145" customFormat="1" ht="12">
      <c r="A85" s="151" t="s">
        <v>219</v>
      </c>
      <c r="B85" s="146" t="s">
        <v>1070</v>
      </c>
      <c r="C85" s="151">
        <v>401010</v>
      </c>
      <c r="D85" s="146">
        <v>1401010</v>
      </c>
      <c r="E85" s="160" t="s">
        <v>195</v>
      </c>
      <c r="F85" s="159" t="s">
        <v>583</v>
      </c>
      <c r="G85" s="149" t="s">
        <v>584</v>
      </c>
      <c r="H85" s="149" t="s">
        <v>585</v>
      </c>
      <c r="I85" s="149"/>
      <c r="J85" s="149"/>
      <c r="K85" s="150"/>
      <c r="L85" s="190">
        <v>1401010</v>
      </c>
      <c r="M85" s="148" t="s">
        <v>195</v>
      </c>
      <c r="N85" s="148" t="s">
        <v>388</v>
      </c>
      <c r="O85" s="148">
        <v>1</v>
      </c>
    </row>
    <row r="86" spans="1:17" s="145" customFormat="1" ht="12">
      <c r="A86" s="151" t="s">
        <v>219</v>
      </c>
      <c r="B86" s="146" t="s">
        <v>1070</v>
      </c>
      <c r="C86" s="151">
        <v>401011</v>
      </c>
      <c r="D86" s="146">
        <v>7401011</v>
      </c>
      <c r="E86" s="160" t="s">
        <v>222</v>
      </c>
      <c r="F86" s="159" t="s">
        <v>564</v>
      </c>
      <c r="G86" s="149" t="s">
        <v>585</v>
      </c>
      <c r="H86" s="149"/>
      <c r="I86" s="149"/>
      <c r="J86" s="149"/>
      <c r="K86" s="150"/>
      <c r="L86" s="190">
        <v>7412010</v>
      </c>
      <c r="M86" s="148" t="s">
        <v>226</v>
      </c>
      <c r="N86" s="148">
        <v>1</v>
      </c>
      <c r="O86" s="148" t="s">
        <v>388</v>
      </c>
      <c r="Q86" s="145">
        <f>IF(C86=P86,1,2)</f>
        <v>2</v>
      </c>
    </row>
    <row r="87" spans="1:17" s="145" customFormat="1" ht="12.75" thickBot="1">
      <c r="A87" s="161" t="s">
        <v>219</v>
      </c>
      <c r="B87" s="146" t="s">
        <v>1070</v>
      </c>
      <c r="C87" s="161">
        <v>401022</v>
      </c>
      <c r="D87" s="146">
        <v>1401022</v>
      </c>
      <c r="E87" s="162" t="s">
        <v>586</v>
      </c>
      <c r="F87" s="163" t="s">
        <v>587</v>
      </c>
      <c r="G87" s="149" t="s">
        <v>424</v>
      </c>
      <c r="H87" s="149"/>
      <c r="I87" s="149"/>
      <c r="J87" s="149"/>
      <c r="K87" s="150"/>
      <c r="L87" s="190">
        <v>9401022</v>
      </c>
      <c r="M87" s="148" t="s">
        <v>588</v>
      </c>
      <c r="N87" s="148" t="s">
        <v>388</v>
      </c>
      <c r="O87" s="148">
        <v>1</v>
      </c>
      <c r="P87" s="145">
        <v>401022</v>
      </c>
      <c r="Q87" s="145">
        <f>IF(C87=P87,1,2)</f>
        <v>1</v>
      </c>
    </row>
    <row r="88" spans="1:17" s="145" customFormat="1" ht="12">
      <c r="A88" s="151" t="s">
        <v>219</v>
      </c>
      <c r="B88" s="146" t="s">
        <v>1070</v>
      </c>
      <c r="C88" s="151">
        <v>402002</v>
      </c>
      <c r="D88" s="146"/>
      <c r="E88" s="160"/>
      <c r="F88" s="159"/>
      <c r="G88" s="149"/>
      <c r="H88" s="149"/>
      <c r="I88" s="146">
        <v>3402002</v>
      </c>
      <c r="J88" s="149" t="s">
        <v>525</v>
      </c>
      <c r="K88" s="150" t="s">
        <v>524</v>
      </c>
      <c r="L88" s="192">
        <v>3402002</v>
      </c>
      <c r="M88" s="148" t="s">
        <v>525</v>
      </c>
      <c r="N88" s="148">
        <v>1</v>
      </c>
      <c r="O88" s="148" t="s">
        <v>388</v>
      </c>
    </row>
    <row r="89" spans="1:17" s="145" customFormat="1" ht="12">
      <c r="A89" s="151" t="s">
        <v>219</v>
      </c>
      <c r="B89" s="146" t="s">
        <v>1070</v>
      </c>
      <c r="C89" s="151">
        <v>403014</v>
      </c>
      <c r="D89" s="146">
        <v>1403014</v>
      </c>
      <c r="E89" s="160" t="s">
        <v>225</v>
      </c>
      <c r="F89" s="159" t="s">
        <v>589</v>
      </c>
      <c r="G89" s="149" t="s">
        <v>424</v>
      </c>
      <c r="H89" s="149"/>
      <c r="I89" s="149"/>
      <c r="J89" s="149"/>
      <c r="K89" s="150"/>
      <c r="L89" s="190">
        <v>1402013</v>
      </c>
      <c r="M89" s="148" t="s">
        <v>196</v>
      </c>
      <c r="N89" s="148">
        <v>1</v>
      </c>
      <c r="O89" s="148" t="s">
        <v>388</v>
      </c>
      <c r="P89" s="145">
        <v>402013</v>
      </c>
      <c r="Q89" s="145">
        <f>IF(C89=P89,1,2)</f>
        <v>2</v>
      </c>
    </row>
    <row r="90" spans="1:17" s="145" customFormat="1" ht="12">
      <c r="A90" s="165" t="s">
        <v>219</v>
      </c>
      <c r="B90" s="146" t="s">
        <v>1070</v>
      </c>
      <c r="C90" s="168">
        <v>404990</v>
      </c>
      <c r="D90" s="146">
        <v>1404990</v>
      </c>
      <c r="E90" s="166" t="s">
        <v>1093</v>
      </c>
      <c r="F90" s="159" t="s">
        <v>590</v>
      </c>
      <c r="G90" s="149"/>
      <c r="H90" s="149"/>
      <c r="I90" s="149"/>
      <c r="J90" s="149"/>
      <c r="K90" s="150"/>
      <c r="L90" s="190">
        <v>1404009</v>
      </c>
      <c r="M90" s="148" t="s">
        <v>500</v>
      </c>
      <c r="N90" s="148">
        <v>1</v>
      </c>
      <c r="O90" s="148" t="s">
        <v>388</v>
      </c>
    </row>
    <row r="91" spans="1:17" s="145" customFormat="1" ht="12">
      <c r="A91" s="151" t="s">
        <v>219</v>
      </c>
      <c r="B91" s="146" t="s">
        <v>1070</v>
      </c>
      <c r="C91" s="151">
        <v>405003</v>
      </c>
      <c r="D91" s="146">
        <v>1405003</v>
      </c>
      <c r="E91" s="160" t="s">
        <v>205</v>
      </c>
      <c r="F91" s="159" t="s">
        <v>591</v>
      </c>
      <c r="G91" s="149" t="s">
        <v>584</v>
      </c>
      <c r="H91" s="149" t="s">
        <v>585</v>
      </c>
      <c r="I91" s="149"/>
      <c r="J91" s="149"/>
      <c r="K91" s="150"/>
      <c r="L91" s="190">
        <v>1405003</v>
      </c>
      <c r="M91" s="148" t="s">
        <v>205</v>
      </c>
      <c r="N91" s="148" t="s">
        <v>388</v>
      </c>
      <c r="O91" s="148">
        <v>1</v>
      </c>
    </row>
    <row r="92" spans="1:17" s="145" customFormat="1" ht="12">
      <c r="A92" s="151" t="s">
        <v>219</v>
      </c>
      <c r="B92" s="146" t="s">
        <v>1070</v>
      </c>
      <c r="C92" s="151">
        <v>405007</v>
      </c>
      <c r="D92" s="146">
        <v>1405007</v>
      </c>
      <c r="E92" s="160" t="s">
        <v>77</v>
      </c>
      <c r="F92" s="159" t="s">
        <v>592</v>
      </c>
      <c r="G92" s="149" t="s">
        <v>584</v>
      </c>
      <c r="H92" s="149"/>
      <c r="I92" s="146">
        <v>3405007</v>
      </c>
      <c r="J92" s="149" t="s">
        <v>593</v>
      </c>
      <c r="K92" s="150" t="s">
        <v>592</v>
      </c>
      <c r="L92" s="190">
        <v>1405007</v>
      </c>
      <c r="M92" s="148" t="s">
        <v>77</v>
      </c>
      <c r="N92" s="148" t="s">
        <v>388</v>
      </c>
      <c r="O92" s="148">
        <v>1</v>
      </c>
    </row>
    <row r="93" spans="1:17" s="145" customFormat="1" ht="12">
      <c r="A93" s="151" t="s">
        <v>219</v>
      </c>
      <c r="B93" s="146" t="s">
        <v>1070</v>
      </c>
      <c r="C93" s="151">
        <v>405011</v>
      </c>
      <c r="D93" s="146">
        <v>1405011</v>
      </c>
      <c r="E93" s="160" t="s">
        <v>206</v>
      </c>
      <c r="F93" s="159" t="s">
        <v>594</v>
      </c>
      <c r="G93" s="149" t="s">
        <v>584</v>
      </c>
      <c r="H93" s="149" t="s">
        <v>585</v>
      </c>
      <c r="I93" s="146">
        <v>3405011</v>
      </c>
      <c r="J93" s="149" t="s">
        <v>595</v>
      </c>
      <c r="K93" s="150" t="s">
        <v>594</v>
      </c>
      <c r="L93" s="190">
        <v>1405011</v>
      </c>
      <c r="M93" s="148" t="s">
        <v>206</v>
      </c>
      <c r="N93" s="148" t="s">
        <v>388</v>
      </c>
      <c r="O93" s="148">
        <v>1</v>
      </c>
    </row>
    <row r="94" spans="1:17" s="145" customFormat="1" ht="12.75" thickBot="1">
      <c r="A94" s="161" t="s">
        <v>219</v>
      </c>
      <c r="B94" s="146" t="s">
        <v>1070</v>
      </c>
      <c r="C94" s="161">
        <v>405015</v>
      </c>
      <c r="D94" s="146">
        <v>1405015</v>
      </c>
      <c r="E94" s="167" t="s">
        <v>207</v>
      </c>
      <c r="F94" s="159" t="s">
        <v>596</v>
      </c>
      <c r="G94" s="149" t="s">
        <v>413</v>
      </c>
      <c r="H94" s="149"/>
      <c r="I94" s="146">
        <v>3405015</v>
      </c>
      <c r="J94" s="149" t="s">
        <v>597</v>
      </c>
      <c r="K94" s="150" t="s">
        <v>596</v>
      </c>
      <c r="L94" s="190">
        <v>1405015</v>
      </c>
      <c r="M94" s="148" t="s">
        <v>207</v>
      </c>
      <c r="N94" s="148" t="s">
        <v>388</v>
      </c>
      <c r="O94" s="148">
        <v>1</v>
      </c>
    </row>
    <row r="95" spans="1:17" s="145" customFormat="1" ht="12">
      <c r="A95" s="169" t="s">
        <v>219</v>
      </c>
      <c r="B95" s="146" t="s">
        <v>1070</v>
      </c>
      <c r="C95" s="151">
        <v>406012</v>
      </c>
      <c r="D95" s="146">
        <v>1406012</v>
      </c>
      <c r="E95" s="160" t="s">
        <v>238</v>
      </c>
      <c r="F95" s="159" t="s">
        <v>599</v>
      </c>
      <c r="G95" s="149" t="s">
        <v>424</v>
      </c>
      <c r="H95" s="149"/>
      <c r="I95" s="149"/>
      <c r="J95" s="149"/>
      <c r="K95" s="150"/>
      <c r="L95" s="190">
        <v>9406012</v>
      </c>
      <c r="M95" s="148" t="s">
        <v>238</v>
      </c>
      <c r="N95" s="148" t="s">
        <v>388</v>
      </c>
      <c r="O95" s="148">
        <v>1</v>
      </c>
      <c r="P95" s="145">
        <v>406012</v>
      </c>
      <c r="Q95" s="145">
        <f>IF(C95=P95,1,2)</f>
        <v>1</v>
      </c>
    </row>
    <row r="96" spans="1:17" s="145" customFormat="1" ht="12">
      <c r="A96" s="169" t="s">
        <v>219</v>
      </c>
      <c r="B96" s="146" t="s">
        <v>1070</v>
      </c>
      <c r="C96" s="151">
        <v>406014</v>
      </c>
      <c r="D96" s="146">
        <v>1406014</v>
      </c>
      <c r="E96" s="160" t="s">
        <v>209</v>
      </c>
      <c r="F96" s="159" t="s">
        <v>600</v>
      </c>
      <c r="G96" s="149" t="s">
        <v>584</v>
      </c>
      <c r="H96" s="149" t="s">
        <v>585</v>
      </c>
      <c r="I96" s="146">
        <v>3406014</v>
      </c>
      <c r="J96" s="149" t="s">
        <v>601</v>
      </c>
      <c r="K96" s="150" t="s">
        <v>600</v>
      </c>
      <c r="L96" s="190">
        <v>1406014</v>
      </c>
      <c r="M96" s="148" t="s">
        <v>209</v>
      </c>
      <c r="N96" s="148">
        <v>1</v>
      </c>
      <c r="O96" s="148" t="s">
        <v>388</v>
      </c>
    </row>
    <row r="97" spans="1:17" s="145" customFormat="1" ht="12">
      <c r="A97" s="169" t="s">
        <v>219</v>
      </c>
      <c r="B97" s="146" t="s">
        <v>1070</v>
      </c>
      <c r="C97" s="151">
        <v>406015</v>
      </c>
      <c r="D97" s="146"/>
      <c r="E97" s="160"/>
      <c r="F97" s="159"/>
      <c r="G97" s="149"/>
      <c r="H97" s="149"/>
      <c r="I97" s="146">
        <v>3406015</v>
      </c>
      <c r="J97" s="149" t="s">
        <v>602</v>
      </c>
      <c r="K97" s="150" t="s">
        <v>603</v>
      </c>
      <c r="L97" s="192">
        <v>3406015</v>
      </c>
      <c r="M97" s="148" t="s">
        <v>602</v>
      </c>
      <c r="N97" s="148" t="s">
        <v>388</v>
      </c>
      <c r="O97" s="148">
        <v>1</v>
      </c>
    </row>
    <row r="98" spans="1:17" s="145" customFormat="1" ht="12.75" thickBot="1">
      <c r="A98" s="170" t="s">
        <v>219</v>
      </c>
      <c r="B98" s="146" t="s">
        <v>1070</v>
      </c>
      <c r="C98" s="171">
        <v>406017</v>
      </c>
      <c r="D98" s="146"/>
      <c r="E98" s="172"/>
      <c r="F98" s="159"/>
      <c r="G98" s="149"/>
      <c r="H98" s="149"/>
      <c r="I98" s="146">
        <v>3406017</v>
      </c>
      <c r="J98" s="152" t="s">
        <v>604</v>
      </c>
      <c r="K98" s="153" t="s">
        <v>605</v>
      </c>
      <c r="L98" s="190">
        <v>1605990</v>
      </c>
      <c r="M98" s="148" t="s">
        <v>325</v>
      </c>
      <c r="N98" s="148">
        <v>1</v>
      </c>
      <c r="O98" s="148" t="s">
        <v>388</v>
      </c>
    </row>
    <row r="99" spans="1:17" s="145" customFormat="1" ht="12">
      <c r="A99" s="147" t="s">
        <v>219</v>
      </c>
      <c r="B99" s="146" t="s">
        <v>1070</v>
      </c>
      <c r="C99" s="147">
        <v>407001</v>
      </c>
      <c r="D99" s="146">
        <v>1407001</v>
      </c>
      <c r="E99" s="164" t="s">
        <v>606</v>
      </c>
      <c r="F99" s="159" t="s">
        <v>607</v>
      </c>
      <c r="G99" s="149" t="s">
        <v>584</v>
      </c>
      <c r="H99" s="149" t="s">
        <v>585</v>
      </c>
      <c r="I99" s="146">
        <v>3407001</v>
      </c>
      <c r="J99" s="149" t="s">
        <v>608</v>
      </c>
      <c r="K99" s="150" t="s">
        <v>607</v>
      </c>
      <c r="L99" s="190">
        <v>1407001</v>
      </c>
      <c r="M99" s="148" t="s">
        <v>609</v>
      </c>
      <c r="N99" s="148" t="s">
        <v>388</v>
      </c>
      <c r="O99" s="148">
        <v>1</v>
      </c>
    </row>
    <row r="100" spans="1:17" s="145" customFormat="1" ht="12">
      <c r="A100" s="151" t="s">
        <v>219</v>
      </c>
      <c r="B100" s="146" t="s">
        <v>1070</v>
      </c>
      <c r="C100" s="151">
        <v>407004</v>
      </c>
      <c r="D100" s="146">
        <v>1407004</v>
      </c>
      <c r="E100" s="160" t="s">
        <v>210</v>
      </c>
      <c r="F100" s="159" t="s">
        <v>610</v>
      </c>
      <c r="G100" s="149" t="s">
        <v>584</v>
      </c>
      <c r="H100" s="149" t="s">
        <v>585</v>
      </c>
      <c r="I100" s="146">
        <v>3407004</v>
      </c>
      <c r="J100" s="149" t="s">
        <v>611</v>
      </c>
      <c r="K100" s="150" t="s">
        <v>610</v>
      </c>
      <c r="L100" s="190">
        <v>1407004</v>
      </c>
      <c r="M100" s="148" t="s">
        <v>210</v>
      </c>
      <c r="N100" s="148" t="s">
        <v>388</v>
      </c>
      <c r="O100" s="148">
        <v>1</v>
      </c>
    </row>
    <row r="101" spans="1:17" s="145" customFormat="1" ht="12">
      <c r="A101" s="151" t="s">
        <v>219</v>
      </c>
      <c r="B101" s="146" t="s">
        <v>1070</v>
      </c>
      <c r="C101" s="151">
        <v>407005</v>
      </c>
      <c r="D101" s="146">
        <v>1407005</v>
      </c>
      <c r="E101" s="160" t="s">
        <v>211</v>
      </c>
      <c r="F101" s="159" t="s">
        <v>612</v>
      </c>
      <c r="G101" s="149" t="s">
        <v>584</v>
      </c>
      <c r="H101" s="149" t="s">
        <v>585</v>
      </c>
      <c r="I101" s="146">
        <v>3407005</v>
      </c>
      <c r="J101" s="149" t="s">
        <v>613</v>
      </c>
      <c r="K101" s="150" t="s">
        <v>612</v>
      </c>
      <c r="L101" s="190">
        <v>1407005</v>
      </c>
      <c r="M101" s="148" t="s">
        <v>211</v>
      </c>
      <c r="N101" s="148" t="s">
        <v>388</v>
      </c>
      <c r="O101" s="148">
        <v>1</v>
      </c>
    </row>
    <row r="102" spans="1:17" s="145" customFormat="1" ht="12">
      <c r="A102" s="151" t="s">
        <v>219</v>
      </c>
      <c r="B102" s="146" t="s">
        <v>1070</v>
      </c>
      <c r="C102" s="151">
        <v>407010</v>
      </c>
      <c r="D102" s="146">
        <v>1407010</v>
      </c>
      <c r="E102" s="160" t="s">
        <v>212</v>
      </c>
      <c r="F102" s="159" t="s">
        <v>614</v>
      </c>
      <c r="G102" s="149" t="s">
        <v>584</v>
      </c>
      <c r="H102" s="149" t="s">
        <v>585</v>
      </c>
      <c r="I102" s="146">
        <v>3407010</v>
      </c>
      <c r="J102" s="149" t="s">
        <v>615</v>
      </c>
      <c r="K102" s="150" t="s">
        <v>614</v>
      </c>
      <c r="L102" s="190">
        <v>1407010</v>
      </c>
      <c r="M102" s="148" t="s">
        <v>212</v>
      </c>
      <c r="N102" s="148">
        <v>1</v>
      </c>
      <c r="O102" s="148" t="s">
        <v>388</v>
      </c>
    </row>
    <row r="103" spans="1:17" s="145" customFormat="1" ht="12">
      <c r="A103" s="151" t="s">
        <v>219</v>
      </c>
      <c r="B103" s="146" t="s">
        <v>1070</v>
      </c>
      <c r="C103" s="151">
        <v>407015</v>
      </c>
      <c r="D103" s="146">
        <v>1407015</v>
      </c>
      <c r="E103" s="160" t="s">
        <v>616</v>
      </c>
      <c r="F103" s="159" t="s">
        <v>617</v>
      </c>
      <c r="G103" s="149" t="s">
        <v>413</v>
      </c>
      <c r="H103" s="149"/>
      <c r="I103" s="146">
        <v>3407015</v>
      </c>
      <c r="J103" s="149" t="s">
        <v>618</v>
      </c>
      <c r="K103" s="150" t="s">
        <v>617</v>
      </c>
      <c r="L103" s="190">
        <v>1407015</v>
      </c>
      <c r="M103" s="148" t="s">
        <v>619</v>
      </c>
      <c r="N103" s="148">
        <v>1</v>
      </c>
      <c r="O103" s="148" t="s">
        <v>388</v>
      </c>
    </row>
    <row r="104" spans="1:17" s="145" customFormat="1" ht="12">
      <c r="A104" s="151" t="s">
        <v>219</v>
      </c>
      <c r="B104" s="146" t="s">
        <v>1070</v>
      </c>
      <c r="C104" s="151">
        <v>407021</v>
      </c>
      <c r="D104" s="146"/>
      <c r="E104" s="160"/>
      <c r="F104" s="159"/>
      <c r="G104" s="149"/>
      <c r="H104" s="149"/>
      <c r="I104" s="146">
        <v>3407021</v>
      </c>
      <c r="J104" s="149" t="s">
        <v>620</v>
      </c>
      <c r="K104" s="150" t="s">
        <v>621</v>
      </c>
      <c r="L104" s="192">
        <v>3407021</v>
      </c>
      <c r="M104" s="148" t="s">
        <v>622</v>
      </c>
      <c r="N104" s="148" t="s">
        <v>388</v>
      </c>
      <c r="O104" s="148">
        <v>1</v>
      </c>
    </row>
    <row r="105" spans="1:17" s="145" customFormat="1" ht="12">
      <c r="A105" s="151" t="s">
        <v>219</v>
      </c>
      <c r="B105" s="146" t="s">
        <v>1070</v>
      </c>
      <c r="C105" s="151">
        <v>407022</v>
      </c>
      <c r="D105" s="146">
        <v>1407022</v>
      </c>
      <c r="E105" s="160" t="s">
        <v>241</v>
      </c>
      <c r="F105" s="159" t="s">
        <v>623</v>
      </c>
      <c r="G105" s="149" t="s">
        <v>584</v>
      </c>
      <c r="H105" s="149" t="s">
        <v>585</v>
      </c>
      <c r="I105" s="149"/>
      <c r="J105" s="149"/>
      <c r="K105" s="150"/>
      <c r="L105" s="190">
        <v>1407023</v>
      </c>
      <c r="M105" s="148" t="s">
        <v>213</v>
      </c>
      <c r="N105" s="148" t="s">
        <v>388</v>
      </c>
      <c r="O105" s="148">
        <v>1</v>
      </c>
    </row>
    <row r="106" spans="1:17" s="145" customFormat="1" ht="12">
      <c r="A106" s="151" t="s">
        <v>219</v>
      </c>
      <c r="B106" s="146" t="s">
        <v>1070</v>
      </c>
      <c r="C106" s="151">
        <v>407023</v>
      </c>
      <c r="D106" s="146">
        <v>1407023</v>
      </c>
      <c r="E106" s="160" t="s">
        <v>213</v>
      </c>
      <c r="F106" s="159" t="s">
        <v>624</v>
      </c>
      <c r="G106" s="149" t="s">
        <v>584</v>
      </c>
      <c r="H106" s="149" t="s">
        <v>585</v>
      </c>
      <c r="I106" s="149"/>
      <c r="J106" s="149"/>
      <c r="K106" s="150"/>
      <c r="L106" s="190">
        <v>1407023</v>
      </c>
      <c r="M106" s="148" t="s">
        <v>213</v>
      </c>
      <c r="N106" s="148" t="s">
        <v>388</v>
      </c>
      <c r="O106" s="148">
        <v>1</v>
      </c>
    </row>
    <row r="107" spans="1:17" s="145" customFormat="1" ht="12.75" thickBot="1">
      <c r="A107" s="161" t="s">
        <v>219</v>
      </c>
      <c r="B107" s="146" t="s">
        <v>1070</v>
      </c>
      <c r="C107" s="173">
        <v>407990</v>
      </c>
      <c r="D107" s="146"/>
      <c r="E107" s="167"/>
      <c r="F107" s="159"/>
      <c r="G107" s="149"/>
      <c r="H107" s="149"/>
      <c r="I107" s="146">
        <v>3407990</v>
      </c>
      <c r="J107" s="149" t="s">
        <v>625</v>
      </c>
      <c r="K107" s="150" t="s">
        <v>475</v>
      </c>
      <c r="L107" s="192">
        <v>3407990</v>
      </c>
      <c r="M107" s="148" t="s">
        <v>626</v>
      </c>
      <c r="N107" s="148" t="s">
        <v>388</v>
      </c>
      <c r="O107" s="148">
        <v>1</v>
      </c>
    </row>
    <row r="108" spans="1:17" s="145" customFormat="1" ht="12">
      <c r="A108" s="151" t="s">
        <v>219</v>
      </c>
      <c r="B108" s="146" t="s">
        <v>1070</v>
      </c>
      <c r="C108" s="151">
        <v>408002</v>
      </c>
      <c r="D108" s="146">
        <v>7408002</v>
      </c>
      <c r="E108" s="160" t="s">
        <v>214</v>
      </c>
      <c r="F108" s="159" t="s">
        <v>627</v>
      </c>
      <c r="G108" s="149" t="s">
        <v>628</v>
      </c>
      <c r="H108" s="149"/>
      <c r="I108" s="149"/>
      <c r="J108" s="149"/>
      <c r="K108" s="150"/>
      <c r="L108" s="190">
        <v>7408002</v>
      </c>
      <c r="M108" s="148" t="s">
        <v>214</v>
      </c>
      <c r="N108" s="148" t="s">
        <v>388</v>
      </c>
      <c r="O108" s="148">
        <v>1</v>
      </c>
      <c r="Q108" s="145">
        <f>IF(C108=P108,1,2)</f>
        <v>2</v>
      </c>
    </row>
    <row r="109" spans="1:17" s="145" customFormat="1" ht="12">
      <c r="A109" s="151" t="s">
        <v>219</v>
      </c>
      <c r="B109" s="146" t="s">
        <v>1070</v>
      </c>
      <c r="C109" s="151">
        <v>408006</v>
      </c>
      <c r="D109" s="146">
        <v>1408006</v>
      </c>
      <c r="E109" s="160" t="s">
        <v>76</v>
      </c>
      <c r="F109" s="159" t="s">
        <v>629</v>
      </c>
      <c r="G109" s="149" t="s">
        <v>630</v>
      </c>
      <c r="H109" s="149"/>
      <c r="I109" s="146">
        <v>3408006</v>
      </c>
      <c r="J109" s="149" t="s">
        <v>631</v>
      </c>
      <c r="K109" s="150" t="s">
        <v>629</v>
      </c>
      <c r="L109" s="190">
        <v>1408006</v>
      </c>
      <c r="M109" s="148" t="s">
        <v>76</v>
      </c>
      <c r="N109" s="148">
        <v>1</v>
      </c>
      <c r="O109" s="148" t="s">
        <v>388</v>
      </c>
    </row>
    <row r="110" spans="1:17" s="145" customFormat="1" ht="12">
      <c r="A110" s="151" t="s">
        <v>219</v>
      </c>
      <c r="B110" s="146" t="s">
        <v>1070</v>
      </c>
      <c r="C110" s="151">
        <v>408018</v>
      </c>
      <c r="D110" s="146">
        <v>1408018</v>
      </c>
      <c r="E110" s="160" t="s">
        <v>215</v>
      </c>
      <c r="F110" s="159" t="s">
        <v>632</v>
      </c>
      <c r="G110" s="149" t="s">
        <v>584</v>
      </c>
      <c r="H110" s="149" t="s">
        <v>585</v>
      </c>
      <c r="I110" s="146">
        <v>3408018</v>
      </c>
      <c r="J110" s="149" t="s">
        <v>633</v>
      </c>
      <c r="K110" s="150" t="s">
        <v>632</v>
      </c>
      <c r="L110" s="190">
        <v>1408018</v>
      </c>
      <c r="M110" s="148" t="s">
        <v>215</v>
      </c>
      <c r="N110" s="148" t="s">
        <v>388</v>
      </c>
      <c r="O110" s="148">
        <v>1</v>
      </c>
    </row>
    <row r="111" spans="1:17" s="145" customFormat="1" ht="12">
      <c r="A111" s="151" t="s">
        <v>219</v>
      </c>
      <c r="B111" s="146" t="s">
        <v>1070</v>
      </c>
      <c r="C111" s="151">
        <v>408026</v>
      </c>
      <c r="D111" s="146"/>
      <c r="E111" s="160"/>
      <c r="F111" s="159"/>
      <c r="G111" s="149"/>
      <c r="H111" s="149"/>
      <c r="I111" s="146">
        <v>3408026</v>
      </c>
      <c r="J111" s="160" t="s">
        <v>634</v>
      </c>
      <c r="K111" s="159" t="s">
        <v>635</v>
      </c>
      <c r="L111" s="192">
        <v>3408026</v>
      </c>
      <c r="M111" s="148" t="s">
        <v>636</v>
      </c>
      <c r="N111" s="148" t="s">
        <v>388</v>
      </c>
      <c r="O111" s="148">
        <v>1</v>
      </c>
    </row>
    <row r="112" spans="1:17" s="145" customFormat="1" ht="12">
      <c r="A112" s="151" t="s">
        <v>219</v>
      </c>
      <c r="B112" s="146" t="s">
        <v>1070</v>
      </c>
      <c r="C112" s="151">
        <v>409006</v>
      </c>
      <c r="D112" s="146">
        <v>1409006</v>
      </c>
      <c r="E112" s="160" t="s">
        <v>217</v>
      </c>
      <c r="F112" s="159" t="s">
        <v>637</v>
      </c>
      <c r="G112" s="149" t="s">
        <v>630</v>
      </c>
      <c r="H112" s="149" t="s">
        <v>585</v>
      </c>
      <c r="I112" s="149"/>
      <c r="J112" s="149"/>
      <c r="K112" s="150"/>
      <c r="L112" s="190">
        <v>1409006</v>
      </c>
      <c r="M112" s="148" t="s">
        <v>217</v>
      </c>
      <c r="N112" s="148" t="s">
        <v>388</v>
      </c>
      <c r="O112" s="148">
        <v>1</v>
      </c>
    </row>
    <row r="113" spans="1:17" s="145" customFormat="1" ht="12">
      <c r="A113" s="151" t="s">
        <v>219</v>
      </c>
      <c r="B113" s="146" t="s">
        <v>1070</v>
      </c>
      <c r="C113" s="151">
        <v>410005</v>
      </c>
      <c r="D113" s="146">
        <v>1410005</v>
      </c>
      <c r="E113" s="160" t="s">
        <v>244</v>
      </c>
      <c r="F113" s="159" t="s">
        <v>638</v>
      </c>
      <c r="G113" s="149" t="s">
        <v>584</v>
      </c>
      <c r="H113" s="149" t="s">
        <v>585</v>
      </c>
      <c r="I113" s="149"/>
      <c r="J113" s="149"/>
      <c r="K113" s="150"/>
      <c r="L113" s="190">
        <v>1410011</v>
      </c>
      <c r="M113" s="148" t="s">
        <v>221</v>
      </c>
      <c r="N113" s="148">
        <v>1</v>
      </c>
      <c r="O113" s="148" t="s">
        <v>388</v>
      </c>
    </row>
    <row r="114" spans="1:17" s="145" customFormat="1" ht="12">
      <c r="A114" s="151" t="s">
        <v>219</v>
      </c>
      <c r="B114" s="146" t="s">
        <v>1070</v>
      </c>
      <c r="C114" s="151">
        <v>410011</v>
      </c>
      <c r="D114" s="146">
        <v>1410011</v>
      </c>
      <c r="E114" s="160" t="s">
        <v>221</v>
      </c>
      <c r="F114" s="159" t="s">
        <v>639</v>
      </c>
      <c r="G114" s="149" t="s">
        <v>584</v>
      </c>
      <c r="H114" s="149" t="s">
        <v>585</v>
      </c>
      <c r="I114" s="149"/>
      <c r="J114" s="149"/>
      <c r="K114" s="150"/>
      <c r="L114" s="190">
        <v>1410011</v>
      </c>
      <c r="M114" s="148" t="s">
        <v>221</v>
      </c>
      <c r="N114" s="148">
        <v>1</v>
      </c>
      <c r="O114" s="148" t="s">
        <v>388</v>
      </c>
    </row>
    <row r="115" spans="1:17" s="145" customFormat="1" ht="12">
      <c r="A115" s="151" t="s">
        <v>219</v>
      </c>
      <c r="B115" s="146" t="s">
        <v>1070</v>
      </c>
      <c r="C115" s="151">
        <v>410021</v>
      </c>
      <c r="D115" s="146">
        <v>1410021</v>
      </c>
      <c r="E115" s="160" t="s">
        <v>1109</v>
      </c>
      <c r="F115" s="159" t="s">
        <v>641</v>
      </c>
      <c r="G115" s="149"/>
      <c r="H115" s="149"/>
      <c r="I115" s="146">
        <v>3410021</v>
      </c>
      <c r="J115" s="149" t="s">
        <v>642</v>
      </c>
      <c r="K115" s="150" t="s">
        <v>641</v>
      </c>
      <c r="L115" s="190">
        <v>1410021</v>
      </c>
      <c r="M115" s="148" t="s">
        <v>643</v>
      </c>
      <c r="N115" s="148" t="s">
        <v>388</v>
      </c>
      <c r="O115" s="148">
        <v>1</v>
      </c>
    </row>
    <row r="116" spans="1:17" s="145" customFormat="1" ht="12">
      <c r="A116" s="151" t="s">
        <v>219</v>
      </c>
      <c r="B116" s="146" t="s">
        <v>1070</v>
      </c>
      <c r="C116" s="151">
        <v>410022</v>
      </c>
      <c r="D116" s="146">
        <v>1410022</v>
      </c>
      <c r="E116" s="160" t="s">
        <v>223</v>
      </c>
      <c r="F116" s="159" t="s">
        <v>644</v>
      </c>
      <c r="G116" s="149" t="s">
        <v>584</v>
      </c>
      <c r="H116" s="149" t="s">
        <v>585</v>
      </c>
      <c r="I116" s="146">
        <v>3410022</v>
      </c>
      <c r="J116" s="149" t="s">
        <v>645</v>
      </c>
      <c r="K116" s="150" t="s">
        <v>644</v>
      </c>
      <c r="L116" s="190">
        <v>1410022</v>
      </c>
      <c r="M116" s="148" t="s">
        <v>223</v>
      </c>
      <c r="N116" s="148" t="s">
        <v>388</v>
      </c>
      <c r="O116" s="148">
        <v>1</v>
      </c>
    </row>
    <row r="117" spans="1:17" s="145" customFormat="1" ht="67.5">
      <c r="A117" s="174" t="s">
        <v>219</v>
      </c>
      <c r="B117" s="146" t="s">
        <v>1070</v>
      </c>
      <c r="C117" s="174">
        <v>410025</v>
      </c>
      <c r="D117" s="146"/>
      <c r="E117" s="176"/>
      <c r="F117" s="159"/>
      <c r="G117" s="149"/>
      <c r="H117" s="149"/>
      <c r="I117" s="146">
        <v>3410025</v>
      </c>
      <c r="J117" s="175" t="s">
        <v>647</v>
      </c>
      <c r="K117" s="150" t="s">
        <v>648</v>
      </c>
      <c r="L117" s="190">
        <v>1410025</v>
      </c>
      <c r="M117" s="148" t="s">
        <v>646</v>
      </c>
      <c r="N117" s="148" t="s">
        <v>388</v>
      </c>
      <c r="O117" s="148">
        <v>1</v>
      </c>
    </row>
    <row r="118" spans="1:17" s="145" customFormat="1" ht="12">
      <c r="A118" s="151" t="s">
        <v>219</v>
      </c>
      <c r="B118" s="146" t="s">
        <v>1070</v>
      </c>
      <c r="C118" s="177">
        <v>410990</v>
      </c>
      <c r="D118" s="146">
        <v>1410990</v>
      </c>
      <c r="E118" s="160" t="s">
        <v>246</v>
      </c>
      <c r="F118" s="159" t="s">
        <v>649</v>
      </c>
      <c r="G118" s="149"/>
      <c r="H118" s="149"/>
      <c r="I118" s="146">
        <v>3410990</v>
      </c>
      <c r="J118" s="149" t="s">
        <v>650</v>
      </c>
      <c r="K118" s="150" t="s">
        <v>649</v>
      </c>
      <c r="L118" s="190">
        <v>1410990</v>
      </c>
      <c r="M118" s="148" t="s">
        <v>651</v>
      </c>
      <c r="N118" s="148" t="s">
        <v>388</v>
      </c>
      <c r="O118" s="148">
        <v>1</v>
      </c>
    </row>
    <row r="119" spans="1:17" s="145" customFormat="1" ht="12.75" thickBot="1">
      <c r="A119" s="161" t="s">
        <v>219</v>
      </c>
      <c r="B119" s="146" t="s">
        <v>1070</v>
      </c>
      <c r="C119" s="173">
        <v>410991</v>
      </c>
      <c r="D119" s="146">
        <v>1410991</v>
      </c>
      <c r="E119" s="167" t="s">
        <v>245</v>
      </c>
      <c r="F119" s="159" t="s">
        <v>652</v>
      </c>
      <c r="G119" s="149"/>
      <c r="H119" s="149"/>
      <c r="I119" s="149"/>
      <c r="J119" s="149"/>
      <c r="K119" s="150"/>
      <c r="L119" s="190">
        <v>1410006</v>
      </c>
      <c r="M119" s="148" t="s">
        <v>220</v>
      </c>
      <c r="N119" s="148" t="s">
        <v>388</v>
      </c>
      <c r="O119" s="148">
        <v>1</v>
      </c>
    </row>
    <row r="120" spans="1:17" s="145" customFormat="1" ht="12">
      <c r="A120" s="151" t="s">
        <v>219</v>
      </c>
      <c r="B120" s="146" t="s">
        <v>1070</v>
      </c>
      <c r="C120" s="151">
        <v>411003</v>
      </c>
      <c r="D120" s="146">
        <v>1411003</v>
      </c>
      <c r="E120" s="160" t="s">
        <v>224</v>
      </c>
      <c r="F120" s="159" t="s">
        <v>653</v>
      </c>
      <c r="G120" s="149" t="s">
        <v>413</v>
      </c>
      <c r="H120" s="149"/>
      <c r="I120" s="149"/>
      <c r="J120" s="149"/>
      <c r="K120" s="150"/>
      <c r="L120" s="190">
        <v>1411003</v>
      </c>
      <c r="M120" s="148" t="s">
        <v>224</v>
      </c>
      <c r="N120" s="148" t="s">
        <v>388</v>
      </c>
      <c r="O120" s="148">
        <v>1</v>
      </c>
    </row>
    <row r="121" spans="1:17" s="145" customFormat="1" ht="12">
      <c r="A121" s="151" t="s">
        <v>219</v>
      </c>
      <c r="B121" s="146" t="s">
        <v>1070</v>
      </c>
      <c r="C121" s="151">
        <v>411013</v>
      </c>
      <c r="D121" s="146"/>
      <c r="E121" s="160"/>
      <c r="F121" s="159"/>
      <c r="G121" s="149"/>
      <c r="H121" s="149"/>
      <c r="I121" s="146">
        <v>3411013</v>
      </c>
      <c r="J121" s="149" t="s">
        <v>654</v>
      </c>
      <c r="K121" s="150" t="s">
        <v>655</v>
      </c>
      <c r="L121" s="192">
        <v>3411013</v>
      </c>
      <c r="M121" s="148" t="s">
        <v>654</v>
      </c>
      <c r="N121" s="148">
        <v>1</v>
      </c>
      <c r="O121" s="148" t="s">
        <v>388</v>
      </c>
    </row>
    <row r="122" spans="1:17" s="145" customFormat="1" ht="12">
      <c r="A122" s="151" t="s">
        <v>219</v>
      </c>
      <c r="B122" s="146" t="s">
        <v>1070</v>
      </c>
      <c r="C122" s="151">
        <v>411023</v>
      </c>
      <c r="D122" s="146">
        <v>1411023</v>
      </c>
      <c r="E122" s="160" t="s">
        <v>657</v>
      </c>
      <c r="F122" s="159" t="s">
        <v>658</v>
      </c>
      <c r="G122" s="149" t="s">
        <v>424</v>
      </c>
      <c r="H122" s="149"/>
      <c r="I122" s="149"/>
      <c r="J122" s="149"/>
      <c r="K122" s="150"/>
      <c r="L122" s="190">
        <v>9411023</v>
      </c>
      <c r="M122" s="148" t="s">
        <v>248</v>
      </c>
      <c r="N122" s="148" t="s">
        <v>388</v>
      </c>
      <c r="O122" s="148">
        <v>1</v>
      </c>
      <c r="P122" s="145">
        <v>411023</v>
      </c>
      <c r="Q122" s="145">
        <f>IF(C122=P122,1,2)</f>
        <v>1</v>
      </c>
    </row>
    <row r="123" spans="1:17" s="145" customFormat="1" ht="12">
      <c r="A123" s="151" t="s">
        <v>219</v>
      </c>
      <c r="B123" s="146" t="s">
        <v>1070</v>
      </c>
      <c r="C123" s="151">
        <v>412013</v>
      </c>
      <c r="D123" s="146"/>
      <c r="E123" s="160"/>
      <c r="F123" s="159"/>
      <c r="G123" s="149"/>
      <c r="H123" s="149"/>
      <c r="I123" s="146">
        <v>3412013</v>
      </c>
      <c r="J123" s="149" t="s">
        <v>660</v>
      </c>
      <c r="K123" s="150" t="s">
        <v>661</v>
      </c>
      <c r="L123" s="192">
        <v>3412013</v>
      </c>
      <c r="M123" s="148" t="s">
        <v>660</v>
      </c>
      <c r="N123" s="148" t="s">
        <v>388</v>
      </c>
      <c r="O123" s="148">
        <v>1</v>
      </c>
    </row>
    <row r="124" spans="1:17" s="145" customFormat="1" ht="12">
      <c r="A124" s="149" t="s">
        <v>254</v>
      </c>
      <c r="B124" s="146" t="s">
        <v>1023</v>
      </c>
      <c r="C124" s="154">
        <v>502990</v>
      </c>
      <c r="D124" s="146">
        <v>1502990</v>
      </c>
      <c r="E124" s="149" t="s">
        <v>255</v>
      </c>
      <c r="F124" s="150" t="s">
        <v>659</v>
      </c>
      <c r="G124" s="149"/>
      <c r="H124" s="149"/>
      <c r="I124" s="146">
        <v>3502990</v>
      </c>
      <c r="J124" s="149" t="s">
        <v>662</v>
      </c>
      <c r="K124" s="150" t="s">
        <v>659</v>
      </c>
      <c r="L124" s="190">
        <v>1502990</v>
      </c>
      <c r="M124" s="148" t="s">
        <v>663</v>
      </c>
      <c r="N124" s="148" t="s">
        <v>388</v>
      </c>
      <c r="O124" s="148">
        <v>1</v>
      </c>
    </row>
    <row r="125" spans="1:17" s="145" customFormat="1" ht="12">
      <c r="A125" s="149" t="s">
        <v>256</v>
      </c>
      <c r="B125" s="146" t="s">
        <v>1024</v>
      </c>
      <c r="C125" s="149">
        <v>503004</v>
      </c>
      <c r="D125" s="146">
        <v>1503004</v>
      </c>
      <c r="E125" s="149" t="s">
        <v>227</v>
      </c>
      <c r="F125" s="150" t="s">
        <v>665</v>
      </c>
      <c r="G125" s="149" t="s">
        <v>459</v>
      </c>
      <c r="H125" s="149"/>
      <c r="I125" s="149"/>
      <c r="J125" s="149"/>
      <c r="K125" s="150"/>
      <c r="L125" s="190">
        <v>1503004</v>
      </c>
      <c r="M125" s="148" t="s">
        <v>227</v>
      </c>
      <c r="N125" s="148" t="s">
        <v>388</v>
      </c>
      <c r="O125" s="148">
        <v>1</v>
      </c>
    </row>
    <row r="126" spans="1:17" s="145" customFormat="1" ht="12">
      <c r="A126" s="149" t="s">
        <v>256</v>
      </c>
      <c r="B126" s="146" t="s">
        <v>1024</v>
      </c>
      <c r="C126" s="149">
        <v>503006</v>
      </c>
      <c r="D126" s="146">
        <v>7503006</v>
      </c>
      <c r="E126" s="149" t="s">
        <v>228</v>
      </c>
      <c r="F126" s="150" t="s">
        <v>666</v>
      </c>
      <c r="G126" s="149" t="s">
        <v>585</v>
      </c>
      <c r="H126" s="149"/>
      <c r="I126" s="149"/>
      <c r="J126" s="149"/>
      <c r="K126" s="150"/>
      <c r="L126" s="190">
        <v>7503006</v>
      </c>
      <c r="M126" s="148" t="s">
        <v>228</v>
      </c>
      <c r="N126" s="148" t="s">
        <v>388</v>
      </c>
      <c r="O126" s="148">
        <v>1</v>
      </c>
      <c r="Q126" s="145">
        <f>IF(C126=P126,1,2)</f>
        <v>2</v>
      </c>
    </row>
    <row r="127" spans="1:17" s="145" customFormat="1" ht="12">
      <c r="A127" s="149" t="s">
        <v>256</v>
      </c>
      <c r="B127" s="146" t="s">
        <v>1024</v>
      </c>
      <c r="C127" s="154">
        <v>503991</v>
      </c>
      <c r="D127" s="146"/>
      <c r="E127" s="149"/>
      <c r="F127" s="150"/>
      <c r="G127" s="149"/>
      <c r="H127" s="149"/>
      <c r="I127" s="146">
        <v>3503991</v>
      </c>
      <c r="J127" s="149" t="s">
        <v>667</v>
      </c>
      <c r="K127" s="150" t="s">
        <v>668</v>
      </c>
      <c r="L127" s="192">
        <v>3606009</v>
      </c>
      <c r="M127" s="148" t="s">
        <v>669</v>
      </c>
      <c r="N127" s="148" t="s">
        <v>388</v>
      </c>
      <c r="O127" s="148">
        <v>1</v>
      </c>
    </row>
    <row r="128" spans="1:17" s="145" customFormat="1" ht="12">
      <c r="A128" s="149" t="s">
        <v>256</v>
      </c>
      <c r="B128" s="146" t="s">
        <v>1024</v>
      </c>
      <c r="C128" s="154">
        <v>503992</v>
      </c>
      <c r="D128" s="146">
        <v>1503992</v>
      </c>
      <c r="E128" s="149" t="s">
        <v>670</v>
      </c>
      <c r="F128" s="150" t="s">
        <v>671</v>
      </c>
      <c r="G128" s="149" t="s">
        <v>433</v>
      </c>
      <c r="H128" s="149"/>
      <c r="I128" s="149"/>
      <c r="J128" s="149"/>
      <c r="K128" s="150"/>
      <c r="L128" s="190">
        <v>9503992</v>
      </c>
      <c r="M128" s="148" t="s">
        <v>366</v>
      </c>
      <c r="N128" s="148" t="s">
        <v>388</v>
      </c>
      <c r="O128" s="148">
        <v>1</v>
      </c>
      <c r="P128" s="145">
        <v>503992</v>
      </c>
      <c r="Q128" s="145">
        <f>IF(C128=P128,1,2)</f>
        <v>1</v>
      </c>
    </row>
    <row r="129" spans="1:17" s="145" customFormat="1" ht="12">
      <c r="A129" s="149" t="s">
        <v>257</v>
      </c>
      <c r="B129" s="146" t="s">
        <v>1025</v>
      </c>
      <c r="C129" s="149">
        <v>504001</v>
      </c>
      <c r="D129" s="146">
        <v>1504001</v>
      </c>
      <c r="E129" s="149" t="s">
        <v>672</v>
      </c>
      <c r="F129" s="150" t="s">
        <v>673</v>
      </c>
      <c r="G129" s="149" t="s">
        <v>416</v>
      </c>
      <c r="H129" s="149"/>
      <c r="I129" s="146">
        <v>3504001</v>
      </c>
      <c r="J129" s="149" t="s">
        <v>674</v>
      </c>
      <c r="K129" s="150" t="s">
        <v>675</v>
      </c>
      <c r="L129" s="190">
        <v>1504001</v>
      </c>
      <c r="M129" s="148" t="s">
        <v>676</v>
      </c>
      <c r="N129" s="148" t="s">
        <v>388</v>
      </c>
      <c r="O129" s="148">
        <v>1</v>
      </c>
    </row>
    <row r="130" spans="1:17" s="145" customFormat="1" ht="12">
      <c r="A130" s="149" t="s">
        <v>257</v>
      </c>
      <c r="B130" s="146" t="s">
        <v>1025</v>
      </c>
      <c r="C130" s="149">
        <v>504002</v>
      </c>
      <c r="D130" s="146">
        <v>1504002</v>
      </c>
      <c r="E130" s="149" t="s">
        <v>229</v>
      </c>
      <c r="F130" s="150" t="s">
        <v>677</v>
      </c>
      <c r="G130" s="149" t="s">
        <v>413</v>
      </c>
      <c r="H130" s="149"/>
      <c r="I130" s="146">
        <v>3504002</v>
      </c>
      <c r="J130" s="149" t="s">
        <v>678</v>
      </c>
      <c r="K130" s="150" t="s">
        <v>677</v>
      </c>
      <c r="L130" s="190">
        <v>1504002</v>
      </c>
      <c r="M130" s="148" t="s">
        <v>229</v>
      </c>
      <c r="N130" s="148">
        <v>1</v>
      </c>
      <c r="O130" s="148" t="s">
        <v>388</v>
      </c>
    </row>
    <row r="131" spans="1:17" s="145" customFormat="1" ht="12">
      <c r="A131" s="149" t="s">
        <v>257</v>
      </c>
      <c r="B131" s="146" t="s">
        <v>1025</v>
      </c>
      <c r="C131" s="149">
        <v>504003</v>
      </c>
      <c r="D131" s="146">
        <v>1504003</v>
      </c>
      <c r="E131" s="149" t="s">
        <v>679</v>
      </c>
      <c r="F131" s="150" t="s">
        <v>680</v>
      </c>
      <c r="G131" s="149" t="s">
        <v>413</v>
      </c>
      <c r="H131" s="149"/>
      <c r="I131" s="146">
        <v>3504003</v>
      </c>
      <c r="J131" s="149" t="s">
        <v>681</v>
      </c>
      <c r="K131" s="150" t="s">
        <v>680</v>
      </c>
      <c r="L131" s="190">
        <v>1504003</v>
      </c>
      <c r="M131" s="148" t="s">
        <v>230</v>
      </c>
      <c r="N131" s="148">
        <v>1</v>
      </c>
      <c r="O131" s="148" t="s">
        <v>388</v>
      </c>
    </row>
    <row r="132" spans="1:17" s="145" customFormat="1" ht="12">
      <c r="A132" s="149" t="s">
        <v>257</v>
      </c>
      <c r="B132" s="146" t="s">
        <v>1025</v>
      </c>
      <c r="C132" s="149">
        <v>504004</v>
      </c>
      <c r="D132" s="146">
        <v>1504004</v>
      </c>
      <c r="E132" s="149" t="s">
        <v>231</v>
      </c>
      <c r="F132" s="150" t="s">
        <v>682</v>
      </c>
      <c r="G132" s="149" t="s">
        <v>416</v>
      </c>
      <c r="H132" s="149"/>
      <c r="I132" s="146">
        <v>3504004</v>
      </c>
      <c r="J132" s="149" t="s">
        <v>683</v>
      </c>
      <c r="K132" s="150" t="s">
        <v>682</v>
      </c>
      <c r="L132" s="190">
        <v>1504004</v>
      </c>
      <c r="M132" s="148" t="s">
        <v>231</v>
      </c>
      <c r="N132" s="148" t="s">
        <v>388</v>
      </c>
      <c r="O132" s="148">
        <v>1</v>
      </c>
    </row>
    <row r="133" spans="1:17" s="145" customFormat="1" ht="12">
      <c r="A133" s="149" t="s">
        <v>257</v>
      </c>
      <c r="B133" s="146" t="s">
        <v>1025</v>
      </c>
      <c r="C133" s="149">
        <v>504008</v>
      </c>
      <c r="D133" s="146">
        <v>1504008</v>
      </c>
      <c r="E133" s="149" t="s">
        <v>232</v>
      </c>
      <c r="F133" s="150" t="s">
        <v>684</v>
      </c>
      <c r="G133" s="149" t="s">
        <v>413</v>
      </c>
      <c r="H133" s="149"/>
      <c r="I133" s="146">
        <v>3504008</v>
      </c>
      <c r="J133" s="149" t="s">
        <v>685</v>
      </c>
      <c r="K133" s="150" t="s">
        <v>686</v>
      </c>
      <c r="L133" s="190">
        <v>1504008</v>
      </c>
      <c r="M133" s="148" t="s">
        <v>232</v>
      </c>
      <c r="N133" s="148" t="s">
        <v>388</v>
      </c>
      <c r="O133" s="148">
        <v>1</v>
      </c>
    </row>
    <row r="134" spans="1:17" s="145" customFormat="1" ht="12">
      <c r="A134" s="149" t="s">
        <v>257</v>
      </c>
      <c r="B134" s="146" t="s">
        <v>1025</v>
      </c>
      <c r="C134" s="149">
        <v>504011</v>
      </c>
      <c r="D134" s="146">
        <v>1504011</v>
      </c>
      <c r="E134" s="149" t="s">
        <v>233</v>
      </c>
      <c r="F134" s="150" t="s">
        <v>687</v>
      </c>
      <c r="G134" s="149" t="s">
        <v>413</v>
      </c>
      <c r="H134" s="149"/>
      <c r="I134" s="149"/>
      <c r="J134" s="149"/>
      <c r="K134" s="150"/>
      <c r="L134" s="190">
        <v>1504011</v>
      </c>
      <c r="M134" s="148" t="s">
        <v>233</v>
      </c>
      <c r="N134" s="148" t="s">
        <v>388</v>
      </c>
      <c r="O134" s="148">
        <v>1</v>
      </c>
    </row>
    <row r="135" spans="1:17" s="145" customFormat="1" ht="12">
      <c r="A135" s="149" t="s">
        <v>257</v>
      </c>
      <c r="B135" s="146" t="s">
        <v>1025</v>
      </c>
      <c r="C135" s="154">
        <v>504990</v>
      </c>
      <c r="D135" s="146"/>
      <c r="E135" s="149"/>
      <c r="F135" s="150"/>
      <c r="G135" s="149"/>
      <c r="H135" s="149"/>
      <c r="I135" s="146">
        <v>3504990</v>
      </c>
      <c r="J135" s="149" t="s">
        <v>688</v>
      </c>
      <c r="K135" s="150" t="s">
        <v>689</v>
      </c>
      <c r="L135" s="192">
        <v>3606009</v>
      </c>
      <c r="M135" s="148" t="s">
        <v>669</v>
      </c>
      <c r="N135" s="148" t="s">
        <v>388</v>
      </c>
      <c r="O135" s="148">
        <v>1</v>
      </c>
    </row>
    <row r="136" spans="1:17" s="145" customFormat="1" ht="12">
      <c r="A136" s="149" t="s">
        <v>1079</v>
      </c>
      <c r="B136" s="146" t="s">
        <v>1025</v>
      </c>
      <c r="C136" s="154">
        <v>504991</v>
      </c>
      <c r="D136" s="146"/>
      <c r="E136" s="149"/>
      <c r="F136" s="150"/>
      <c r="G136" s="149"/>
      <c r="H136" s="149"/>
      <c r="I136" s="146">
        <v>3504991</v>
      </c>
      <c r="J136" s="149" t="s">
        <v>690</v>
      </c>
      <c r="K136" s="150" t="s">
        <v>691</v>
      </c>
      <c r="L136" s="192">
        <v>3504991</v>
      </c>
      <c r="M136" s="148" t="s">
        <v>692</v>
      </c>
      <c r="N136" s="148" t="s">
        <v>388</v>
      </c>
      <c r="O136" s="148">
        <v>1</v>
      </c>
    </row>
    <row r="137" spans="1:17" s="145" customFormat="1" ht="12">
      <c r="A137" s="149" t="s">
        <v>258</v>
      </c>
      <c r="B137" s="146" t="s">
        <v>1026</v>
      </c>
      <c r="C137" s="149">
        <v>505003</v>
      </c>
      <c r="D137" s="146">
        <v>1505003</v>
      </c>
      <c r="E137" s="149" t="s">
        <v>693</v>
      </c>
      <c r="F137" s="150" t="s">
        <v>694</v>
      </c>
      <c r="G137" s="149" t="s">
        <v>413</v>
      </c>
      <c r="H137" s="149"/>
      <c r="I137" s="146">
        <v>3505003</v>
      </c>
      <c r="J137" s="149" t="s">
        <v>695</v>
      </c>
      <c r="K137" s="150" t="s">
        <v>694</v>
      </c>
      <c r="L137" s="190">
        <v>1505003</v>
      </c>
      <c r="M137" s="148" t="s">
        <v>234</v>
      </c>
      <c r="N137" s="148">
        <v>1</v>
      </c>
      <c r="O137" s="148" t="s">
        <v>388</v>
      </c>
    </row>
    <row r="138" spans="1:17" s="145" customFormat="1" ht="12">
      <c r="A138" s="149" t="s">
        <v>258</v>
      </c>
      <c r="B138" s="146" t="s">
        <v>1026</v>
      </c>
      <c r="C138" s="149">
        <v>505005</v>
      </c>
      <c r="D138" s="146">
        <v>1505005</v>
      </c>
      <c r="E138" s="149" t="s">
        <v>696</v>
      </c>
      <c r="F138" s="150" t="s">
        <v>697</v>
      </c>
      <c r="G138" s="149" t="s">
        <v>416</v>
      </c>
      <c r="H138" s="149"/>
      <c r="I138" s="146">
        <v>3505005</v>
      </c>
      <c r="J138" s="149" t="s">
        <v>698</v>
      </c>
      <c r="K138" s="150" t="s">
        <v>697</v>
      </c>
      <c r="L138" s="190">
        <v>1505005</v>
      </c>
      <c r="M138" s="148" t="s">
        <v>699</v>
      </c>
      <c r="N138" s="148" t="s">
        <v>388</v>
      </c>
      <c r="O138" s="148">
        <v>1</v>
      </c>
    </row>
    <row r="139" spans="1:17" s="145" customFormat="1" ht="12">
      <c r="A139" s="149" t="s">
        <v>258</v>
      </c>
      <c r="B139" s="146" t="s">
        <v>1026</v>
      </c>
      <c r="C139" s="149">
        <v>505010</v>
      </c>
      <c r="D139" s="146">
        <v>1505010</v>
      </c>
      <c r="E139" s="149" t="s">
        <v>700</v>
      </c>
      <c r="F139" s="150" t="s">
        <v>701</v>
      </c>
      <c r="G139" s="149" t="s">
        <v>413</v>
      </c>
      <c r="H139" s="149"/>
      <c r="I139" s="149"/>
      <c r="J139" s="149"/>
      <c r="K139" s="150"/>
      <c r="L139" s="190">
        <v>1505010</v>
      </c>
      <c r="M139" s="148" t="s">
        <v>235</v>
      </c>
      <c r="N139" s="148" t="s">
        <v>388</v>
      </c>
      <c r="O139" s="148">
        <v>1</v>
      </c>
    </row>
    <row r="140" spans="1:17" s="145" customFormat="1" ht="12">
      <c r="A140" s="149" t="s">
        <v>258</v>
      </c>
      <c r="B140" s="146" t="s">
        <v>1026</v>
      </c>
      <c r="C140" s="149">
        <v>505011</v>
      </c>
      <c r="D140" s="146">
        <v>1505011</v>
      </c>
      <c r="E140" s="149" t="s">
        <v>236</v>
      </c>
      <c r="F140" s="150" t="s">
        <v>702</v>
      </c>
      <c r="G140" s="149" t="s">
        <v>416</v>
      </c>
      <c r="H140" s="149"/>
      <c r="I140" s="149"/>
      <c r="J140" s="149"/>
      <c r="K140" s="150"/>
      <c r="L140" s="190">
        <v>1505011</v>
      </c>
      <c r="M140" s="148" t="s">
        <v>236</v>
      </c>
      <c r="N140" s="148">
        <v>1</v>
      </c>
      <c r="O140" s="148" t="s">
        <v>388</v>
      </c>
    </row>
    <row r="141" spans="1:17" s="145" customFormat="1" ht="12">
      <c r="A141" s="149" t="s">
        <v>258</v>
      </c>
      <c r="B141" s="146" t="s">
        <v>1026</v>
      </c>
      <c r="C141" s="149">
        <v>505019</v>
      </c>
      <c r="D141" s="146">
        <v>1505019</v>
      </c>
      <c r="E141" s="149" t="s">
        <v>261</v>
      </c>
      <c r="F141" s="150" t="s">
        <v>703</v>
      </c>
      <c r="G141" s="149" t="s">
        <v>424</v>
      </c>
      <c r="H141" s="149"/>
      <c r="I141" s="149"/>
      <c r="J141" s="149"/>
      <c r="K141" s="150"/>
      <c r="L141" s="190">
        <v>9505019</v>
      </c>
      <c r="M141" s="148" t="s">
        <v>261</v>
      </c>
      <c r="N141" s="148" t="s">
        <v>388</v>
      </c>
      <c r="O141" s="148">
        <v>1</v>
      </c>
      <c r="P141" s="145">
        <v>505019</v>
      </c>
      <c r="Q141" s="145">
        <f>IF(C141=P141,1,2)</f>
        <v>1</v>
      </c>
    </row>
    <row r="142" spans="1:17" s="145" customFormat="1" ht="12">
      <c r="A142" s="149" t="s">
        <v>258</v>
      </c>
      <c r="B142" s="146" t="s">
        <v>1026</v>
      </c>
      <c r="C142" s="149">
        <v>505020</v>
      </c>
      <c r="D142" s="146">
        <v>1505020</v>
      </c>
      <c r="E142" s="149" t="s">
        <v>262</v>
      </c>
      <c r="F142" s="150" t="s">
        <v>704</v>
      </c>
      <c r="G142" s="149" t="s">
        <v>424</v>
      </c>
      <c r="H142" s="149"/>
      <c r="I142" s="149"/>
      <c r="J142" s="149"/>
      <c r="K142" s="150"/>
      <c r="L142" s="190">
        <v>1505013</v>
      </c>
      <c r="M142" s="148" t="s">
        <v>237</v>
      </c>
      <c r="N142" s="148">
        <v>1</v>
      </c>
      <c r="O142" s="148" t="s">
        <v>388</v>
      </c>
      <c r="P142" s="145">
        <v>505013</v>
      </c>
      <c r="Q142" s="145">
        <f>IF(C142=P142,1,2)</f>
        <v>2</v>
      </c>
    </row>
    <row r="143" spans="1:17" s="145" customFormat="1" ht="12">
      <c r="A143" s="149" t="s">
        <v>258</v>
      </c>
      <c r="B143" s="146" t="s">
        <v>1026</v>
      </c>
      <c r="C143" s="149">
        <v>505022</v>
      </c>
      <c r="D143" s="146"/>
      <c r="E143" s="149"/>
      <c r="F143" s="150"/>
      <c r="G143" s="149"/>
      <c r="H143" s="149"/>
      <c r="I143" s="146">
        <v>3505022</v>
      </c>
      <c r="J143" s="149" t="s">
        <v>705</v>
      </c>
      <c r="K143" s="150" t="s">
        <v>706</v>
      </c>
      <c r="L143" s="192">
        <v>3505022</v>
      </c>
      <c r="M143" s="148" t="s">
        <v>705</v>
      </c>
      <c r="N143" s="148" t="s">
        <v>388</v>
      </c>
      <c r="O143" s="148">
        <v>1</v>
      </c>
    </row>
    <row r="144" spans="1:17" s="145" customFormat="1" ht="12">
      <c r="A144" s="149" t="s">
        <v>258</v>
      </c>
      <c r="B144" s="146" t="s">
        <v>1026</v>
      </c>
      <c r="C144" s="149">
        <v>505024</v>
      </c>
      <c r="D144" s="146">
        <v>1505024</v>
      </c>
      <c r="E144" s="149" t="s">
        <v>707</v>
      </c>
      <c r="F144" s="150" t="s">
        <v>708</v>
      </c>
      <c r="G144" s="149" t="s">
        <v>433</v>
      </c>
      <c r="H144" s="149"/>
      <c r="I144" s="149"/>
      <c r="J144" s="149"/>
      <c r="K144" s="150"/>
      <c r="L144" s="190">
        <v>9505024</v>
      </c>
      <c r="M144" s="148" t="s">
        <v>367</v>
      </c>
      <c r="N144" s="148" t="s">
        <v>388</v>
      </c>
      <c r="O144" s="148">
        <v>1</v>
      </c>
      <c r="P144" s="145">
        <v>505024</v>
      </c>
      <c r="Q144" s="145">
        <f>IF(C144=P144,1,2)</f>
        <v>1</v>
      </c>
    </row>
    <row r="145" spans="1:17" s="145" customFormat="1" ht="12">
      <c r="A145" s="149" t="s">
        <v>1080</v>
      </c>
      <c r="B145" s="146" t="s">
        <v>1026</v>
      </c>
      <c r="C145" s="149">
        <v>505026</v>
      </c>
      <c r="D145" s="146">
        <v>1505026</v>
      </c>
      <c r="E145" s="149" t="s">
        <v>709</v>
      </c>
      <c r="F145" s="150" t="s">
        <v>710</v>
      </c>
      <c r="G145" s="149" t="s">
        <v>433</v>
      </c>
      <c r="H145" s="149"/>
      <c r="I145" s="149"/>
      <c r="J145" s="149"/>
      <c r="K145" s="150"/>
      <c r="L145" s="190">
        <v>9505026</v>
      </c>
      <c r="M145" s="148" t="s">
        <v>368</v>
      </c>
      <c r="N145" s="148" t="s">
        <v>388</v>
      </c>
      <c r="O145" s="148">
        <v>1</v>
      </c>
      <c r="P145" s="145">
        <v>505026</v>
      </c>
      <c r="Q145" s="145">
        <f>IF(C145=P145,1,2)</f>
        <v>1</v>
      </c>
    </row>
    <row r="146" spans="1:17" s="145" customFormat="1" ht="12">
      <c r="A146" s="149" t="s">
        <v>1080</v>
      </c>
      <c r="B146" s="146" t="s">
        <v>1026</v>
      </c>
      <c r="C146" s="149">
        <v>505027</v>
      </c>
      <c r="D146" s="146">
        <v>1505027</v>
      </c>
      <c r="E146" s="149" t="s">
        <v>711</v>
      </c>
      <c r="F146" s="150" t="s">
        <v>712</v>
      </c>
      <c r="G146" s="149" t="s">
        <v>471</v>
      </c>
      <c r="H146" s="149"/>
      <c r="I146" s="149"/>
      <c r="J146" s="149"/>
      <c r="K146" s="150"/>
      <c r="L146" s="190">
        <v>1301026</v>
      </c>
      <c r="M146" s="148" t="s">
        <v>172</v>
      </c>
      <c r="N146" s="148" t="s">
        <v>388</v>
      </c>
      <c r="O146" s="148">
        <v>1</v>
      </c>
      <c r="P146" s="145">
        <v>301026</v>
      </c>
      <c r="Q146" s="145">
        <f>IF(C146=P146,1,2)</f>
        <v>2</v>
      </c>
    </row>
    <row r="147" spans="1:17" s="145" customFormat="1" ht="12">
      <c r="A147" s="149" t="s">
        <v>1080</v>
      </c>
      <c r="B147" s="146" t="s">
        <v>1026</v>
      </c>
      <c r="C147" s="149">
        <v>505029</v>
      </c>
      <c r="D147" s="146">
        <v>1505029</v>
      </c>
      <c r="E147" s="149" t="s">
        <v>713</v>
      </c>
      <c r="F147" s="150" t="s">
        <v>714</v>
      </c>
      <c r="G147" s="149" t="s">
        <v>433</v>
      </c>
      <c r="H147" s="149"/>
      <c r="I147" s="149"/>
      <c r="J147" s="149"/>
      <c r="K147" s="150"/>
      <c r="L147" s="190">
        <v>1404002</v>
      </c>
      <c r="M147" s="148" t="s">
        <v>198</v>
      </c>
      <c r="N147" s="148" t="s">
        <v>388</v>
      </c>
      <c r="O147" s="148">
        <v>1</v>
      </c>
      <c r="P147" s="145">
        <v>404002</v>
      </c>
      <c r="Q147" s="145">
        <f>IF(C147=P147,1,2)</f>
        <v>2</v>
      </c>
    </row>
    <row r="148" spans="1:17" s="145" customFormat="1" ht="12">
      <c r="A148" s="149" t="s">
        <v>1080</v>
      </c>
      <c r="B148" s="146" t="s">
        <v>1026</v>
      </c>
      <c r="C148" s="149">
        <v>505030</v>
      </c>
      <c r="D148" s="146">
        <v>1505030</v>
      </c>
      <c r="E148" s="149" t="s">
        <v>715</v>
      </c>
      <c r="F148" s="150" t="s">
        <v>716</v>
      </c>
      <c r="G148" s="149" t="s">
        <v>433</v>
      </c>
      <c r="H148" s="149"/>
      <c r="I148" s="149"/>
      <c r="J148" s="149"/>
      <c r="K148" s="150"/>
      <c r="L148" s="190">
        <v>9505030</v>
      </c>
      <c r="M148" s="148" t="s">
        <v>369</v>
      </c>
      <c r="N148" s="148" t="s">
        <v>388</v>
      </c>
      <c r="O148" s="148">
        <v>1</v>
      </c>
      <c r="P148" s="145">
        <v>505030</v>
      </c>
      <c r="Q148" s="145">
        <f>IF(C148=P148,1,2)</f>
        <v>1</v>
      </c>
    </row>
    <row r="149" spans="1:17" s="145" customFormat="1" ht="12">
      <c r="A149" s="149" t="s">
        <v>258</v>
      </c>
      <c r="B149" s="146" t="s">
        <v>1026</v>
      </c>
      <c r="C149" s="149">
        <v>505031</v>
      </c>
      <c r="D149" s="146"/>
      <c r="E149" s="149"/>
      <c r="F149" s="150"/>
      <c r="G149" s="149"/>
      <c r="H149" s="149"/>
      <c r="I149" s="146">
        <v>3505031</v>
      </c>
      <c r="J149" s="149" t="s">
        <v>717</v>
      </c>
      <c r="K149" s="150" t="s">
        <v>718</v>
      </c>
      <c r="L149" s="192">
        <v>3505031</v>
      </c>
      <c r="M149" s="148" t="s">
        <v>719</v>
      </c>
      <c r="N149" s="148" t="s">
        <v>388</v>
      </c>
      <c r="O149" s="148">
        <v>1</v>
      </c>
    </row>
    <row r="150" spans="1:17" s="145" customFormat="1" ht="12">
      <c r="A150" s="149" t="s">
        <v>258</v>
      </c>
      <c r="B150" s="146" t="s">
        <v>1026</v>
      </c>
      <c r="C150" s="154">
        <v>505990</v>
      </c>
      <c r="D150" s="146"/>
      <c r="E150" s="149"/>
      <c r="F150" s="150"/>
      <c r="G150" s="149"/>
      <c r="H150" s="149"/>
      <c r="I150" s="146">
        <v>3505990</v>
      </c>
      <c r="J150" s="149" t="s">
        <v>720</v>
      </c>
      <c r="K150" s="150" t="s">
        <v>721</v>
      </c>
      <c r="L150" s="192">
        <v>3505990</v>
      </c>
      <c r="M150" s="148" t="s">
        <v>720</v>
      </c>
      <c r="N150" s="148" t="s">
        <v>388</v>
      </c>
      <c r="O150" s="148">
        <v>1</v>
      </c>
    </row>
    <row r="151" spans="1:17" s="145" customFormat="1" ht="12">
      <c r="A151" s="149" t="s">
        <v>258</v>
      </c>
      <c r="B151" s="146" t="s">
        <v>1026</v>
      </c>
      <c r="C151" s="154">
        <v>505991</v>
      </c>
      <c r="D151" s="146">
        <v>1505991</v>
      </c>
      <c r="E151" s="149" t="s">
        <v>722</v>
      </c>
      <c r="F151" s="150" t="s">
        <v>723</v>
      </c>
      <c r="G151" s="149" t="s">
        <v>424</v>
      </c>
      <c r="H151" s="149"/>
      <c r="I151" s="146">
        <v>3505991</v>
      </c>
      <c r="J151" s="149" t="s">
        <v>724</v>
      </c>
      <c r="K151" s="150" t="s">
        <v>725</v>
      </c>
      <c r="L151" s="192">
        <v>3505991</v>
      </c>
      <c r="M151" s="148" t="s">
        <v>724</v>
      </c>
      <c r="N151" s="148" t="s">
        <v>388</v>
      </c>
      <c r="O151" s="148">
        <v>1</v>
      </c>
      <c r="P151" s="145">
        <v>505991</v>
      </c>
      <c r="Q151" s="145">
        <f>IF(C151=P151,1,2)</f>
        <v>1</v>
      </c>
    </row>
    <row r="152" spans="1:17" s="145" customFormat="1" ht="12">
      <c r="A152" s="149" t="s">
        <v>258</v>
      </c>
      <c r="B152" s="146" t="s">
        <v>1026</v>
      </c>
      <c r="C152" s="178">
        <v>505992</v>
      </c>
      <c r="D152" s="146"/>
      <c r="E152" s="178"/>
      <c r="F152" s="179"/>
      <c r="G152" s="178"/>
      <c r="H152" s="178"/>
      <c r="I152" s="146">
        <v>3505992</v>
      </c>
      <c r="J152" s="178" t="s">
        <v>726</v>
      </c>
      <c r="K152" s="179"/>
      <c r="L152" s="192">
        <v>3505992</v>
      </c>
      <c r="M152" s="148" t="s">
        <v>727</v>
      </c>
      <c r="N152" s="148" t="s">
        <v>388</v>
      </c>
      <c r="O152" s="148">
        <v>1</v>
      </c>
    </row>
    <row r="153" spans="1:17" s="145" customFormat="1" ht="12">
      <c r="A153" s="149" t="s">
        <v>258</v>
      </c>
      <c r="B153" s="146" t="s">
        <v>1026</v>
      </c>
      <c r="C153" s="154">
        <v>505994</v>
      </c>
      <c r="D153" s="146">
        <v>1505994</v>
      </c>
      <c r="E153" s="149" t="s">
        <v>728</v>
      </c>
      <c r="F153" s="150" t="s">
        <v>729</v>
      </c>
      <c r="G153" s="149" t="s">
        <v>433</v>
      </c>
      <c r="H153" s="149"/>
      <c r="I153" s="149"/>
      <c r="J153" s="149"/>
      <c r="K153" s="150"/>
      <c r="L153" s="190">
        <v>9505994</v>
      </c>
      <c r="M153" s="148" t="s">
        <v>730</v>
      </c>
      <c r="N153" s="148" t="s">
        <v>388</v>
      </c>
      <c r="O153" s="148">
        <v>1</v>
      </c>
      <c r="P153" s="145">
        <v>505994</v>
      </c>
      <c r="Q153" s="145">
        <f>IF(C153=P153,1,2)</f>
        <v>1</v>
      </c>
    </row>
    <row r="154" spans="1:17" s="145" customFormat="1" ht="12">
      <c r="A154" s="149" t="s">
        <v>263</v>
      </c>
      <c r="B154" s="146" t="s">
        <v>1027</v>
      </c>
      <c r="C154" s="149">
        <v>506012</v>
      </c>
      <c r="D154" s="146">
        <v>1506012</v>
      </c>
      <c r="E154" s="149" t="s">
        <v>731</v>
      </c>
      <c r="F154" s="150" t="s">
        <v>732</v>
      </c>
      <c r="G154" s="149" t="s">
        <v>416</v>
      </c>
      <c r="H154" s="149"/>
      <c r="I154" s="149"/>
      <c r="J154" s="149"/>
      <c r="K154" s="150"/>
      <c r="L154" s="190">
        <v>1506012</v>
      </c>
      <c r="M154" s="148" t="s">
        <v>733</v>
      </c>
      <c r="N154" s="148" t="s">
        <v>388</v>
      </c>
      <c r="O154" s="148">
        <v>1</v>
      </c>
    </row>
    <row r="155" spans="1:17" s="145" customFormat="1" ht="12">
      <c r="A155" s="149" t="s">
        <v>263</v>
      </c>
      <c r="B155" s="146" t="s">
        <v>1027</v>
      </c>
      <c r="C155" s="149">
        <v>506017</v>
      </c>
      <c r="D155" s="146">
        <v>1506017</v>
      </c>
      <c r="E155" s="149" t="s">
        <v>264</v>
      </c>
      <c r="F155" s="150" t="s">
        <v>734</v>
      </c>
      <c r="G155" s="149" t="s">
        <v>424</v>
      </c>
      <c r="H155" s="149"/>
      <c r="I155" s="149"/>
      <c r="J155" s="149"/>
      <c r="K155" s="150"/>
      <c r="L155" s="190">
        <v>9506017</v>
      </c>
      <c r="M155" s="148" t="s">
        <v>264</v>
      </c>
      <c r="N155" s="148" t="s">
        <v>388</v>
      </c>
      <c r="O155" s="148">
        <v>1</v>
      </c>
      <c r="P155" s="145">
        <v>506017</v>
      </c>
      <c r="Q155" s="145">
        <f>IF(C155=P155,1,2)</f>
        <v>1</v>
      </c>
    </row>
    <row r="156" spans="1:17" s="145" customFormat="1" ht="12">
      <c r="A156" s="149" t="s">
        <v>263</v>
      </c>
      <c r="B156" s="146" t="s">
        <v>1027</v>
      </c>
      <c r="C156" s="149">
        <v>506018</v>
      </c>
      <c r="D156" s="146">
        <v>1506018</v>
      </c>
      <c r="E156" s="149" t="s">
        <v>265</v>
      </c>
      <c r="F156" s="150" t="s">
        <v>735</v>
      </c>
      <c r="G156" s="149" t="s">
        <v>424</v>
      </c>
      <c r="H156" s="149"/>
      <c r="I156" s="149"/>
      <c r="J156" s="149"/>
      <c r="K156" s="150"/>
      <c r="L156" s="190">
        <v>9506018</v>
      </c>
      <c r="M156" s="148" t="s">
        <v>265</v>
      </c>
      <c r="N156" s="148">
        <v>1</v>
      </c>
      <c r="O156" s="148" t="s">
        <v>388</v>
      </c>
      <c r="P156" s="145">
        <v>506018</v>
      </c>
      <c r="Q156" s="145">
        <f>IF(C156=P156,1,2)</f>
        <v>1</v>
      </c>
    </row>
    <row r="157" spans="1:17" s="145" customFormat="1" ht="12">
      <c r="A157" s="149" t="s">
        <v>1081</v>
      </c>
      <c r="B157" s="146" t="s">
        <v>1027</v>
      </c>
      <c r="C157" s="149">
        <v>506020</v>
      </c>
      <c r="D157" s="146">
        <v>1506020</v>
      </c>
      <c r="E157" s="149" t="s">
        <v>736</v>
      </c>
      <c r="F157" s="150" t="s">
        <v>737</v>
      </c>
      <c r="G157" s="149" t="s">
        <v>433</v>
      </c>
      <c r="H157" s="149"/>
      <c r="I157" s="149"/>
      <c r="J157" s="149"/>
      <c r="K157" s="150"/>
      <c r="L157" s="190">
        <v>9506020</v>
      </c>
      <c r="M157" s="148" t="s">
        <v>370</v>
      </c>
      <c r="N157" s="148" t="s">
        <v>388</v>
      </c>
      <c r="O157" s="148">
        <v>1</v>
      </c>
      <c r="P157" s="145">
        <v>506020</v>
      </c>
      <c r="Q157" s="145">
        <f>IF(C157=P157,1,2)</f>
        <v>1</v>
      </c>
    </row>
    <row r="158" spans="1:17" s="145" customFormat="1" ht="12">
      <c r="A158" s="149" t="s">
        <v>1081</v>
      </c>
      <c r="B158" s="146" t="s">
        <v>1027</v>
      </c>
      <c r="C158" s="149">
        <v>506021</v>
      </c>
      <c r="D158" s="146">
        <v>1506021</v>
      </c>
      <c r="E158" s="149" t="s">
        <v>738</v>
      </c>
      <c r="F158" s="150" t="s">
        <v>739</v>
      </c>
      <c r="G158" s="149" t="s">
        <v>433</v>
      </c>
      <c r="H158" s="149"/>
      <c r="I158" s="149"/>
      <c r="J158" s="149"/>
      <c r="K158" s="150"/>
      <c r="L158" s="190">
        <v>1506017</v>
      </c>
      <c r="M158" s="148" t="s">
        <v>264</v>
      </c>
      <c r="N158" s="148" t="s">
        <v>388</v>
      </c>
      <c r="O158" s="148">
        <v>1</v>
      </c>
      <c r="P158" s="145">
        <v>506017</v>
      </c>
      <c r="Q158" s="145">
        <f>IF(C158=P158,1,2)</f>
        <v>2</v>
      </c>
    </row>
    <row r="159" spans="1:17" s="145" customFormat="1" ht="12">
      <c r="A159" s="149" t="s">
        <v>1081</v>
      </c>
      <c r="B159" s="146" t="s">
        <v>1027</v>
      </c>
      <c r="C159" s="149">
        <v>506022</v>
      </c>
      <c r="D159" s="146">
        <v>1506022</v>
      </c>
      <c r="E159" s="149" t="s">
        <v>740</v>
      </c>
      <c r="F159" s="150" t="s">
        <v>741</v>
      </c>
      <c r="G159" s="149" t="s">
        <v>433</v>
      </c>
      <c r="H159" s="149"/>
      <c r="I159" s="149"/>
      <c r="J159" s="149"/>
      <c r="K159" s="150"/>
      <c r="L159" s="190">
        <v>9506022</v>
      </c>
      <c r="M159" s="148" t="s">
        <v>371</v>
      </c>
      <c r="N159" s="148" t="s">
        <v>388</v>
      </c>
      <c r="O159" s="148">
        <v>1</v>
      </c>
      <c r="P159" s="145">
        <v>506022</v>
      </c>
      <c r="Q159" s="145">
        <f>IF(C159=P159,1,2)</f>
        <v>1</v>
      </c>
    </row>
    <row r="160" spans="1:17" s="145" customFormat="1" ht="12">
      <c r="A160" s="149" t="s">
        <v>266</v>
      </c>
      <c r="B160" s="146" t="s">
        <v>1028</v>
      </c>
      <c r="C160" s="149">
        <v>507005</v>
      </c>
      <c r="D160" s="146">
        <v>1507005</v>
      </c>
      <c r="E160" s="149" t="s">
        <v>239</v>
      </c>
      <c r="F160" s="150" t="s">
        <v>742</v>
      </c>
      <c r="G160" s="152" t="s">
        <v>413</v>
      </c>
      <c r="H160" s="149"/>
      <c r="I160" s="149"/>
      <c r="J160" s="149"/>
      <c r="K160" s="150"/>
      <c r="L160" s="190">
        <v>1507005</v>
      </c>
      <c r="M160" s="148" t="s">
        <v>239</v>
      </c>
      <c r="N160" s="148" t="s">
        <v>388</v>
      </c>
      <c r="O160" s="148">
        <v>1</v>
      </c>
    </row>
    <row r="161" spans="1:17" s="145" customFormat="1" ht="12">
      <c r="A161" s="149" t="s">
        <v>266</v>
      </c>
      <c r="B161" s="146" t="s">
        <v>1028</v>
      </c>
      <c r="C161" s="149">
        <v>507006</v>
      </c>
      <c r="D161" s="146">
        <v>1507006</v>
      </c>
      <c r="E161" s="149" t="s">
        <v>240</v>
      </c>
      <c r="F161" s="150" t="s">
        <v>743</v>
      </c>
      <c r="G161" s="152" t="s">
        <v>413</v>
      </c>
      <c r="H161" s="149"/>
      <c r="I161" s="149"/>
      <c r="J161" s="149"/>
      <c r="K161" s="150"/>
      <c r="L161" s="190">
        <v>1507006</v>
      </c>
      <c r="M161" s="148" t="s">
        <v>240</v>
      </c>
      <c r="N161" s="148" t="s">
        <v>388</v>
      </c>
      <c r="O161" s="148">
        <v>1</v>
      </c>
    </row>
    <row r="162" spans="1:17" s="145" customFormat="1" ht="12">
      <c r="A162" s="149" t="s">
        <v>266</v>
      </c>
      <c r="B162" s="146" t="s">
        <v>1028</v>
      </c>
      <c r="C162" s="149">
        <v>507047</v>
      </c>
      <c r="D162" s="146">
        <v>1507047</v>
      </c>
      <c r="E162" s="149" t="s">
        <v>744</v>
      </c>
      <c r="F162" s="150" t="s">
        <v>745</v>
      </c>
      <c r="G162" s="149" t="s">
        <v>424</v>
      </c>
      <c r="H162" s="149"/>
      <c r="I162" s="149"/>
      <c r="J162" s="149"/>
      <c r="K162" s="150"/>
      <c r="L162" s="190">
        <v>9507047</v>
      </c>
      <c r="M162" s="148" t="s">
        <v>271</v>
      </c>
      <c r="N162" s="148" t="s">
        <v>388</v>
      </c>
      <c r="O162" s="148">
        <v>1</v>
      </c>
      <c r="P162" s="145">
        <v>507047</v>
      </c>
      <c r="Q162" s="145">
        <f>IF(C162=P162,1,2)</f>
        <v>1</v>
      </c>
    </row>
    <row r="163" spans="1:17" s="145" customFormat="1" ht="12">
      <c r="A163" s="149" t="s">
        <v>266</v>
      </c>
      <c r="B163" s="146" t="s">
        <v>1028</v>
      </c>
      <c r="C163" s="152">
        <v>507048</v>
      </c>
      <c r="D163" s="146">
        <v>1507048</v>
      </c>
      <c r="E163" s="152" t="s">
        <v>1097</v>
      </c>
      <c r="F163" s="153" t="s">
        <v>746</v>
      </c>
      <c r="G163" s="152" t="s">
        <v>424</v>
      </c>
      <c r="H163" s="149"/>
      <c r="I163" s="149"/>
      <c r="J163" s="149"/>
      <c r="K163" s="150"/>
      <c r="L163" s="190">
        <v>9507048</v>
      </c>
      <c r="M163" s="148" t="s">
        <v>747</v>
      </c>
      <c r="N163" s="148" t="s">
        <v>388</v>
      </c>
      <c r="O163" s="148">
        <v>1</v>
      </c>
      <c r="P163" s="145">
        <v>507048</v>
      </c>
      <c r="Q163" s="145">
        <f>IF(C163=P163,1,2)</f>
        <v>1</v>
      </c>
    </row>
    <row r="164" spans="1:17" s="145" customFormat="1" ht="12">
      <c r="A164" s="149" t="s">
        <v>266</v>
      </c>
      <c r="B164" s="146" t="s">
        <v>1028</v>
      </c>
      <c r="C164" s="154">
        <v>507990</v>
      </c>
      <c r="D164" s="146">
        <v>1507990</v>
      </c>
      <c r="E164" s="149" t="s">
        <v>1110</v>
      </c>
      <c r="F164" s="150" t="s">
        <v>748</v>
      </c>
      <c r="G164" s="149"/>
      <c r="H164" s="149"/>
      <c r="I164" s="146">
        <v>3507990</v>
      </c>
      <c r="J164" s="149" t="s">
        <v>749</v>
      </c>
      <c r="K164" s="150" t="s">
        <v>748</v>
      </c>
      <c r="L164" s="190">
        <v>1507990</v>
      </c>
      <c r="M164" s="148" t="s">
        <v>750</v>
      </c>
      <c r="N164" s="148" t="s">
        <v>388</v>
      </c>
      <c r="O164" s="148">
        <v>1</v>
      </c>
    </row>
    <row r="165" spans="1:17" s="145" customFormat="1" ht="12">
      <c r="A165" s="149" t="s">
        <v>266</v>
      </c>
      <c r="B165" s="146" t="s">
        <v>1028</v>
      </c>
      <c r="C165" s="154">
        <v>507991</v>
      </c>
      <c r="D165" s="146">
        <v>1507991</v>
      </c>
      <c r="E165" s="149" t="s">
        <v>1094</v>
      </c>
      <c r="F165" s="150" t="s">
        <v>751</v>
      </c>
      <c r="G165" s="149"/>
      <c r="H165" s="149"/>
      <c r="I165" s="149"/>
      <c r="J165" s="149"/>
      <c r="K165" s="150"/>
      <c r="L165" s="190">
        <v>1606007</v>
      </c>
      <c r="M165" s="148" t="s">
        <v>752</v>
      </c>
      <c r="N165" s="148" t="s">
        <v>388</v>
      </c>
      <c r="O165" s="148">
        <v>1</v>
      </c>
    </row>
    <row r="166" spans="1:17" s="145" customFormat="1" ht="12">
      <c r="A166" s="149" t="s">
        <v>272</v>
      </c>
      <c r="B166" s="146" t="s">
        <v>1029</v>
      </c>
      <c r="C166" s="149">
        <v>508012</v>
      </c>
      <c r="D166" s="146">
        <v>1508012</v>
      </c>
      <c r="E166" s="149" t="s">
        <v>242</v>
      </c>
      <c r="F166" s="150" t="s">
        <v>753</v>
      </c>
      <c r="G166" s="149" t="s">
        <v>413</v>
      </c>
      <c r="H166" s="149"/>
      <c r="I166" s="149"/>
      <c r="J166" s="149"/>
      <c r="K166" s="150"/>
      <c r="L166" s="190">
        <v>1508012</v>
      </c>
      <c r="M166" s="148" t="s">
        <v>242</v>
      </c>
      <c r="N166" s="148">
        <v>1</v>
      </c>
      <c r="O166" s="148" t="s">
        <v>388</v>
      </c>
    </row>
    <row r="167" spans="1:17" s="145" customFormat="1" ht="12">
      <c r="A167" s="149" t="s">
        <v>272</v>
      </c>
      <c r="B167" s="146" t="s">
        <v>1029</v>
      </c>
      <c r="C167" s="149">
        <v>508016</v>
      </c>
      <c r="D167" s="146">
        <v>1508016</v>
      </c>
      <c r="E167" s="152" t="s">
        <v>754</v>
      </c>
      <c r="F167" s="153" t="s">
        <v>755</v>
      </c>
      <c r="G167" s="149" t="s">
        <v>413</v>
      </c>
      <c r="H167" s="149"/>
      <c r="I167" s="149"/>
      <c r="J167" s="149"/>
      <c r="K167" s="150"/>
      <c r="L167" s="190">
        <v>1508016</v>
      </c>
      <c r="M167" s="148" t="s">
        <v>756</v>
      </c>
      <c r="N167" s="148">
        <v>1</v>
      </c>
      <c r="O167" s="148" t="s">
        <v>388</v>
      </c>
    </row>
    <row r="168" spans="1:17" s="145" customFormat="1" ht="12">
      <c r="A168" s="149" t="s">
        <v>272</v>
      </c>
      <c r="B168" s="146" t="s">
        <v>1029</v>
      </c>
      <c r="C168" s="149">
        <v>508029</v>
      </c>
      <c r="D168" s="146">
        <v>1508029</v>
      </c>
      <c r="E168" s="149" t="s">
        <v>243</v>
      </c>
      <c r="F168" s="150" t="s">
        <v>757</v>
      </c>
      <c r="G168" s="149" t="s">
        <v>413</v>
      </c>
      <c r="H168" s="149"/>
      <c r="I168" s="149"/>
      <c r="J168" s="149"/>
      <c r="K168" s="150"/>
      <c r="L168" s="190">
        <v>1508029</v>
      </c>
      <c r="M168" s="148" t="s">
        <v>243</v>
      </c>
      <c r="N168" s="148">
        <v>1</v>
      </c>
      <c r="O168" s="148" t="s">
        <v>388</v>
      </c>
    </row>
    <row r="169" spans="1:17" s="145" customFormat="1" ht="12">
      <c r="A169" s="149" t="s">
        <v>272</v>
      </c>
      <c r="B169" s="146" t="s">
        <v>1029</v>
      </c>
      <c r="C169" s="149">
        <v>508038</v>
      </c>
      <c r="D169" s="146">
        <v>1508038</v>
      </c>
      <c r="E169" s="149" t="s">
        <v>758</v>
      </c>
      <c r="F169" s="150" t="s">
        <v>759</v>
      </c>
      <c r="G169" s="149" t="s">
        <v>584</v>
      </c>
      <c r="H169" s="149"/>
      <c r="I169" s="149"/>
      <c r="J169" s="149"/>
      <c r="K169" s="150"/>
      <c r="L169" s="190">
        <v>1508038</v>
      </c>
      <c r="M169" s="148" t="s">
        <v>760</v>
      </c>
      <c r="N169" s="148" t="s">
        <v>388</v>
      </c>
      <c r="O169" s="148">
        <v>1</v>
      </c>
    </row>
    <row r="170" spans="1:17" s="145" customFormat="1" ht="12">
      <c r="A170" s="149" t="s">
        <v>272</v>
      </c>
      <c r="B170" s="146" t="s">
        <v>1029</v>
      </c>
      <c r="C170" s="149">
        <v>508050</v>
      </c>
      <c r="D170" s="146">
        <v>1508050</v>
      </c>
      <c r="E170" s="149" t="s">
        <v>282</v>
      </c>
      <c r="F170" s="150" t="s">
        <v>763</v>
      </c>
      <c r="G170" s="149" t="s">
        <v>413</v>
      </c>
      <c r="H170" s="149"/>
      <c r="I170" s="149"/>
      <c r="J170" s="149"/>
      <c r="K170" s="150"/>
      <c r="L170" s="190">
        <v>1508016</v>
      </c>
      <c r="M170" s="148" t="s">
        <v>756</v>
      </c>
      <c r="N170" s="148">
        <v>1</v>
      </c>
      <c r="O170" s="148" t="s">
        <v>388</v>
      </c>
    </row>
    <row r="171" spans="1:17" s="145" customFormat="1" ht="12">
      <c r="A171" s="149" t="s">
        <v>272</v>
      </c>
      <c r="B171" s="146" t="s">
        <v>1029</v>
      </c>
      <c r="C171" s="149">
        <v>508058</v>
      </c>
      <c r="D171" s="146"/>
      <c r="E171" s="149"/>
      <c r="F171" s="150"/>
      <c r="G171" s="149"/>
      <c r="H171" s="149"/>
      <c r="I171" s="146">
        <v>3508058</v>
      </c>
      <c r="J171" s="149" t="s">
        <v>764</v>
      </c>
      <c r="K171" s="150" t="s">
        <v>765</v>
      </c>
      <c r="L171" s="190">
        <v>1306085</v>
      </c>
      <c r="M171" s="148" t="s">
        <v>193</v>
      </c>
      <c r="N171" s="148" t="s">
        <v>388</v>
      </c>
      <c r="O171" s="148">
        <v>1</v>
      </c>
    </row>
    <row r="172" spans="1:17" s="145" customFormat="1" ht="12">
      <c r="A172" s="149" t="s">
        <v>287</v>
      </c>
      <c r="B172" s="146" t="s">
        <v>1030</v>
      </c>
      <c r="C172" s="149">
        <v>509003</v>
      </c>
      <c r="D172" s="146">
        <v>1509003</v>
      </c>
      <c r="E172" s="149" t="s">
        <v>766</v>
      </c>
      <c r="F172" s="150" t="s">
        <v>767</v>
      </c>
      <c r="G172" s="149" t="s">
        <v>413</v>
      </c>
      <c r="H172" s="149"/>
      <c r="I172" s="146">
        <v>3509003</v>
      </c>
      <c r="J172" s="149" t="s">
        <v>768</v>
      </c>
      <c r="K172" s="150" t="s">
        <v>767</v>
      </c>
      <c r="L172" s="190">
        <v>1509003</v>
      </c>
      <c r="M172" s="148" t="s">
        <v>769</v>
      </c>
      <c r="N172" s="148" t="s">
        <v>388</v>
      </c>
      <c r="O172" s="148">
        <v>1</v>
      </c>
    </row>
    <row r="173" spans="1:17" s="145" customFormat="1" ht="12">
      <c r="A173" s="149" t="s">
        <v>287</v>
      </c>
      <c r="B173" s="146" t="s">
        <v>1030</v>
      </c>
      <c r="C173" s="149">
        <v>509016</v>
      </c>
      <c r="D173" s="146">
        <v>1509016</v>
      </c>
      <c r="E173" s="149" t="s">
        <v>290</v>
      </c>
      <c r="F173" s="150" t="s">
        <v>772</v>
      </c>
      <c r="G173" s="149" t="s">
        <v>424</v>
      </c>
      <c r="H173" s="149"/>
      <c r="I173" s="149"/>
      <c r="J173" s="149"/>
      <c r="K173" s="150"/>
      <c r="L173" s="190">
        <v>9509016</v>
      </c>
      <c r="M173" s="148" t="s">
        <v>290</v>
      </c>
      <c r="N173" s="148" t="s">
        <v>388</v>
      </c>
      <c r="O173" s="148">
        <v>1</v>
      </c>
      <c r="P173" s="145">
        <v>509016</v>
      </c>
      <c r="Q173" s="145">
        <f>IF(C173=P173,1,2)</f>
        <v>1</v>
      </c>
    </row>
    <row r="174" spans="1:17" s="145" customFormat="1" ht="12">
      <c r="A174" s="149" t="s">
        <v>287</v>
      </c>
      <c r="B174" s="146" t="s">
        <v>1030</v>
      </c>
      <c r="C174" s="149">
        <v>509017</v>
      </c>
      <c r="D174" s="146">
        <v>1509017</v>
      </c>
      <c r="E174" s="149" t="s">
        <v>291</v>
      </c>
      <c r="F174" s="150" t="s">
        <v>773</v>
      </c>
      <c r="G174" s="149" t="s">
        <v>424</v>
      </c>
      <c r="H174" s="149"/>
      <c r="I174" s="149"/>
      <c r="J174" s="149"/>
      <c r="K174" s="150"/>
      <c r="L174" s="190">
        <v>9509017</v>
      </c>
      <c r="M174" s="148" t="s">
        <v>291</v>
      </c>
      <c r="N174" s="148" t="s">
        <v>388</v>
      </c>
      <c r="O174" s="148">
        <v>1</v>
      </c>
      <c r="P174" s="145">
        <v>509017</v>
      </c>
      <c r="Q174" s="145">
        <f>IF(C174=P174,1,2)</f>
        <v>1</v>
      </c>
    </row>
    <row r="175" spans="1:17" s="145" customFormat="1" ht="12">
      <c r="A175" s="149" t="s">
        <v>287</v>
      </c>
      <c r="B175" s="146" t="s">
        <v>1030</v>
      </c>
      <c r="C175" s="156">
        <v>509018</v>
      </c>
      <c r="D175" s="146">
        <v>1509018</v>
      </c>
      <c r="E175" s="156" t="s">
        <v>292</v>
      </c>
      <c r="F175" s="150" t="s">
        <v>774</v>
      </c>
      <c r="G175" s="149" t="s">
        <v>424</v>
      </c>
      <c r="H175" s="149"/>
      <c r="I175" s="149"/>
      <c r="J175" s="149"/>
      <c r="K175" s="150"/>
      <c r="L175" s="190">
        <v>9509018</v>
      </c>
      <c r="M175" s="148" t="s">
        <v>292</v>
      </c>
      <c r="N175" s="148" t="s">
        <v>388</v>
      </c>
      <c r="O175" s="148">
        <v>1</v>
      </c>
      <c r="P175" s="145">
        <v>509018</v>
      </c>
      <c r="Q175" s="145">
        <f>IF(C175=P175,1,2)</f>
        <v>1</v>
      </c>
    </row>
    <row r="176" spans="1:17" s="145" customFormat="1" ht="12">
      <c r="A176" s="149" t="s">
        <v>287</v>
      </c>
      <c r="B176" s="146" t="s">
        <v>1030</v>
      </c>
      <c r="C176" s="156">
        <v>509018</v>
      </c>
      <c r="D176" s="146">
        <v>1509018</v>
      </c>
      <c r="E176" s="156" t="s">
        <v>775</v>
      </c>
      <c r="F176" s="150" t="s">
        <v>776</v>
      </c>
      <c r="G176" s="149" t="s">
        <v>424</v>
      </c>
      <c r="H176" s="149"/>
      <c r="I176" s="149"/>
      <c r="J176" s="149"/>
      <c r="K176" s="150"/>
      <c r="L176" s="190">
        <v>9509018</v>
      </c>
      <c r="M176" s="148" t="s">
        <v>292</v>
      </c>
      <c r="N176" s="148" t="s">
        <v>388</v>
      </c>
      <c r="O176" s="148">
        <v>1</v>
      </c>
      <c r="P176" s="145">
        <v>509018</v>
      </c>
      <c r="Q176" s="145">
        <f>IF(C176=P176,1,2)</f>
        <v>1</v>
      </c>
    </row>
    <row r="177" spans="1:17" s="145" customFormat="1" ht="12">
      <c r="A177" s="149" t="s">
        <v>287</v>
      </c>
      <c r="B177" s="146" t="s">
        <v>1030</v>
      </c>
      <c r="C177" s="149">
        <v>509019</v>
      </c>
      <c r="D177" s="146">
        <v>1509019</v>
      </c>
      <c r="E177" s="149" t="s">
        <v>777</v>
      </c>
      <c r="F177" s="150" t="s">
        <v>778</v>
      </c>
      <c r="G177" s="149" t="s">
        <v>471</v>
      </c>
      <c r="H177" s="149"/>
      <c r="I177" s="149"/>
      <c r="J177" s="149"/>
      <c r="K177" s="150"/>
      <c r="L177" s="190">
        <v>9509019</v>
      </c>
      <c r="M177" s="148" t="s">
        <v>372</v>
      </c>
      <c r="N177" s="148" t="s">
        <v>388</v>
      </c>
      <c r="O177" s="148">
        <v>1</v>
      </c>
      <c r="P177" s="145">
        <v>509019</v>
      </c>
      <c r="Q177" s="145">
        <f>IF(C177=P177,1,2)</f>
        <v>1</v>
      </c>
    </row>
    <row r="178" spans="1:17" s="145" customFormat="1" ht="12">
      <c r="A178" s="149" t="s">
        <v>287</v>
      </c>
      <c r="B178" s="146" t="s">
        <v>1030</v>
      </c>
      <c r="C178" s="154">
        <v>509990</v>
      </c>
      <c r="D178" s="146">
        <v>1509990</v>
      </c>
      <c r="E178" s="149" t="s">
        <v>293</v>
      </c>
      <c r="F178" s="150" t="s">
        <v>779</v>
      </c>
      <c r="G178" s="149"/>
      <c r="H178" s="149"/>
      <c r="I178" s="146">
        <v>3509990</v>
      </c>
      <c r="J178" s="149" t="s">
        <v>780</v>
      </c>
      <c r="K178" s="150" t="s">
        <v>779</v>
      </c>
      <c r="L178" s="190">
        <v>1509990</v>
      </c>
      <c r="M178" s="148" t="s">
        <v>781</v>
      </c>
      <c r="N178" s="148" t="s">
        <v>388</v>
      </c>
      <c r="O178" s="148">
        <v>1</v>
      </c>
    </row>
    <row r="179" spans="1:17" s="145" customFormat="1" ht="12">
      <c r="A179" s="149" t="s">
        <v>287</v>
      </c>
      <c r="B179" s="146" t="s">
        <v>1030</v>
      </c>
      <c r="C179" s="154">
        <v>509991</v>
      </c>
      <c r="D179" s="146">
        <v>1509991</v>
      </c>
      <c r="E179" s="149" t="s">
        <v>782</v>
      </c>
      <c r="F179" s="150" t="s">
        <v>783</v>
      </c>
      <c r="G179" s="149" t="s">
        <v>433</v>
      </c>
      <c r="H179" s="149"/>
      <c r="I179" s="149"/>
      <c r="J179" s="149"/>
      <c r="K179" s="150"/>
      <c r="L179" s="190">
        <v>9509991</v>
      </c>
      <c r="M179" s="148" t="s">
        <v>373</v>
      </c>
      <c r="N179" s="148" t="s">
        <v>388</v>
      </c>
      <c r="O179" s="148">
        <v>1</v>
      </c>
      <c r="P179" s="145">
        <v>509991</v>
      </c>
      <c r="Q179" s="145">
        <f>IF(C179=P179,1,2)</f>
        <v>1</v>
      </c>
    </row>
    <row r="180" spans="1:17" s="145" customFormat="1" ht="12">
      <c r="A180" s="149" t="s">
        <v>287</v>
      </c>
      <c r="B180" s="146" t="s">
        <v>1030</v>
      </c>
      <c r="C180" s="178">
        <v>509992</v>
      </c>
      <c r="D180" s="146">
        <v>1509992</v>
      </c>
      <c r="E180" s="178" t="s">
        <v>784</v>
      </c>
      <c r="F180" s="179"/>
      <c r="G180" s="178" t="s">
        <v>424</v>
      </c>
      <c r="H180" s="178"/>
      <c r="I180" s="178"/>
      <c r="J180" s="178"/>
      <c r="K180" s="179"/>
      <c r="L180" s="190">
        <v>1907013</v>
      </c>
      <c r="M180" s="148" t="s">
        <v>129</v>
      </c>
      <c r="N180" s="148" t="s">
        <v>388</v>
      </c>
      <c r="O180" s="148">
        <v>1</v>
      </c>
      <c r="P180" s="145">
        <v>907013</v>
      </c>
      <c r="Q180" s="145">
        <f>IF(C180=P180,1,2)</f>
        <v>2</v>
      </c>
    </row>
    <row r="181" spans="1:17" s="145" customFormat="1" ht="12">
      <c r="A181" s="149" t="s">
        <v>135</v>
      </c>
      <c r="B181" s="146" t="s">
        <v>1031</v>
      </c>
      <c r="C181" s="149">
        <v>601006</v>
      </c>
      <c r="D181" s="146">
        <v>1601006</v>
      </c>
      <c r="E181" s="149" t="s">
        <v>73</v>
      </c>
      <c r="F181" s="150" t="s">
        <v>786</v>
      </c>
      <c r="G181" s="149" t="s">
        <v>787</v>
      </c>
      <c r="H181" s="149"/>
      <c r="I181" s="149"/>
      <c r="J181" s="149"/>
      <c r="K181" s="150"/>
      <c r="L181" s="190">
        <v>1601006</v>
      </c>
      <c r="M181" s="148" t="s">
        <v>73</v>
      </c>
      <c r="N181" s="148" t="s">
        <v>388</v>
      </c>
      <c r="O181" s="148">
        <v>1</v>
      </c>
    </row>
    <row r="182" spans="1:17" s="145" customFormat="1" ht="12">
      <c r="A182" s="149" t="s">
        <v>135</v>
      </c>
      <c r="B182" s="146" t="s">
        <v>1031</v>
      </c>
      <c r="C182" s="154">
        <v>601991</v>
      </c>
      <c r="D182" s="146">
        <v>1601991</v>
      </c>
      <c r="E182" s="149" t="s">
        <v>295</v>
      </c>
      <c r="F182" s="150" t="s">
        <v>550</v>
      </c>
      <c r="G182" s="149" t="s">
        <v>424</v>
      </c>
      <c r="H182" s="149"/>
      <c r="I182" s="149"/>
      <c r="J182" s="149"/>
      <c r="K182" s="150"/>
      <c r="L182" s="190">
        <v>9601991</v>
      </c>
      <c r="M182" s="148" t="s">
        <v>295</v>
      </c>
      <c r="N182" s="148" t="s">
        <v>388</v>
      </c>
      <c r="O182" s="148">
        <v>1</v>
      </c>
      <c r="P182" s="145">
        <v>601991</v>
      </c>
      <c r="Q182" s="145">
        <f>IF(C182=P182,1,2)</f>
        <v>1</v>
      </c>
    </row>
    <row r="183" spans="1:17" s="145" customFormat="1" ht="12">
      <c r="A183" s="149" t="s">
        <v>135</v>
      </c>
      <c r="B183" s="146" t="s">
        <v>1031</v>
      </c>
      <c r="C183" s="154">
        <v>601992</v>
      </c>
      <c r="D183" s="146">
        <v>1601992</v>
      </c>
      <c r="E183" s="152" t="s">
        <v>1098</v>
      </c>
      <c r="F183" s="153" t="s">
        <v>789</v>
      </c>
      <c r="G183" s="152" t="s">
        <v>424</v>
      </c>
      <c r="H183" s="149"/>
      <c r="I183" s="149"/>
      <c r="J183" s="149"/>
      <c r="K183" s="150"/>
      <c r="L183" s="190">
        <v>9601992</v>
      </c>
      <c r="M183" s="148" t="s">
        <v>790</v>
      </c>
      <c r="N183" s="148" t="s">
        <v>388</v>
      </c>
      <c r="O183" s="148">
        <v>1</v>
      </c>
      <c r="P183" s="145">
        <v>601992</v>
      </c>
      <c r="Q183" s="145">
        <f>IF(C183=P183,1,2)</f>
        <v>1</v>
      </c>
    </row>
    <row r="184" spans="1:17" s="145" customFormat="1" ht="12">
      <c r="A184" s="149" t="s">
        <v>296</v>
      </c>
      <c r="B184" s="146" t="s">
        <v>1032</v>
      </c>
      <c r="C184" s="149">
        <v>602021</v>
      </c>
      <c r="D184" s="146">
        <v>1602021</v>
      </c>
      <c r="E184" s="149" t="s">
        <v>249</v>
      </c>
      <c r="F184" s="150" t="s">
        <v>791</v>
      </c>
      <c r="G184" s="149" t="s">
        <v>413</v>
      </c>
      <c r="H184" s="149"/>
      <c r="I184" s="149"/>
      <c r="J184" s="149"/>
      <c r="K184" s="150"/>
      <c r="L184" s="190">
        <v>1602021</v>
      </c>
      <c r="M184" s="148" t="s">
        <v>249</v>
      </c>
      <c r="N184" s="148">
        <v>1</v>
      </c>
      <c r="O184" s="148" t="s">
        <v>388</v>
      </c>
    </row>
    <row r="185" spans="1:17" s="145" customFormat="1" ht="12">
      <c r="A185" s="149" t="s">
        <v>296</v>
      </c>
      <c r="B185" s="146" t="s">
        <v>1032</v>
      </c>
      <c r="C185" s="149">
        <v>602027</v>
      </c>
      <c r="D185" s="146">
        <v>1602027</v>
      </c>
      <c r="E185" s="149" t="s">
        <v>251</v>
      </c>
      <c r="F185" s="150" t="s">
        <v>792</v>
      </c>
      <c r="G185" s="149" t="s">
        <v>416</v>
      </c>
      <c r="H185" s="149"/>
      <c r="I185" s="146">
        <v>3602027</v>
      </c>
      <c r="J185" s="149" t="s">
        <v>793</v>
      </c>
      <c r="K185" s="150" t="s">
        <v>792</v>
      </c>
      <c r="L185" s="190">
        <v>1602027</v>
      </c>
      <c r="M185" s="148" t="s">
        <v>251</v>
      </c>
      <c r="N185" s="148" t="s">
        <v>388</v>
      </c>
      <c r="O185" s="148">
        <v>1</v>
      </c>
    </row>
    <row r="186" spans="1:17" s="145" customFormat="1" ht="12">
      <c r="A186" s="149" t="s">
        <v>296</v>
      </c>
      <c r="B186" s="146" t="s">
        <v>1032</v>
      </c>
      <c r="C186" s="149">
        <v>602036</v>
      </c>
      <c r="D186" s="146">
        <v>1602036</v>
      </c>
      <c r="E186" s="149" t="s">
        <v>796</v>
      </c>
      <c r="F186" s="150" t="s">
        <v>797</v>
      </c>
      <c r="G186" s="149" t="s">
        <v>416</v>
      </c>
      <c r="H186" s="149"/>
      <c r="I186" s="149"/>
      <c r="J186" s="149"/>
      <c r="K186" s="150"/>
      <c r="L186" s="190">
        <v>1602036</v>
      </c>
      <c r="M186" s="148" t="s">
        <v>798</v>
      </c>
      <c r="N186" s="148" t="s">
        <v>388</v>
      </c>
      <c r="O186" s="148">
        <v>1</v>
      </c>
    </row>
    <row r="187" spans="1:17" s="145" customFormat="1" ht="12">
      <c r="A187" s="149" t="s">
        <v>296</v>
      </c>
      <c r="B187" s="146" t="s">
        <v>1032</v>
      </c>
      <c r="C187" s="149">
        <v>602037</v>
      </c>
      <c r="D187" s="146">
        <v>1602037</v>
      </c>
      <c r="E187" s="149" t="s">
        <v>299</v>
      </c>
      <c r="F187" s="150" t="s">
        <v>799</v>
      </c>
      <c r="G187" s="149" t="s">
        <v>416</v>
      </c>
      <c r="H187" s="149"/>
      <c r="I187" s="149"/>
      <c r="J187" s="149"/>
      <c r="K187" s="150"/>
      <c r="L187" s="190">
        <v>1602024</v>
      </c>
      <c r="M187" s="148" t="s">
        <v>250</v>
      </c>
      <c r="N187" s="148">
        <v>1</v>
      </c>
      <c r="O187" s="148" t="s">
        <v>388</v>
      </c>
    </row>
    <row r="188" spans="1:17" s="145" customFormat="1" ht="12">
      <c r="A188" s="149" t="s">
        <v>296</v>
      </c>
      <c r="B188" s="146" t="s">
        <v>1032</v>
      </c>
      <c r="C188" s="149">
        <v>602039</v>
      </c>
      <c r="D188" s="146">
        <v>1602039</v>
      </c>
      <c r="E188" s="149" t="s">
        <v>300</v>
      </c>
      <c r="F188" s="150" t="s">
        <v>801</v>
      </c>
      <c r="G188" s="149" t="s">
        <v>416</v>
      </c>
      <c r="H188" s="149" t="s">
        <v>465</v>
      </c>
      <c r="I188" s="149"/>
      <c r="J188" s="149"/>
      <c r="K188" s="150"/>
      <c r="L188" s="190">
        <v>1602040</v>
      </c>
      <c r="M188" s="148" t="s">
        <v>253</v>
      </c>
      <c r="N188" s="148" t="s">
        <v>388</v>
      </c>
      <c r="O188" s="148">
        <v>1</v>
      </c>
    </row>
    <row r="189" spans="1:17" s="145" customFormat="1" ht="12">
      <c r="A189" s="149" t="s">
        <v>1082</v>
      </c>
      <c r="B189" s="146" t="s">
        <v>1032</v>
      </c>
      <c r="C189" s="154">
        <v>602990</v>
      </c>
      <c r="D189" s="146">
        <v>1602990</v>
      </c>
      <c r="E189" s="149" t="s">
        <v>802</v>
      </c>
      <c r="F189" s="150" t="s">
        <v>803</v>
      </c>
      <c r="G189" s="149" t="s">
        <v>433</v>
      </c>
      <c r="H189" s="149"/>
      <c r="I189" s="149"/>
      <c r="J189" s="149"/>
      <c r="K189" s="150"/>
      <c r="L189" s="190">
        <v>1301026</v>
      </c>
      <c r="M189" s="148" t="s">
        <v>172</v>
      </c>
      <c r="N189" s="148" t="s">
        <v>388</v>
      </c>
      <c r="O189" s="148">
        <v>1</v>
      </c>
      <c r="P189" s="145">
        <v>301026</v>
      </c>
      <c r="Q189" s="145">
        <f>IF(C189=P189,1,2)</f>
        <v>2</v>
      </c>
    </row>
    <row r="190" spans="1:17" s="145" customFormat="1" ht="12">
      <c r="A190" s="149" t="s">
        <v>1082</v>
      </c>
      <c r="B190" s="146" t="s">
        <v>1032</v>
      </c>
      <c r="C190" s="154">
        <v>602991</v>
      </c>
      <c r="D190" s="146">
        <v>1602991</v>
      </c>
      <c r="E190" s="149" t="s">
        <v>804</v>
      </c>
      <c r="F190" s="150" t="s">
        <v>805</v>
      </c>
      <c r="G190" s="149" t="s">
        <v>433</v>
      </c>
      <c r="H190" s="149"/>
      <c r="I190" s="149"/>
      <c r="J190" s="149"/>
      <c r="K190" s="150"/>
      <c r="L190" s="190">
        <v>9602991</v>
      </c>
      <c r="M190" s="148" t="s">
        <v>374</v>
      </c>
      <c r="N190" s="148">
        <v>1</v>
      </c>
      <c r="O190" s="148" t="s">
        <v>388</v>
      </c>
      <c r="P190" s="145">
        <v>602991</v>
      </c>
      <c r="Q190" s="145">
        <f>IF(C190=P190,1,2)</f>
        <v>1</v>
      </c>
    </row>
    <row r="191" spans="1:17" s="145" customFormat="1" ht="12">
      <c r="A191" s="149" t="s">
        <v>296</v>
      </c>
      <c r="B191" s="146" t="s">
        <v>1032</v>
      </c>
      <c r="C191" s="154">
        <v>602992</v>
      </c>
      <c r="D191" s="146">
        <v>1602992</v>
      </c>
      <c r="E191" s="152" t="s">
        <v>1099</v>
      </c>
      <c r="F191" s="153" t="s">
        <v>806</v>
      </c>
      <c r="G191" s="152" t="s">
        <v>424</v>
      </c>
      <c r="H191" s="149"/>
      <c r="I191" s="149"/>
      <c r="J191" s="149"/>
      <c r="K191" s="150"/>
      <c r="L191" s="190">
        <v>1603099</v>
      </c>
      <c r="M191" s="148" t="s">
        <v>318</v>
      </c>
      <c r="N191" s="148" t="s">
        <v>388</v>
      </c>
      <c r="O191" s="148">
        <v>1</v>
      </c>
      <c r="P191" s="145">
        <v>603099</v>
      </c>
      <c r="Q191" s="145">
        <f>IF(C191=P191,1,2)</f>
        <v>2</v>
      </c>
    </row>
    <row r="192" spans="1:17" s="145" customFormat="1" ht="12">
      <c r="A192" s="149" t="s">
        <v>301</v>
      </c>
      <c r="B192" s="146" t="s">
        <v>1033</v>
      </c>
      <c r="C192" s="149">
        <v>603029</v>
      </c>
      <c r="D192" s="146">
        <v>1603029</v>
      </c>
      <c r="E192" s="149" t="s">
        <v>305</v>
      </c>
      <c r="F192" s="150" t="s">
        <v>807</v>
      </c>
      <c r="G192" s="149" t="s">
        <v>424</v>
      </c>
      <c r="H192" s="149"/>
      <c r="I192" s="149"/>
      <c r="J192" s="149"/>
      <c r="K192" s="150"/>
      <c r="L192" s="190">
        <v>9603029</v>
      </c>
      <c r="M192" s="148" t="s">
        <v>305</v>
      </c>
      <c r="N192" s="148" t="s">
        <v>388</v>
      </c>
      <c r="O192" s="148">
        <v>1</v>
      </c>
      <c r="P192" s="145">
        <v>603029</v>
      </c>
      <c r="Q192" s="145">
        <f>IF(C192=P192,1,2)</f>
        <v>1</v>
      </c>
    </row>
    <row r="193" spans="1:17" s="145" customFormat="1" ht="12">
      <c r="A193" s="149" t="s">
        <v>301</v>
      </c>
      <c r="B193" s="146" t="s">
        <v>1033</v>
      </c>
      <c r="C193" s="149">
        <v>603077</v>
      </c>
      <c r="D193" s="146">
        <v>1603077</v>
      </c>
      <c r="E193" s="149" t="s">
        <v>260</v>
      </c>
      <c r="F193" s="150" t="s">
        <v>814</v>
      </c>
      <c r="G193" s="149" t="s">
        <v>416</v>
      </c>
      <c r="H193" s="149"/>
      <c r="I193" s="146">
        <v>3603077</v>
      </c>
      <c r="J193" s="149" t="s">
        <v>815</v>
      </c>
      <c r="K193" s="150" t="s">
        <v>814</v>
      </c>
      <c r="L193" s="190">
        <v>1603077</v>
      </c>
      <c r="M193" s="148" t="s">
        <v>260</v>
      </c>
      <c r="N193" s="148" t="s">
        <v>388</v>
      </c>
      <c r="O193" s="148">
        <v>1</v>
      </c>
    </row>
    <row r="194" spans="1:17" s="145" customFormat="1" ht="12">
      <c r="A194" s="149" t="s">
        <v>301</v>
      </c>
      <c r="B194" s="146" t="s">
        <v>1033</v>
      </c>
      <c r="C194" s="149">
        <v>603095</v>
      </c>
      <c r="D194" s="146">
        <v>1603095</v>
      </c>
      <c r="E194" s="149" t="s">
        <v>313</v>
      </c>
      <c r="F194" s="150" t="s">
        <v>816</v>
      </c>
      <c r="G194" s="149" t="s">
        <v>424</v>
      </c>
      <c r="H194" s="149"/>
      <c r="I194" s="149"/>
      <c r="J194" s="149"/>
      <c r="K194" s="150"/>
      <c r="L194" s="190">
        <v>9603095</v>
      </c>
      <c r="M194" s="148" t="s">
        <v>313</v>
      </c>
      <c r="N194" s="148" t="s">
        <v>388</v>
      </c>
      <c r="O194" s="148">
        <v>1</v>
      </c>
      <c r="P194" s="145">
        <v>603095</v>
      </c>
      <c r="Q194" s="145">
        <f t="shared" ref="Q194:Q203" si="1">IF(C194=P194,1,2)</f>
        <v>1</v>
      </c>
    </row>
    <row r="195" spans="1:17" s="145" customFormat="1" ht="12">
      <c r="A195" s="149" t="s">
        <v>301</v>
      </c>
      <c r="B195" s="146" t="s">
        <v>1033</v>
      </c>
      <c r="C195" s="149">
        <v>603096</v>
      </c>
      <c r="D195" s="146">
        <v>1603096</v>
      </c>
      <c r="E195" s="149" t="s">
        <v>315</v>
      </c>
      <c r="F195" s="150" t="s">
        <v>817</v>
      </c>
      <c r="G195" s="149" t="s">
        <v>424</v>
      </c>
      <c r="H195" s="149"/>
      <c r="I195" s="149"/>
      <c r="J195" s="149"/>
      <c r="K195" s="150"/>
      <c r="L195" s="190">
        <v>9603096</v>
      </c>
      <c r="M195" s="148" t="s">
        <v>315</v>
      </c>
      <c r="N195" s="148" t="s">
        <v>388</v>
      </c>
      <c r="O195" s="148">
        <v>1</v>
      </c>
      <c r="P195" s="145">
        <v>603096</v>
      </c>
      <c r="Q195" s="145">
        <f t="shared" si="1"/>
        <v>1</v>
      </c>
    </row>
    <row r="196" spans="1:17" s="145" customFormat="1" ht="12">
      <c r="A196" s="149" t="s">
        <v>301</v>
      </c>
      <c r="B196" s="146" t="s">
        <v>1033</v>
      </c>
      <c r="C196" s="149">
        <v>603097</v>
      </c>
      <c r="D196" s="146">
        <v>1603097</v>
      </c>
      <c r="E196" s="149" t="s">
        <v>316</v>
      </c>
      <c r="F196" s="150" t="s">
        <v>818</v>
      </c>
      <c r="G196" s="149" t="s">
        <v>424</v>
      </c>
      <c r="H196" s="149"/>
      <c r="I196" s="149"/>
      <c r="J196" s="149"/>
      <c r="K196" s="150"/>
      <c r="L196" s="190">
        <v>1603062</v>
      </c>
      <c r="M196" s="148" t="s">
        <v>259</v>
      </c>
      <c r="N196" s="148" t="s">
        <v>388</v>
      </c>
      <c r="O196" s="148">
        <v>1</v>
      </c>
      <c r="P196" s="145">
        <v>603062</v>
      </c>
      <c r="Q196" s="145">
        <f t="shared" si="1"/>
        <v>2</v>
      </c>
    </row>
    <row r="197" spans="1:17" s="145" customFormat="1" ht="12">
      <c r="A197" s="149" t="s">
        <v>301</v>
      </c>
      <c r="B197" s="146" t="s">
        <v>1033</v>
      </c>
      <c r="C197" s="149">
        <v>603098</v>
      </c>
      <c r="D197" s="146">
        <v>1603098</v>
      </c>
      <c r="E197" s="149" t="s">
        <v>317</v>
      </c>
      <c r="F197" s="150" t="s">
        <v>819</v>
      </c>
      <c r="G197" s="149" t="s">
        <v>424</v>
      </c>
      <c r="H197" s="149"/>
      <c r="I197" s="149"/>
      <c r="J197" s="149"/>
      <c r="K197" s="150"/>
      <c r="L197" s="190">
        <v>1901070</v>
      </c>
      <c r="M197" s="148" t="s">
        <v>820</v>
      </c>
      <c r="N197" s="148">
        <v>1</v>
      </c>
      <c r="O197" s="148" t="s">
        <v>388</v>
      </c>
      <c r="P197" s="145">
        <v>901070</v>
      </c>
      <c r="Q197" s="145">
        <f t="shared" si="1"/>
        <v>2</v>
      </c>
    </row>
    <row r="198" spans="1:17" s="145" customFormat="1" ht="12">
      <c r="A198" s="149" t="s">
        <v>301</v>
      </c>
      <c r="B198" s="146" t="s">
        <v>1033</v>
      </c>
      <c r="C198" s="149">
        <v>603099</v>
      </c>
      <c r="D198" s="146">
        <v>1603099</v>
      </c>
      <c r="E198" s="149" t="s">
        <v>318</v>
      </c>
      <c r="F198" s="150" t="s">
        <v>821</v>
      </c>
      <c r="G198" s="149" t="s">
        <v>424</v>
      </c>
      <c r="H198" s="149"/>
      <c r="I198" s="149"/>
      <c r="J198" s="149"/>
      <c r="K198" s="150"/>
      <c r="L198" s="190">
        <v>9603099</v>
      </c>
      <c r="M198" s="148" t="s">
        <v>318</v>
      </c>
      <c r="N198" s="148" t="s">
        <v>388</v>
      </c>
      <c r="O198" s="148">
        <v>1</v>
      </c>
      <c r="P198" s="145">
        <v>603099</v>
      </c>
      <c r="Q198" s="145">
        <f t="shared" si="1"/>
        <v>1</v>
      </c>
    </row>
    <row r="199" spans="1:17" s="145" customFormat="1" ht="12">
      <c r="A199" s="149" t="s">
        <v>1083</v>
      </c>
      <c r="B199" s="146" t="s">
        <v>1033</v>
      </c>
      <c r="C199" s="149">
        <v>603105</v>
      </c>
      <c r="D199" s="146">
        <v>1603105</v>
      </c>
      <c r="E199" s="149" t="s">
        <v>822</v>
      </c>
      <c r="F199" s="150" t="s">
        <v>823</v>
      </c>
      <c r="G199" s="149" t="s">
        <v>471</v>
      </c>
      <c r="H199" s="149"/>
      <c r="I199" s="149"/>
      <c r="J199" s="149"/>
      <c r="K199" s="150"/>
      <c r="L199" s="190">
        <v>9603105</v>
      </c>
      <c r="M199" s="148" t="s">
        <v>375</v>
      </c>
      <c r="N199" s="148" t="s">
        <v>388</v>
      </c>
      <c r="O199" s="148">
        <v>1</v>
      </c>
      <c r="P199" s="145">
        <v>603105</v>
      </c>
      <c r="Q199" s="145">
        <f t="shared" si="1"/>
        <v>1</v>
      </c>
    </row>
    <row r="200" spans="1:17" s="145" customFormat="1" ht="12">
      <c r="A200" s="149" t="s">
        <v>301</v>
      </c>
      <c r="B200" s="146" t="s">
        <v>1033</v>
      </c>
      <c r="C200" s="149">
        <v>603107</v>
      </c>
      <c r="D200" s="146">
        <v>1603107</v>
      </c>
      <c r="E200" s="149" t="s">
        <v>824</v>
      </c>
      <c r="F200" s="150" t="s">
        <v>825</v>
      </c>
      <c r="G200" s="149" t="s">
        <v>471</v>
      </c>
      <c r="H200" s="149"/>
      <c r="I200" s="149"/>
      <c r="J200" s="149"/>
      <c r="K200" s="150"/>
      <c r="L200" s="190">
        <v>9603107</v>
      </c>
      <c r="M200" s="148" t="s">
        <v>376</v>
      </c>
      <c r="N200" s="148" t="s">
        <v>388</v>
      </c>
      <c r="O200" s="148">
        <v>1</v>
      </c>
      <c r="P200" s="145">
        <v>603107</v>
      </c>
      <c r="Q200" s="145">
        <f t="shared" si="1"/>
        <v>1</v>
      </c>
    </row>
    <row r="201" spans="1:17" s="145" customFormat="1" ht="12">
      <c r="A201" s="149" t="s">
        <v>301</v>
      </c>
      <c r="B201" s="146" t="s">
        <v>1033</v>
      </c>
      <c r="C201" s="149">
        <v>603108</v>
      </c>
      <c r="D201" s="146">
        <v>1603108</v>
      </c>
      <c r="E201" s="149" t="s">
        <v>826</v>
      </c>
      <c r="F201" s="150" t="s">
        <v>827</v>
      </c>
      <c r="G201" s="149" t="s">
        <v>471</v>
      </c>
      <c r="H201" s="149"/>
      <c r="I201" s="149"/>
      <c r="J201" s="149"/>
      <c r="K201" s="150"/>
      <c r="L201" s="190">
        <v>1301026</v>
      </c>
      <c r="M201" s="148" t="s">
        <v>172</v>
      </c>
      <c r="N201" s="148" t="s">
        <v>388</v>
      </c>
      <c r="O201" s="148">
        <v>1</v>
      </c>
      <c r="P201" s="145">
        <v>301026</v>
      </c>
      <c r="Q201" s="145">
        <f t="shared" si="1"/>
        <v>2</v>
      </c>
    </row>
    <row r="202" spans="1:17" s="145" customFormat="1" ht="12">
      <c r="A202" s="149" t="s">
        <v>301</v>
      </c>
      <c r="B202" s="146" t="s">
        <v>1033</v>
      </c>
      <c r="C202" s="149">
        <v>603109</v>
      </c>
      <c r="D202" s="146">
        <v>1603109</v>
      </c>
      <c r="E202" s="149" t="s">
        <v>828</v>
      </c>
      <c r="F202" s="150" t="s">
        <v>829</v>
      </c>
      <c r="G202" s="149" t="s">
        <v>433</v>
      </c>
      <c r="H202" s="149"/>
      <c r="I202" s="149"/>
      <c r="J202" s="149"/>
      <c r="K202" s="150"/>
      <c r="L202" s="190">
        <v>9603109</v>
      </c>
      <c r="M202" s="148" t="s">
        <v>377</v>
      </c>
      <c r="N202" s="148" t="s">
        <v>388</v>
      </c>
      <c r="O202" s="148">
        <v>1</v>
      </c>
      <c r="P202" s="145">
        <v>603109</v>
      </c>
      <c r="Q202" s="145">
        <f t="shared" si="1"/>
        <v>1</v>
      </c>
    </row>
    <row r="203" spans="1:17" s="145" customFormat="1" ht="12">
      <c r="A203" s="149" t="s">
        <v>301</v>
      </c>
      <c r="B203" s="146" t="s">
        <v>1033</v>
      </c>
      <c r="C203" s="149">
        <v>603110</v>
      </c>
      <c r="D203" s="146">
        <v>1603110</v>
      </c>
      <c r="E203" s="149" t="s">
        <v>830</v>
      </c>
      <c r="F203" s="150" t="s">
        <v>831</v>
      </c>
      <c r="G203" s="149" t="s">
        <v>424</v>
      </c>
      <c r="H203" s="149"/>
      <c r="I203" s="149"/>
      <c r="J203" s="149"/>
      <c r="K203" s="150"/>
      <c r="L203" s="190">
        <v>9603110</v>
      </c>
      <c r="M203" s="148" t="s">
        <v>832</v>
      </c>
      <c r="N203" s="148">
        <v>1</v>
      </c>
      <c r="O203" s="148" t="s">
        <v>388</v>
      </c>
      <c r="P203" s="145">
        <v>603110</v>
      </c>
      <c r="Q203" s="145">
        <f t="shared" si="1"/>
        <v>1</v>
      </c>
    </row>
    <row r="204" spans="1:17" s="145" customFormat="1" ht="12">
      <c r="A204" s="149" t="s">
        <v>319</v>
      </c>
      <c r="B204" s="146" t="s">
        <v>1034</v>
      </c>
      <c r="C204" s="154">
        <v>604990</v>
      </c>
      <c r="D204" s="146">
        <v>1604990</v>
      </c>
      <c r="E204" s="149" t="s">
        <v>1095</v>
      </c>
      <c r="F204" s="150" t="s">
        <v>833</v>
      </c>
      <c r="G204" s="149"/>
      <c r="H204" s="149"/>
      <c r="I204" s="149"/>
      <c r="J204" s="149"/>
      <c r="K204" s="150"/>
      <c r="L204" s="190">
        <v>1509014</v>
      </c>
      <c r="M204" s="148" t="s">
        <v>771</v>
      </c>
      <c r="N204" s="148" t="s">
        <v>388</v>
      </c>
      <c r="O204" s="148">
        <v>1</v>
      </c>
    </row>
    <row r="205" spans="1:17" s="145" customFormat="1" ht="12">
      <c r="A205" s="149" t="s">
        <v>321</v>
      </c>
      <c r="B205" s="146" t="s">
        <v>1035</v>
      </c>
      <c r="C205" s="149">
        <v>605004</v>
      </c>
      <c r="D205" s="146">
        <v>1605004</v>
      </c>
      <c r="E205" s="149" t="s">
        <v>267</v>
      </c>
      <c r="F205" s="150" t="s">
        <v>834</v>
      </c>
      <c r="G205" s="149" t="s">
        <v>459</v>
      </c>
      <c r="H205" s="149"/>
      <c r="I205" s="146">
        <v>3605004</v>
      </c>
      <c r="J205" s="149" t="s">
        <v>835</v>
      </c>
      <c r="K205" s="150" t="s">
        <v>834</v>
      </c>
      <c r="L205" s="190">
        <v>1605004</v>
      </c>
      <c r="M205" s="148" t="s">
        <v>267</v>
      </c>
      <c r="N205" s="148" t="s">
        <v>388</v>
      </c>
      <c r="O205" s="148">
        <v>1</v>
      </c>
    </row>
    <row r="206" spans="1:17" s="145" customFormat="1" ht="12">
      <c r="A206" s="149" t="s">
        <v>321</v>
      </c>
      <c r="B206" s="146" t="s">
        <v>1035</v>
      </c>
      <c r="C206" s="149">
        <v>605006</v>
      </c>
      <c r="D206" s="146">
        <v>1605006</v>
      </c>
      <c r="E206" s="149" t="s">
        <v>78</v>
      </c>
      <c r="F206" s="150" t="s">
        <v>836</v>
      </c>
      <c r="G206" s="149" t="s">
        <v>630</v>
      </c>
      <c r="H206" s="149"/>
      <c r="I206" s="146">
        <v>3605006</v>
      </c>
      <c r="J206" s="149" t="s">
        <v>837</v>
      </c>
      <c r="K206" s="150" t="s">
        <v>836</v>
      </c>
      <c r="L206" s="190">
        <v>1605006</v>
      </c>
      <c r="M206" s="148" t="s">
        <v>78</v>
      </c>
      <c r="N206" s="148">
        <v>1</v>
      </c>
      <c r="O206" s="148" t="s">
        <v>388</v>
      </c>
    </row>
    <row r="207" spans="1:17" s="145" customFormat="1" ht="12">
      <c r="A207" s="149" t="s">
        <v>321</v>
      </c>
      <c r="B207" s="146" t="s">
        <v>1035</v>
      </c>
      <c r="C207" s="154">
        <v>605990</v>
      </c>
      <c r="D207" s="146">
        <v>1605990</v>
      </c>
      <c r="E207" s="149" t="s">
        <v>325</v>
      </c>
      <c r="F207" s="150" t="s">
        <v>839</v>
      </c>
      <c r="G207" s="149" t="s">
        <v>424</v>
      </c>
      <c r="H207" s="149"/>
      <c r="I207" s="149"/>
      <c r="J207" s="149"/>
      <c r="K207" s="150"/>
      <c r="L207" s="190">
        <v>9605990</v>
      </c>
      <c r="M207" s="148" t="s">
        <v>325</v>
      </c>
      <c r="N207" s="148">
        <v>1</v>
      </c>
      <c r="O207" s="148" t="s">
        <v>388</v>
      </c>
      <c r="P207" s="145">
        <v>605990</v>
      </c>
      <c r="Q207" s="145">
        <f>IF(C207=P207,1,2)</f>
        <v>1</v>
      </c>
    </row>
    <row r="208" spans="1:17" s="145" customFormat="1" ht="12">
      <c r="A208" s="149" t="s">
        <v>1084</v>
      </c>
      <c r="B208" s="146" t="s">
        <v>1035</v>
      </c>
      <c r="C208" s="154">
        <v>605991</v>
      </c>
      <c r="D208" s="146">
        <v>1605991</v>
      </c>
      <c r="E208" s="149" t="s">
        <v>840</v>
      </c>
      <c r="F208" s="150" t="s">
        <v>841</v>
      </c>
      <c r="G208" s="149" t="s">
        <v>433</v>
      </c>
      <c r="H208" s="149"/>
      <c r="I208" s="149"/>
      <c r="J208" s="149"/>
      <c r="K208" s="150"/>
      <c r="L208" s="190">
        <v>9605991</v>
      </c>
      <c r="M208" s="148" t="s">
        <v>378</v>
      </c>
      <c r="N208" s="148" t="s">
        <v>388</v>
      </c>
      <c r="O208" s="148">
        <v>1</v>
      </c>
      <c r="P208" s="145">
        <v>605991</v>
      </c>
      <c r="Q208" s="145">
        <f>IF(C208=P208,1,2)</f>
        <v>1</v>
      </c>
    </row>
    <row r="209" spans="1:17" s="145" customFormat="1" ht="12">
      <c r="A209" s="149" t="s">
        <v>1084</v>
      </c>
      <c r="B209" s="146" t="s">
        <v>1035</v>
      </c>
      <c r="C209" s="154">
        <v>605992</v>
      </c>
      <c r="D209" s="146">
        <v>1605992</v>
      </c>
      <c r="E209" s="149" t="s">
        <v>842</v>
      </c>
      <c r="F209" s="150" t="s">
        <v>843</v>
      </c>
      <c r="G209" s="149" t="s">
        <v>433</v>
      </c>
      <c r="H209" s="149"/>
      <c r="I209" s="149"/>
      <c r="J209" s="149"/>
      <c r="K209" s="150"/>
      <c r="L209" s="190">
        <v>9605992</v>
      </c>
      <c r="M209" s="148" t="s">
        <v>379</v>
      </c>
      <c r="N209" s="148" t="s">
        <v>388</v>
      </c>
      <c r="O209" s="148">
        <v>1</v>
      </c>
      <c r="P209" s="145">
        <v>605992</v>
      </c>
      <c r="Q209" s="145">
        <f>IF(C209=P209,1,2)</f>
        <v>1</v>
      </c>
    </row>
    <row r="210" spans="1:17" s="145" customFormat="1" ht="12">
      <c r="A210" s="149" t="s">
        <v>326</v>
      </c>
      <c r="B210" s="146" t="s">
        <v>1036</v>
      </c>
      <c r="C210" s="149">
        <v>606002</v>
      </c>
      <c r="D210" s="146">
        <v>1606002</v>
      </c>
      <c r="E210" s="149" t="s">
        <v>844</v>
      </c>
      <c r="F210" s="150" t="s">
        <v>845</v>
      </c>
      <c r="G210" s="149" t="s">
        <v>416</v>
      </c>
      <c r="H210" s="149"/>
      <c r="I210" s="146">
        <v>3606002</v>
      </c>
      <c r="J210" s="149" t="s">
        <v>846</v>
      </c>
      <c r="K210" s="150" t="s">
        <v>845</v>
      </c>
      <c r="L210" s="190">
        <v>1606002</v>
      </c>
      <c r="M210" s="148" t="s">
        <v>268</v>
      </c>
      <c r="N210" s="148">
        <v>1</v>
      </c>
      <c r="O210" s="148" t="s">
        <v>388</v>
      </c>
    </row>
    <row r="211" spans="1:17" s="145" customFormat="1" ht="12">
      <c r="A211" s="149" t="s">
        <v>326</v>
      </c>
      <c r="B211" s="146" t="s">
        <v>1036</v>
      </c>
      <c r="C211" s="149">
        <v>606003</v>
      </c>
      <c r="D211" s="146">
        <v>1606003</v>
      </c>
      <c r="E211" s="149" t="s">
        <v>269</v>
      </c>
      <c r="F211" s="150" t="s">
        <v>847</v>
      </c>
      <c r="G211" s="149" t="s">
        <v>416</v>
      </c>
      <c r="H211" s="149"/>
      <c r="I211" s="149"/>
      <c r="J211" s="149"/>
      <c r="K211" s="150"/>
      <c r="L211" s="190">
        <v>1606003</v>
      </c>
      <c r="M211" s="148" t="s">
        <v>269</v>
      </c>
      <c r="N211" s="148">
        <v>1</v>
      </c>
      <c r="O211" s="148" t="s">
        <v>388</v>
      </c>
    </row>
    <row r="212" spans="1:17" s="145" customFormat="1" ht="12">
      <c r="A212" s="149" t="s">
        <v>326</v>
      </c>
      <c r="B212" s="146" t="s">
        <v>1036</v>
      </c>
      <c r="C212" s="149">
        <v>606007</v>
      </c>
      <c r="D212" s="146">
        <v>1606007</v>
      </c>
      <c r="E212" s="149" t="s">
        <v>1090</v>
      </c>
      <c r="F212" s="150" t="s">
        <v>848</v>
      </c>
      <c r="G212" s="149" t="s">
        <v>416</v>
      </c>
      <c r="H212" s="149"/>
      <c r="I212" s="149"/>
      <c r="J212" s="149"/>
      <c r="K212" s="150"/>
      <c r="L212" s="190">
        <v>1606007</v>
      </c>
      <c r="M212" s="148" t="s">
        <v>752</v>
      </c>
      <c r="N212" s="148" t="s">
        <v>388</v>
      </c>
      <c r="O212" s="148">
        <v>1</v>
      </c>
    </row>
    <row r="213" spans="1:17" s="145" customFormat="1" ht="12">
      <c r="A213" s="149" t="s">
        <v>326</v>
      </c>
      <c r="B213" s="146" t="s">
        <v>1036</v>
      </c>
      <c r="C213" s="149">
        <v>606009</v>
      </c>
      <c r="D213" s="146"/>
      <c r="E213" s="149"/>
      <c r="F213" s="150"/>
      <c r="G213" s="149"/>
      <c r="H213" s="149"/>
      <c r="I213" s="146">
        <v>3606009</v>
      </c>
      <c r="J213" s="149" t="s">
        <v>669</v>
      </c>
      <c r="K213" s="150" t="s">
        <v>849</v>
      </c>
      <c r="L213" s="192">
        <v>3606009</v>
      </c>
      <c r="M213" s="148" t="s">
        <v>669</v>
      </c>
      <c r="N213" s="148" t="s">
        <v>388</v>
      </c>
      <c r="O213" s="148">
        <v>1</v>
      </c>
    </row>
    <row r="214" spans="1:17" s="145" customFormat="1" ht="12">
      <c r="A214" s="149" t="s">
        <v>326</v>
      </c>
      <c r="B214" s="146" t="s">
        <v>1036</v>
      </c>
      <c r="C214" s="154">
        <v>606990</v>
      </c>
      <c r="D214" s="146">
        <v>1606990</v>
      </c>
      <c r="E214" s="149" t="s">
        <v>327</v>
      </c>
      <c r="F214" s="150" t="s">
        <v>850</v>
      </c>
      <c r="G214" s="149" t="s">
        <v>424</v>
      </c>
      <c r="H214" s="149"/>
      <c r="I214" s="149"/>
      <c r="J214" s="149"/>
      <c r="K214" s="150"/>
      <c r="L214" s="190">
        <v>9606990</v>
      </c>
      <c r="M214" s="148" t="s">
        <v>327</v>
      </c>
      <c r="N214" s="148" t="s">
        <v>388</v>
      </c>
      <c r="O214" s="148">
        <v>1</v>
      </c>
      <c r="P214" s="145">
        <v>606990</v>
      </c>
      <c r="Q214" s="145">
        <f>IF(C214=P214,1,2)</f>
        <v>1</v>
      </c>
    </row>
    <row r="215" spans="1:17" s="145" customFormat="1" ht="12">
      <c r="A215" s="149" t="s">
        <v>328</v>
      </c>
      <c r="B215" s="146" t="s">
        <v>1037</v>
      </c>
      <c r="C215" s="149">
        <v>701007</v>
      </c>
      <c r="D215" s="146">
        <v>1701007</v>
      </c>
      <c r="E215" s="149" t="s">
        <v>852</v>
      </c>
      <c r="F215" s="150" t="s">
        <v>853</v>
      </c>
      <c r="G215" s="149" t="s">
        <v>416</v>
      </c>
      <c r="H215" s="149"/>
      <c r="I215" s="146">
        <v>3701007</v>
      </c>
      <c r="J215" s="149" t="s">
        <v>854</v>
      </c>
      <c r="K215" s="150" t="s">
        <v>853</v>
      </c>
      <c r="L215" s="190">
        <v>1701007</v>
      </c>
      <c r="M215" s="148" t="s">
        <v>855</v>
      </c>
      <c r="N215" s="148" t="s">
        <v>388</v>
      </c>
      <c r="O215" s="148">
        <v>1</v>
      </c>
    </row>
    <row r="216" spans="1:17" s="145" customFormat="1" ht="12">
      <c r="A216" s="149" t="s">
        <v>329</v>
      </c>
      <c r="B216" s="146" t="s">
        <v>1038</v>
      </c>
      <c r="C216" s="149">
        <v>702008</v>
      </c>
      <c r="D216" s="146">
        <v>1702008</v>
      </c>
      <c r="E216" s="149" t="s">
        <v>270</v>
      </c>
      <c r="F216" s="150" t="s">
        <v>551</v>
      </c>
      <c r="G216" s="149" t="s">
        <v>413</v>
      </c>
      <c r="H216" s="149"/>
      <c r="I216" s="149"/>
      <c r="J216" s="149"/>
      <c r="K216" s="150"/>
      <c r="L216" s="190">
        <v>1702008</v>
      </c>
      <c r="M216" s="148" t="s">
        <v>270</v>
      </c>
      <c r="N216" s="148" t="s">
        <v>388</v>
      </c>
      <c r="O216" s="148">
        <v>1</v>
      </c>
    </row>
    <row r="217" spans="1:17" s="145" customFormat="1" ht="12">
      <c r="A217" s="149" t="s">
        <v>331</v>
      </c>
      <c r="B217" s="146" t="s">
        <v>1039</v>
      </c>
      <c r="C217" s="149">
        <v>703009</v>
      </c>
      <c r="D217" s="146">
        <v>1703009</v>
      </c>
      <c r="E217" s="149" t="s">
        <v>273</v>
      </c>
      <c r="F217" s="150" t="s">
        <v>857</v>
      </c>
      <c r="G217" s="149" t="s">
        <v>413</v>
      </c>
      <c r="H217" s="149"/>
      <c r="I217" s="146">
        <v>3703009</v>
      </c>
      <c r="J217" s="149" t="s">
        <v>858</v>
      </c>
      <c r="K217" s="150" t="s">
        <v>857</v>
      </c>
      <c r="L217" s="190">
        <v>1703009</v>
      </c>
      <c r="M217" s="148" t="s">
        <v>273</v>
      </c>
      <c r="N217" s="148">
        <v>1</v>
      </c>
      <c r="O217" s="148" t="s">
        <v>388</v>
      </c>
    </row>
    <row r="218" spans="1:17" s="145" customFormat="1" ht="12">
      <c r="A218" s="149" t="s">
        <v>331</v>
      </c>
      <c r="B218" s="146" t="s">
        <v>1039</v>
      </c>
      <c r="C218" s="149">
        <v>703015</v>
      </c>
      <c r="D218" s="146">
        <v>1703015</v>
      </c>
      <c r="E218" s="149" t="s">
        <v>274</v>
      </c>
      <c r="F218" s="150" t="s">
        <v>860</v>
      </c>
      <c r="G218" s="149" t="s">
        <v>416</v>
      </c>
      <c r="H218" s="149"/>
      <c r="I218" s="149"/>
      <c r="J218" s="149"/>
      <c r="K218" s="150"/>
      <c r="L218" s="190">
        <v>1703015</v>
      </c>
      <c r="M218" s="148" t="s">
        <v>274</v>
      </c>
      <c r="N218" s="148" t="s">
        <v>388</v>
      </c>
      <c r="O218" s="148">
        <v>1</v>
      </c>
    </row>
    <row r="219" spans="1:17" s="145" customFormat="1" ht="12">
      <c r="A219" s="149" t="s">
        <v>331</v>
      </c>
      <c r="B219" s="146" t="s">
        <v>1039</v>
      </c>
      <c r="C219" s="149">
        <v>703017</v>
      </c>
      <c r="D219" s="146">
        <v>1703017</v>
      </c>
      <c r="E219" s="149" t="s">
        <v>275</v>
      </c>
      <c r="F219" s="150" t="s">
        <v>861</v>
      </c>
      <c r="G219" s="149" t="s">
        <v>416</v>
      </c>
      <c r="H219" s="149"/>
      <c r="I219" s="149"/>
      <c r="J219" s="149"/>
      <c r="K219" s="150"/>
      <c r="L219" s="190">
        <v>1703017</v>
      </c>
      <c r="M219" s="148" t="s">
        <v>275</v>
      </c>
      <c r="N219" s="148">
        <v>1</v>
      </c>
      <c r="O219" s="148" t="s">
        <v>388</v>
      </c>
    </row>
    <row r="220" spans="1:17" s="145" customFormat="1" ht="12">
      <c r="A220" s="149" t="s">
        <v>331</v>
      </c>
      <c r="B220" s="146" t="s">
        <v>1039</v>
      </c>
      <c r="C220" s="149">
        <v>703026</v>
      </c>
      <c r="D220" s="146">
        <v>1703026</v>
      </c>
      <c r="E220" s="149" t="s">
        <v>862</v>
      </c>
      <c r="F220" s="150" t="s">
        <v>863</v>
      </c>
      <c r="G220" s="149" t="s">
        <v>433</v>
      </c>
      <c r="H220" s="149"/>
      <c r="I220" s="149"/>
      <c r="J220" s="149"/>
      <c r="K220" s="150"/>
      <c r="L220" s="190">
        <v>5703025</v>
      </c>
      <c r="M220" s="148" t="s">
        <v>276</v>
      </c>
      <c r="N220" s="148" t="s">
        <v>388</v>
      </c>
      <c r="O220" s="148">
        <v>1</v>
      </c>
      <c r="P220" s="145">
        <v>703025</v>
      </c>
      <c r="Q220" s="145">
        <f>IF(C220=P220,1,2)</f>
        <v>2</v>
      </c>
    </row>
    <row r="221" spans="1:17" s="145" customFormat="1" ht="12">
      <c r="A221" s="149" t="s">
        <v>1085</v>
      </c>
      <c r="B221" s="146" t="s">
        <v>1039</v>
      </c>
      <c r="C221" s="149">
        <v>703027</v>
      </c>
      <c r="D221" s="146">
        <v>1703027</v>
      </c>
      <c r="E221" s="149" t="s">
        <v>864</v>
      </c>
      <c r="F221" s="150" t="s">
        <v>865</v>
      </c>
      <c r="G221" s="149" t="s">
        <v>433</v>
      </c>
      <c r="H221" s="149"/>
      <c r="I221" s="149"/>
      <c r="J221" s="149"/>
      <c r="K221" s="150"/>
      <c r="L221" s="190">
        <v>9703027</v>
      </c>
      <c r="M221" s="148" t="s">
        <v>380</v>
      </c>
      <c r="N221" s="148">
        <v>1</v>
      </c>
      <c r="O221" s="148" t="s">
        <v>388</v>
      </c>
      <c r="P221" s="145">
        <v>703027</v>
      </c>
      <c r="Q221" s="145">
        <f>IF(C221=P221,1,2)</f>
        <v>1</v>
      </c>
    </row>
    <row r="222" spans="1:17" s="145" customFormat="1" ht="12">
      <c r="A222" s="149" t="s">
        <v>331</v>
      </c>
      <c r="B222" s="146" t="s">
        <v>1039</v>
      </c>
      <c r="C222" s="154">
        <v>703990</v>
      </c>
      <c r="D222" s="146"/>
      <c r="E222" s="149"/>
      <c r="F222" s="150"/>
      <c r="G222" s="149"/>
      <c r="H222" s="149"/>
      <c r="I222" s="146">
        <v>3703990</v>
      </c>
      <c r="J222" s="149" t="s">
        <v>866</v>
      </c>
      <c r="K222" s="150" t="s">
        <v>867</v>
      </c>
      <c r="L222" s="192">
        <v>3703990</v>
      </c>
      <c r="M222" s="148" t="s">
        <v>866</v>
      </c>
      <c r="N222" s="148" t="s">
        <v>388</v>
      </c>
      <c r="O222" s="148">
        <v>1</v>
      </c>
    </row>
    <row r="223" spans="1:17" s="145" customFormat="1" ht="12">
      <c r="A223" s="149" t="s">
        <v>331</v>
      </c>
      <c r="B223" s="146" t="s">
        <v>1039</v>
      </c>
      <c r="C223" s="154">
        <v>703991</v>
      </c>
      <c r="D223" s="146">
        <v>1703991</v>
      </c>
      <c r="E223" s="149" t="s">
        <v>868</v>
      </c>
      <c r="F223" s="150" t="s">
        <v>869</v>
      </c>
      <c r="G223" s="149" t="s">
        <v>433</v>
      </c>
      <c r="H223" s="149"/>
      <c r="I223" s="149"/>
      <c r="J223" s="149"/>
      <c r="K223" s="150"/>
      <c r="L223" s="190">
        <v>9703991</v>
      </c>
      <c r="M223" s="148" t="s">
        <v>381</v>
      </c>
      <c r="N223" s="148" t="s">
        <v>388</v>
      </c>
      <c r="O223" s="148">
        <v>1</v>
      </c>
      <c r="P223" s="145">
        <v>703991</v>
      </c>
      <c r="Q223" s="145">
        <f>IF(C223=P223,1,2)</f>
        <v>1</v>
      </c>
    </row>
    <row r="224" spans="1:17" s="145" customFormat="1" ht="12">
      <c r="A224" s="149" t="s">
        <v>333</v>
      </c>
      <c r="B224" s="146" t="s">
        <v>1040</v>
      </c>
      <c r="C224" s="149">
        <v>704005</v>
      </c>
      <c r="D224" s="146">
        <v>1704005</v>
      </c>
      <c r="E224" s="149" t="s">
        <v>334</v>
      </c>
      <c r="F224" s="150" t="s">
        <v>870</v>
      </c>
      <c r="G224" s="149" t="s">
        <v>413</v>
      </c>
      <c r="H224" s="149"/>
      <c r="I224" s="149"/>
      <c r="J224" s="149"/>
      <c r="K224" s="150"/>
      <c r="L224" s="190">
        <v>1704029</v>
      </c>
      <c r="M224" s="148" t="s">
        <v>281</v>
      </c>
      <c r="N224" s="148">
        <v>1</v>
      </c>
      <c r="O224" s="148" t="s">
        <v>388</v>
      </c>
    </row>
    <row r="225" spans="1:17" s="145" customFormat="1" ht="12">
      <c r="A225" s="149" t="s">
        <v>333</v>
      </c>
      <c r="B225" s="146" t="s">
        <v>1040</v>
      </c>
      <c r="C225" s="149">
        <v>704015</v>
      </c>
      <c r="D225" s="146">
        <v>1704015</v>
      </c>
      <c r="E225" s="149" t="s">
        <v>277</v>
      </c>
      <c r="F225" s="150" t="s">
        <v>871</v>
      </c>
      <c r="G225" s="149" t="s">
        <v>584</v>
      </c>
      <c r="H225" s="149" t="s">
        <v>585</v>
      </c>
      <c r="I225" s="149"/>
      <c r="J225" s="149"/>
      <c r="K225" s="150"/>
      <c r="L225" s="190">
        <v>1704015</v>
      </c>
      <c r="M225" s="148" t="s">
        <v>277</v>
      </c>
      <c r="N225" s="148" t="s">
        <v>388</v>
      </c>
      <c r="O225" s="148">
        <v>1</v>
      </c>
    </row>
    <row r="226" spans="1:17" s="145" customFormat="1" ht="12">
      <c r="A226" s="149" t="s">
        <v>333</v>
      </c>
      <c r="B226" s="146" t="s">
        <v>1040</v>
      </c>
      <c r="C226" s="149">
        <v>704024</v>
      </c>
      <c r="D226" s="146">
        <v>1704024</v>
      </c>
      <c r="E226" s="149" t="s">
        <v>278</v>
      </c>
      <c r="F226" s="150" t="s">
        <v>872</v>
      </c>
      <c r="G226" s="152" t="s">
        <v>413</v>
      </c>
      <c r="H226" s="149"/>
      <c r="I226" s="146">
        <v>3704024</v>
      </c>
      <c r="J226" s="149" t="s">
        <v>873</v>
      </c>
      <c r="K226" s="150" t="s">
        <v>872</v>
      </c>
      <c r="L226" s="190">
        <v>1704024</v>
      </c>
      <c r="M226" s="148" t="s">
        <v>278</v>
      </c>
      <c r="N226" s="148" t="s">
        <v>388</v>
      </c>
      <c r="O226" s="148">
        <v>1</v>
      </c>
    </row>
    <row r="227" spans="1:17" s="145" customFormat="1" ht="12">
      <c r="A227" s="149" t="s">
        <v>333</v>
      </c>
      <c r="B227" s="146" t="s">
        <v>1040</v>
      </c>
      <c r="C227" s="149">
        <v>704027</v>
      </c>
      <c r="D227" s="146">
        <v>1704027</v>
      </c>
      <c r="E227" s="149" t="s">
        <v>279</v>
      </c>
      <c r="F227" s="150" t="s">
        <v>874</v>
      </c>
      <c r="G227" s="149" t="s">
        <v>459</v>
      </c>
      <c r="H227" s="149"/>
      <c r="I227" s="146">
        <v>3704027</v>
      </c>
      <c r="J227" s="149" t="s">
        <v>875</v>
      </c>
      <c r="K227" s="150" t="s">
        <v>876</v>
      </c>
      <c r="L227" s="190">
        <v>1704027</v>
      </c>
      <c r="M227" s="148" t="s">
        <v>279</v>
      </c>
      <c r="N227" s="148">
        <v>1</v>
      </c>
      <c r="O227" s="148" t="s">
        <v>388</v>
      </c>
    </row>
    <row r="228" spans="1:17" s="145" customFormat="1" ht="12">
      <c r="A228" s="149" t="s">
        <v>333</v>
      </c>
      <c r="B228" s="146" t="s">
        <v>1040</v>
      </c>
      <c r="C228" s="149">
        <v>704028</v>
      </c>
      <c r="D228" s="146">
        <v>1704028</v>
      </c>
      <c r="E228" s="149" t="s">
        <v>280</v>
      </c>
      <c r="F228" s="150" t="s">
        <v>877</v>
      </c>
      <c r="G228" s="149" t="s">
        <v>459</v>
      </c>
      <c r="H228" s="149"/>
      <c r="I228" s="146">
        <v>3704028</v>
      </c>
      <c r="J228" s="149" t="s">
        <v>878</v>
      </c>
      <c r="K228" s="150" t="s">
        <v>877</v>
      </c>
      <c r="L228" s="190">
        <v>1704028</v>
      </c>
      <c r="M228" s="148" t="s">
        <v>280</v>
      </c>
      <c r="N228" s="148">
        <v>1</v>
      </c>
      <c r="O228" s="148" t="s">
        <v>388</v>
      </c>
    </row>
    <row r="229" spans="1:17" s="145" customFormat="1" ht="12">
      <c r="A229" s="180" t="s">
        <v>333</v>
      </c>
      <c r="B229" s="146" t="s">
        <v>1040</v>
      </c>
      <c r="C229" s="181">
        <v>704038</v>
      </c>
      <c r="D229" s="146">
        <v>1704038</v>
      </c>
      <c r="E229" s="182" t="s">
        <v>879</v>
      </c>
      <c r="F229" s="183" t="s">
        <v>880</v>
      </c>
      <c r="G229" s="180" t="s">
        <v>424</v>
      </c>
      <c r="H229" s="180"/>
      <c r="I229" s="180"/>
      <c r="J229" s="180"/>
      <c r="K229" s="183"/>
      <c r="L229" s="190">
        <v>9704038</v>
      </c>
      <c r="M229" s="148" t="s">
        <v>335</v>
      </c>
      <c r="N229" s="148" t="s">
        <v>388</v>
      </c>
      <c r="O229" s="148">
        <v>1</v>
      </c>
      <c r="P229" s="145">
        <v>704038</v>
      </c>
      <c r="Q229" s="145">
        <f>IF(C229=P229,1,2)</f>
        <v>1</v>
      </c>
    </row>
    <row r="230" spans="1:17" s="145" customFormat="1" ht="12">
      <c r="A230" s="180" t="s">
        <v>333</v>
      </c>
      <c r="B230" s="146" t="s">
        <v>1040</v>
      </c>
      <c r="C230" s="181">
        <v>704038</v>
      </c>
      <c r="D230" s="146">
        <v>1704038</v>
      </c>
      <c r="E230" s="184" t="s">
        <v>881</v>
      </c>
      <c r="F230" s="183" t="s">
        <v>882</v>
      </c>
      <c r="G230" s="180" t="s">
        <v>424</v>
      </c>
      <c r="H230" s="180"/>
      <c r="I230" s="180"/>
      <c r="J230" s="180"/>
      <c r="K230" s="183"/>
      <c r="L230" s="190">
        <v>9704038</v>
      </c>
      <c r="M230" s="148" t="s">
        <v>335</v>
      </c>
      <c r="N230" s="148" t="s">
        <v>388</v>
      </c>
      <c r="O230" s="148">
        <v>1</v>
      </c>
      <c r="P230" s="145">
        <v>704038</v>
      </c>
      <c r="Q230" s="145">
        <f>IF(C230=P230,1,2)</f>
        <v>1</v>
      </c>
    </row>
    <row r="231" spans="1:17" s="145" customFormat="1" ht="12">
      <c r="A231" s="149" t="s">
        <v>333</v>
      </c>
      <c r="B231" s="146" t="s">
        <v>1040</v>
      </c>
      <c r="C231" s="149">
        <v>704040</v>
      </c>
      <c r="D231" s="146">
        <v>1704040</v>
      </c>
      <c r="E231" s="149" t="s">
        <v>336</v>
      </c>
      <c r="F231" s="150" t="s">
        <v>883</v>
      </c>
      <c r="G231" s="149" t="s">
        <v>424</v>
      </c>
      <c r="H231" s="149"/>
      <c r="I231" s="149"/>
      <c r="J231" s="149"/>
      <c r="K231" s="150"/>
      <c r="L231" s="190">
        <v>9704040</v>
      </c>
      <c r="M231" s="148" t="s">
        <v>336</v>
      </c>
      <c r="N231" s="148" t="s">
        <v>388</v>
      </c>
      <c r="O231" s="148">
        <v>1</v>
      </c>
      <c r="P231" s="145">
        <v>704040</v>
      </c>
      <c r="Q231" s="145">
        <f>IF(C231=P231,1,2)</f>
        <v>1</v>
      </c>
    </row>
    <row r="232" spans="1:17" s="145" customFormat="1" ht="12">
      <c r="A232" s="149" t="s">
        <v>333</v>
      </c>
      <c r="B232" s="146" t="s">
        <v>1040</v>
      </c>
      <c r="C232" s="149">
        <v>704041</v>
      </c>
      <c r="D232" s="146">
        <v>1704041</v>
      </c>
      <c r="E232" s="149" t="s">
        <v>337</v>
      </c>
      <c r="F232" s="150" t="s">
        <v>883</v>
      </c>
      <c r="G232" s="149" t="s">
        <v>424</v>
      </c>
      <c r="H232" s="149"/>
      <c r="I232" s="149"/>
      <c r="J232" s="149"/>
      <c r="K232" s="150"/>
      <c r="L232" s="190">
        <v>1704040</v>
      </c>
      <c r="M232" s="148" t="s">
        <v>336</v>
      </c>
      <c r="N232" s="148" t="s">
        <v>388</v>
      </c>
      <c r="O232" s="148">
        <v>1</v>
      </c>
      <c r="P232" s="145">
        <v>704040</v>
      </c>
      <c r="Q232" s="145">
        <f>IF(C232=P232,1,2)</f>
        <v>2</v>
      </c>
    </row>
    <row r="233" spans="1:17" s="145" customFormat="1" ht="12">
      <c r="A233" s="149" t="s">
        <v>338</v>
      </c>
      <c r="B233" s="146" t="s">
        <v>1041</v>
      </c>
      <c r="C233" s="149">
        <v>705003</v>
      </c>
      <c r="D233" s="146">
        <v>1705003</v>
      </c>
      <c r="E233" s="149" t="s">
        <v>283</v>
      </c>
      <c r="F233" s="150" t="s">
        <v>884</v>
      </c>
      <c r="G233" s="149" t="s">
        <v>413</v>
      </c>
      <c r="H233" s="149"/>
      <c r="I233" s="149"/>
      <c r="J233" s="149"/>
      <c r="K233" s="150"/>
      <c r="L233" s="190">
        <v>1705003</v>
      </c>
      <c r="M233" s="148" t="s">
        <v>283</v>
      </c>
      <c r="N233" s="148" t="s">
        <v>388</v>
      </c>
      <c r="O233" s="148">
        <v>1</v>
      </c>
    </row>
    <row r="234" spans="1:17" s="145" customFormat="1" ht="12">
      <c r="A234" s="149" t="s">
        <v>338</v>
      </c>
      <c r="B234" s="146" t="s">
        <v>1041</v>
      </c>
      <c r="C234" s="149">
        <v>705005</v>
      </c>
      <c r="D234" s="146">
        <v>1705005</v>
      </c>
      <c r="E234" s="149" t="s">
        <v>284</v>
      </c>
      <c r="F234" s="150" t="s">
        <v>885</v>
      </c>
      <c r="G234" s="149" t="s">
        <v>413</v>
      </c>
      <c r="H234" s="149"/>
      <c r="I234" s="149"/>
      <c r="J234" s="149"/>
      <c r="K234" s="150"/>
      <c r="L234" s="190">
        <v>1705005</v>
      </c>
      <c r="M234" s="148" t="s">
        <v>284</v>
      </c>
      <c r="N234" s="148" t="s">
        <v>388</v>
      </c>
      <c r="O234" s="148">
        <v>1</v>
      </c>
    </row>
    <row r="235" spans="1:17" s="145" customFormat="1" ht="12">
      <c r="A235" s="149" t="s">
        <v>338</v>
      </c>
      <c r="B235" s="146" t="s">
        <v>1041</v>
      </c>
      <c r="C235" s="149">
        <v>705018</v>
      </c>
      <c r="D235" s="146">
        <v>1705018</v>
      </c>
      <c r="E235" s="149" t="s">
        <v>288</v>
      </c>
      <c r="F235" s="150" t="s">
        <v>888</v>
      </c>
      <c r="G235" s="149" t="s">
        <v>416</v>
      </c>
      <c r="H235" s="149"/>
      <c r="I235" s="149"/>
      <c r="J235" s="149"/>
      <c r="K235" s="150"/>
      <c r="L235" s="190">
        <v>1705018</v>
      </c>
      <c r="M235" s="148" t="s">
        <v>288</v>
      </c>
      <c r="N235" s="148" t="s">
        <v>388</v>
      </c>
      <c r="O235" s="148">
        <v>1</v>
      </c>
    </row>
    <row r="236" spans="1:17" s="145" customFormat="1" ht="12">
      <c r="A236" s="149" t="s">
        <v>338</v>
      </c>
      <c r="B236" s="146" t="s">
        <v>1041</v>
      </c>
      <c r="C236" s="149">
        <v>705020</v>
      </c>
      <c r="D236" s="146">
        <v>1705020</v>
      </c>
      <c r="E236" s="149" t="s">
        <v>339</v>
      </c>
      <c r="F236" s="150" t="s">
        <v>761</v>
      </c>
      <c r="G236" s="149" t="s">
        <v>413</v>
      </c>
      <c r="H236" s="149"/>
      <c r="I236" s="149"/>
      <c r="J236" s="149"/>
      <c r="K236" s="150"/>
      <c r="L236" s="190">
        <v>1705010</v>
      </c>
      <c r="M236" s="148" t="s">
        <v>286</v>
      </c>
      <c r="N236" s="148">
        <v>1</v>
      </c>
      <c r="O236" s="148" t="s">
        <v>388</v>
      </c>
    </row>
    <row r="237" spans="1:17" s="145" customFormat="1" ht="12">
      <c r="A237" s="149" t="s">
        <v>338</v>
      </c>
      <c r="B237" s="146" t="s">
        <v>1041</v>
      </c>
      <c r="C237" s="154">
        <v>705991</v>
      </c>
      <c r="D237" s="146">
        <v>1705991</v>
      </c>
      <c r="E237" s="149" t="s">
        <v>340</v>
      </c>
      <c r="F237" s="150" t="s">
        <v>809</v>
      </c>
      <c r="G237" s="149" t="s">
        <v>424</v>
      </c>
      <c r="H237" s="149"/>
      <c r="I237" s="149"/>
      <c r="J237" s="149"/>
      <c r="K237" s="150"/>
      <c r="L237" s="190">
        <v>9705991</v>
      </c>
      <c r="M237" s="148" t="s">
        <v>340</v>
      </c>
      <c r="N237" s="148" t="s">
        <v>388</v>
      </c>
      <c r="O237" s="148">
        <v>1</v>
      </c>
      <c r="P237" s="145">
        <v>705991</v>
      </c>
      <c r="Q237" s="145">
        <f>IF(C237=P237,1,2)</f>
        <v>1</v>
      </c>
    </row>
    <row r="238" spans="1:17" s="145" customFormat="1" ht="12">
      <c r="A238" s="149" t="s">
        <v>338</v>
      </c>
      <c r="B238" s="146" t="s">
        <v>1041</v>
      </c>
      <c r="C238" s="154">
        <v>705992</v>
      </c>
      <c r="D238" s="146">
        <v>1705992</v>
      </c>
      <c r="E238" s="149" t="s">
        <v>341</v>
      </c>
      <c r="F238" s="150" t="s">
        <v>808</v>
      </c>
      <c r="G238" s="149" t="s">
        <v>424</v>
      </c>
      <c r="H238" s="149"/>
      <c r="I238" s="149"/>
      <c r="J238" s="149"/>
      <c r="K238" s="150"/>
      <c r="L238" s="190">
        <v>9705992</v>
      </c>
      <c r="M238" s="148" t="s">
        <v>341</v>
      </c>
      <c r="N238" s="148" t="s">
        <v>388</v>
      </c>
      <c r="O238" s="148">
        <v>1</v>
      </c>
      <c r="P238" s="145">
        <v>705992</v>
      </c>
      <c r="Q238" s="145">
        <f>IF(C238=P238,1,2)</f>
        <v>1</v>
      </c>
    </row>
    <row r="239" spans="1:17" s="145" customFormat="1" ht="12">
      <c r="A239" s="149" t="s">
        <v>342</v>
      </c>
      <c r="B239" s="146" t="s">
        <v>1042</v>
      </c>
      <c r="C239" s="149">
        <v>802003</v>
      </c>
      <c r="D239" s="146">
        <v>1802003</v>
      </c>
      <c r="E239" s="149" t="s">
        <v>289</v>
      </c>
      <c r="F239" s="150" t="s">
        <v>889</v>
      </c>
      <c r="G239" s="149" t="s">
        <v>416</v>
      </c>
      <c r="H239" s="149"/>
      <c r="I239" s="149"/>
      <c r="J239" s="149"/>
      <c r="K239" s="150"/>
      <c r="L239" s="190">
        <v>1802003</v>
      </c>
      <c r="M239" s="148" t="s">
        <v>289</v>
      </c>
      <c r="N239" s="148" t="s">
        <v>388</v>
      </c>
      <c r="O239" s="148">
        <v>1</v>
      </c>
    </row>
    <row r="240" spans="1:17" s="145" customFormat="1" ht="12">
      <c r="A240" s="149" t="s">
        <v>342</v>
      </c>
      <c r="B240" s="146" t="s">
        <v>1042</v>
      </c>
      <c r="C240" s="154">
        <v>802990</v>
      </c>
      <c r="D240" s="146">
        <v>1802990</v>
      </c>
      <c r="E240" s="149" t="s">
        <v>892</v>
      </c>
      <c r="F240" s="150" t="s">
        <v>893</v>
      </c>
      <c r="G240" s="149" t="s">
        <v>424</v>
      </c>
      <c r="H240" s="149"/>
      <c r="I240" s="149"/>
      <c r="J240" s="149"/>
      <c r="K240" s="150"/>
      <c r="L240" s="190">
        <v>9802990</v>
      </c>
      <c r="M240" s="148" t="s">
        <v>382</v>
      </c>
      <c r="N240" s="148" t="s">
        <v>388</v>
      </c>
      <c r="O240" s="148">
        <v>1</v>
      </c>
      <c r="P240" s="145">
        <v>802990</v>
      </c>
      <c r="Q240" s="145">
        <f>IF(C240=P240,1,2)</f>
        <v>1</v>
      </c>
    </row>
    <row r="241" spans="1:17" s="145" customFormat="1" ht="12">
      <c r="A241" s="149" t="s">
        <v>342</v>
      </c>
      <c r="B241" s="146" t="s">
        <v>1042</v>
      </c>
      <c r="C241" s="154">
        <v>802991</v>
      </c>
      <c r="D241" s="146">
        <v>1802991</v>
      </c>
      <c r="E241" s="149" t="s">
        <v>894</v>
      </c>
      <c r="F241" s="150" t="s">
        <v>895</v>
      </c>
      <c r="G241" s="149" t="s">
        <v>433</v>
      </c>
      <c r="H241" s="149"/>
      <c r="I241" s="149"/>
      <c r="J241" s="149"/>
      <c r="K241" s="150"/>
      <c r="L241" s="190">
        <v>9802991</v>
      </c>
      <c r="M241" s="148" t="s">
        <v>383</v>
      </c>
      <c r="N241" s="148" t="s">
        <v>388</v>
      </c>
      <c r="O241" s="148">
        <v>1</v>
      </c>
      <c r="P241" s="145">
        <v>802991</v>
      </c>
      <c r="Q241" s="145">
        <f>IF(C241=P241,1,2)</f>
        <v>1</v>
      </c>
    </row>
    <row r="242" spans="1:17" s="145" customFormat="1" ht="12">
      <c r="A242" s="149" t="s">
        <v>342</v>
      </c>
      <c r="B242" s="146" t="s">
        <v>1042</v>
      </c>
      <c r="C242" s="154">
        <v>802993</v>
      </c>
      <c r="D242" s="146">
        <v>1802993</v>
      </c>
      <c r="E242" s="149" t="s">
        <v>896</v>
      </c>
      <c r="F242" s="150" t="s">
        <v>897</v>
      </c>
      <c r="G242" s="149" t="s">
        <v>433</v>
      </c>
      <c r="H242" s="149"/>
      <c r="I242" s="149"/>
      <c r="J242" s="149"/>
      <c r="K242" s="150"/>
      <c r="L242" s="190">
        <v>9802993</v>
      </c>
      <c r="M242" s="148" t="s">
        <v>384</v>
      </c>
      <c r="N242" s="148">
        <v>1</v>
      </c>
      <c r="O242" s="148" t="s">
        <v>388</v>
      </c>
      <c r="P242" s="145">
        <v>802993</v>
      </c>
      <c r="Q242" s="145">
        <f>IF(C242=P242,1,2)</f>
        <v>1</v>
      </c>
    </row>
    <row r="243" spans="1:17" s="145" customFormat="1" ht="12">
      <c r="A243" s="149" t="s">
        <v>343</v>
      </c>
      <c r="B243" s="146" t="s">
        <v>1043</v>
      </c>
      <c r="C243" s="149">
        <v>803008</v>
      </c>
      <c r="D243" s="146">
        <v>1803008</v>
      </c>
      <c r="E243" s="149" t="s">
        <v>294</v>
      </c>
      <c r="F243" s="150" t="s">
        <v>902</v>
      </c>
      <c r="G243" s="149" t="s">
        <v>413</v>
      </c>
      <c r="H243" s="149"/>
      <c r="I243" s="149"/>
      <c r="J243" s="149"/>
      <c r="K243" s="150"/>
      <c r="L243" s="190">
        <v>1803008</v>
      </c>
      <c r="M243" s="148" t="s">
        <v>294</v>
      </c>
      <c r="N243" s="148" t="s">
        <v>388</v>
      </c>
      <c r="O243" s="148">
        <v>1</v>
      </c>
    </row>
    <row r="244" spans="1:17" s="145" customFormat="1" ht="12">
      <c r="A244" s="149" t="s">
        <v>343</v>
      </c>
      <c r="B244" s="146" t="s">
        <v>1043</v>
      </c>
      <c r="C244" s="149">
        <v>803018</v>
      </c>
      <c r="D244" s="146">
        <v>1803018</v>
      </c>
      <c r="E244" s="149" t="s">
        <v>344</v>
      </c>
      <c r="F244" s="150" t="s">
        <v>903</v>
      </c>
      <c r="G244" s="149" t="s">
        <v>424</v>
      </c>
      <c r="H244" s="149"/>
      <c r="I244" s="149"/>
      <c r="J244" s="149"/>
      <c r="K244" s="150"/>
      <c r="L244" s="190">
        <v>1508043</v>
      </c>
      <c r="M244" s="148" t="s">
        <v>762</v>
      </c>
      <c r="N244" s="148">
        <v>1</v>
      </c>
      <c r="O244" s="148" t="s">
        <v>388</v>
      </c>
      <c r="P244" s="145">
        <v>508043</v>
      </c>
      <c r="Q244" s="145">
        <f>IF(C244=P244,1,2)</f>
        <v>2</v>
      </c>
    </row>
    <row r="245" spans="1:17" s="145" customFormat="1" ht="12">
      <c r="A245" s="149" t="s">
        <v>343</v>
      </c>
      <c r="B245" s="146" t="s">
        <v>1043</v>
      </c>
      <c r="C245" s="149">
        <v>803019</v>
      </c>
      <c r="D245" s="146">
        <v>1803019</v>
      </c>
      <c r="E245" s="149" t="s">
        <v>904</v>
      </c>
      <c r="F245" s="150" t="s">
        <v>905</v>
      </c>
      <c r="G245" s="149" t="s">
        <v>424</v>
      </c>
      <c r="H245" s="149"/>
      <c r="I245" s="149"/>
      <c r="J245" s="149"/>
      <c r="K245" s="150"/>
      <c r="L245" s="190">
        <v>1508043</v>
      </c>
      <c r="M245" s="148" t="s">
        <v>762</v>
      </c>
      <c r="N245" s="148">
        <v>1</v>
      </c>
      <c r="O245" s="148" t="s">
        <v>388</v>
      </c>
      <c r="P245" s="145">
        <v>508043</v>
      </c>
      <c r="Q245" s="145">
        <f>IF(C245=P245,1,2)</f>
        <v>2</v>
      </c>
    </row>
    <row r="246" spans="1:17" s="145" customFormat="1" ht="12">
      <c r="A246" s="149" t="s">
        <v>343</v>
      </c>
      <c r="B246" s="146" t="s">
        <v>1043</v>
      </c>
      <c r="C246" s="154">
        <v>803990</v>
      </c>
      <c r="D246" s="146">
        <v>1803990</v>
      </c>
      <c r="E246" s="149" t="s">
        <v>345</v>
      </c>
      <c r="F246" s="150" t="s">
        <v>516</v>
      </c>
      <c r="G246" s="149" t="s">
        <v>424</v>
      </c>
      <c r="H246" s="149"/>
      <c r="I246" s="149"/>
      <c r="J246" s="149"/>
      <c r="K246" s="150"/>
      <c r="L246" s="190">
        <v>9803990</v>
      </c>
      <c r="M246" s="148" t="s">
        <v>345</v>
      </c>
      <c r="N246" s="148" t="s">
        <v>388</v>
      </c>
      <c r="O246" s="148">
        <v>1</v>
      </c>
      <c r="P246" s="145">
        <v>803990</v>
      </c>
      <c r="Q246" s="145">
        <f>IF(C246=P246,1,2)</f>
        <v>1</v>
      </c>
    </row>
    <row r="247" spans="1:17" s="145" customFormat="1" ht="12">
      <c r="A247" s="149" t="s">
        <v>346</v>
      </c>
      <c r="B247" s="146" t="s">
        <v>1044</v>
      </c>
      <c r="C247" s="149">
        <v>804009</v>
      </c>
      <c r="D247" s="146">
        <v>7804009</v>
      </c>
      <c r="E247" s="149" t="s">
        <v>74</v>
      </c>
      <c r="F247" s="150" t="s">
        <v>907</v>
      </c>
      <c r="G247" s="149" t="s">
        <v>628</v>
      </c>
      <c r="H247" s="149"/>
      <c r="I247" s="149"/>
      <c r="J247" s="149"/>
      <c r="K247" s="150"/>
      <c r="L247" s="190">
        <v>7804009</v>
      </c>
      <c r="M247" s="148" t="s">
        <v>74</v>
      </c>
      <c r="N247" s="148" t="s">
        <v>388</v>
      </c>
      <c r="O247" s="148">
        <v>1</v>
      </c>
      <c r="Q247" s="145">
        <f>IF(C247=P247,1,2)</f>
        <v>2</v>
      </c>
    </row>
    <row r="248" spans="1:17" s="145" customFormat="1" ht="12">
      <c r="A248" s="149" t="s">
        <v>346</v>
      </c>
      <c r="B248" s="146" t="s">
        <v>1044</v>
      </c>
      <c r="C248" s="154">
        <v>804991</v>
      </c>
      <c r="D248" s="146">
        <v>1804991</v>
      </c>
      <c r="E248" s="149" t="s">
        <v>1111</v>
      </c>
      <c r="F248" s="150" t="s">
        <v>908</v>
      </c>
      <c r="G248" s="149"/>
      <c r="H248" s="149"/>
      <c r="I248" s="146">
        <v>3804991</v>
      </c>
      <c r="J248" s="149" t="s">
        <v>909</v>
      </c>
      <c r="K248" s="150" t="s">
        <v>910</v>
      </c>
      <c r="L248" s="190">
        <v>1804991</v>
      </c>
      <c r="M248" s="148" t="s">
        <v>542</v>
      </c>
      <c r="N248" s="148" t="s">
        <v>388</v>
      </c>
      <c r="O248" s="148">
        <v>1</v>
      </c>
    </row>
    <row r="249" spans="1:17" s="145" customFormat="1" ht="12">
      <c r="A249" s="149" t="s">
        <v>347</v>
      </c>
      <c r="B249" s="146" t="s">
        <v>1045</v>
      </c>
      <c r="C249" s="149">
        <v>901038</v>
      </c>
      <c r="D249" s="146">
        <v>1901038</v>
      </c>
      <c r="E249" s="149" t="s">
        <v>916</v>
      </c>
      <c r="F249" s="150" t="s">
        <v>917</v>
      </c>
      <c r="G249" s="152" t="s">
        <v>413</v>
      </c>
      <c r="H249" s="149"/>
      <c r="I249" s="146">
        <v>3901038</v>
      </c>
      <c r="J249" s="149" t="s">
        <v>918</v>
      </c>
      <c r="K249" s="150" t="s">
        <v>917</v>
      </c>
      <c r="L249" s="190">
        <v>1901038</v>
      </c>
      <c r="M249" s="148" t="s">
        <v>919</v>
      </c>
      <c r="N249" s="148">
        <v>1</v>
      </c>
      <c r="O249" s="148" t="s">
        <v>388</v>
      </c>
    </row>
    <row r="250" spans="1:17" s="145" customFormat="1" ht="12">
      <c r="A250" s="149" t="s">
        <v>347</v>
      </c>
      <c r="B250" s="146" t="s">
        <v>1045</v>
      </c>
      <c r="C250" s="149">
        <v>901044</v>
      </c>
      <c r="D250" s="146"/>
      <c r="E250" s="149"/>
      <c r="F250" s="150"/>
      <c r="G250" s="149"/>
      <c r="H250" s="149"/>
      <c r="I250" s="146">
        <v>3901044</v>
      </c>
      <c r="J250" s="149" t="s">
        <v>921</v>
      </c>
      <c r="K250" s="150" t="s">
        <v>922</v>
      </c>
      <c r="L250" s="192">
        <v>3901044</v>
      </c>
      <c r="M250" s="148" t="s">
        <v>921</v>
      </c>
      <c r="N250" s="148" t="s">
        <v>388</v>
      </c>
      <c r="O250" s="148">
        <v>1</v>
      </c>
    </row>
    <row r="251" spans="1:17" s="145" customFormat="1" ht="12">
      <c r="A251" s="149" t="s">
        <v>347</v>
      </c>
      <c r="B251" s="146" t="s">
        <v>1045</v>
      </c>
      <c r="C251" s="149">
        <v>901051</v>
      </c>
      <c r="D251" s="146">
        <v>1901051</v>
      </c>
      <c r="E251" s="149" t="s">
        <v>302</v>
      </c>
      <c r="F251" s="150" t="s">
        <v>926</v>
      </c>
      <c r="G251" s="152" t="s">
        <v>413</v>
      </c>
      <c r="H251" s="149"/>
      <c r="I251" s="149"/>
      <c r="J251" s="149"/>
      <c r="K251" s="150"/>
      <c r="L251" s="190">
        <v>1901051</v>
      </c>
      <c r="M251" s="148" t="s">
        <v>302</v>
      </c>
      <c r="N251" s="148" t="s">
        <v>388</v>
      </c>
      <c r="O251" s="148">
        <v>1</v>
      </c>
    </row>
    <row r="252" spans="1:17" s="145" customFormat="1" ht="12">
      <c r="A252" s="149" t="s">
        <v>347</v>
      </c>
      <c r="B252" s="146" t="s">
        <v>1045</v>
      </c>
      <c r="C252" s="149">
        <v>901056</v>
      </c>
      <c r="D252" s="146">
        <v>1901056</v>
      </c>
      <c r="E252" s="149" t="s">
        <v>303</v>
      </c>
      <c r="F252" s="150" t="s">
        <v>927</v>
      </c>
      <c r="G252" s="149" t="s">
        <v>459</v>
      </c>
      <c r="H252" s="149"/>
      <c r="I252" s="149"/>
      <c r="J252" s="149"/>
      <c r="K252" s="150"/>
      <c r="L252" s="190">
        <v>1901056</v>
      </c>
      <c r="M252" s="148" t="s">
        <v>303</v>
      </c>
      <c r="N252" s="148" t="s">
        <v>388</v>
      </c>
      <c r="O252" s="148">
        <v>1</v>
      </c>
    </row>
    <row r="253" spans="1:17" s="145" customFormat="1" ht="12">
      <c r="A253" s="149" t="s">
        <v>347</v>
      </c>
      <c r="B253" s="146" t="s">
        <v>1045</v>
      </c>
      <c r="C253" s="149">
        <v>901062</v>
      </c>
      <c r="D253" s="146">
        <v>1901062</v>
      </c>
      <c r="E253" s="149" t="s">
        <v>348</v>
      </c>
      <c r="F253" s="150" t="s">
        <v>929</v>
      </c>
      <c r="G253" s="149" t="s">
        <v>416</v>
      </c>
      <c r="H253" s="149"/>
      <c r="I253" s="149"/>
      <c r="J253" s="149"/>
      <c r="K253" s="150"/>
      <c r="L253" s="190">
        <v>1901013</v>
      </c>
      <c r="M253" s="148" t="s">
        <v>298</v>
      </c>
      <c r="N253" s="148">
        <v>1</v>
      </c>
      <c r="O253" s="148" t="s">
        <v>388</v>
      </c>
    </row>
    <row r="254" spans="1:17" s="145" customFormat="1" ht="12">
      <c r="A254" s="149" t="s">
        <v>347</v>
      </c>
      <c r="B254" s="146" t="s">
        <v>1045</v>
      </c>
      <c r="C254" s="149">
        <v>901065</v>
      </c>
      <c r="D254" s="146"/>
      <c r="E254" s="149"/>
      <c r="F254" s="150"/>
      <c r="G254" s="149"/>
      <c r="H254" s="149"/>
      <c r="I254" s="146">
        <v>3901065</v>
      </c>
      <c r="J254" s="149" t="s">
        <v>930</v>
      </c>
      <c r="K254" s="150" t="s">
        <v>931</v>
      </c>
      <c r="L254" s="190">
        <v>1901027</v>
      </c>
      <c r="M254" s="148" t="s">
        <v>98</v>
      </c>
      <c r="N254" s="148" t="s">
        <v>388</v>
      </c>
      <c r="O254" s="148">
        <v>1</v>
      </c>
    </row>
    <row r="255" spans="1:17" s="145" customFormat="1" ht="12">
      <c r="A255" s="149" t="s">
        <v>1086</v>
      </c>
      <c r="B255" s="146" t="s">
        <v>1045</v>
      </c>
      <c r="C255" s="154">
        <v>901990</v>
      </c>
      <c r="D255" s="146">
        <v>1901990</v>
      </c>
      <c r="E255" s="149" t="s">
        <v>932</v>
      </c>
      <c r="F255" s="150" t="s">
        <v>933</v>
      </c>
      <c r="G255" s="149" t="s">
        <v>433</v>
      </c>
      <c r="H255" s="149"/>
      <c r="I255" s="149"/>
      <c r="J255" s="149"/>
      <c r="K255" s="150"/>
      <c r="L255" s="190">
        <v>1301026</v>
      </c>
      <c r="M255" s="148" t="s">
        <v>172</v>
      </c>
      <c r="N255" s="148" t="s">
        <v>388</v>
      </c>
      <c r="O255" s="148">
        <v>1</v>
      </c>
      <c r="P255" s="145">
        <v>301026</v>
      </c>
      <c r="Q255" s="145">
        <f>IF(C255=P255,1,2)</f>
        <v>2</v>
      </c>
    </row>
    <row r="256" spans="1:17" s="145" customFormat="1" ht="12">
      <c r="A256" s="149" t="s">
        <v>347</v>
      </c>
      <c r="B256" s="146" t="s">
        <v>1045</v>
      </c>
      <c r="C256" s="154">
        <v>901991</v>
      </c>
      <c r="D256" s="146"/>
      <c r="E256" s="149"/>
      <c r="F256" s="150"/>
      <c r="G256" s="149"/>
      <c r="H256" s="149"/>
      <c r="I256" s="146">
        <v>3901991</v>
      </c>
      <c r="J256" s="149" t="s">
        <v>934</v>
      </c>
      <c r="K256" s="150" t="s">
        <v>935</v>
      </c>
      <c r="L256" s="192">
        <v>3606009</v>
      </c>
      <c r="M256" s="148" t="s">
        <v>669</v>
      </c>
      <c r="N256" s="148" t="s">
        <v>388</v>
      </c>
      <c r="O256" s="148">
        <v>1</v>
      </c>
    </row>
    <row r="257" spans="1:17" s="145" customFormat="1" ht="12">
      <c r="A257" s="149" t="s">
        <v>347</v>
      </c>
      <c r="B257" s="146" t="s">
        <v>1045</v>
      </c>
      <c r="C257" s="154">
        <v>901992</v>
      </c>
      <c r="D257" s="146">
        <v>1901992</v>
      </c>
      <c r="E257" s="149" t="s">
        <v>936</v>
      </c>
      <c r="F257" s="150" t="s">
        <v>937</v>
      </c>
      <c r="G257" s="149" t="s">
        <v>424</v>
      </c>
      <c r="H257" s="149"/>
      <c r="I257" s="149"/>
      <c r="J257" s="149"/>
      <c r="K257" s="150"/>
      <c r="L257" s="190">
        <v>1100059</v>
      </c>
      <c r="M257" s="148" t="s">
        <v>362</v>
      </c>
      <c r="N257" s="148" t="s">
        <v>388</v>
      </c>
      <c r="O257" s="148">
        <v>1</v>
      </c>
      <c r="P257" s="145">
        <v>100059</v>
      </c>
      <c r="Q257" s="145">
        <f>IF(C257=P257,1,2)</f>
        <v>2</v>
      </c>
    </row>
    <row r="258" spans="1:17" s="145" customFormat="1" ht="12">
      <c r="A258" s="149" t="s">
        <v>349</v>
      </c>
      <c r="B258" s="146" t="s">
        <v>1046</v>
      </c>
      <c r="C258" s="149">
        <v>902006</v>
      </c>
      <c r="D258" s="146">
        <v>1902006</v>
      </c>
      <c r="E258" s="149" t="s">
        <v>304</v>
      </c>
      <c r="F258" s="150" t="s">
        <v>939</v>
      </c>
      <c r="G258" s="149" t="s">
        <v>416</v>
      </c>
      <c r="H258" s="149"/>
      <c r="I258" s="149"/>
      <c r="J258" s="149"/>
      <c r="K258" s="150"/>
      <c r="L258" s="190">
        <v>1902006</v>
      </c>
      <c r="M258" s="148" t="s">
        <v>304</v>
      </c>
      <c r="N258" s="148" t="s">
        <v>388</v>
      </c>
      <c r="O258" s="148">
        <v>1</v>
      </c>
    </row>
    <row r="259" spans="1:17" s="145" customFormat="1" ht="12">
      <c r="A259" s="149" t="s">
        <v>350</v>
      </c>
      <c r="B259" s="146" t="s">
        <v>1047</v>
      </c>
      <c r="C259" s="149">
        <v>903012</v>
      </c>
      <c r="D259" s="146">
        <v>1903012</v>
      </c>
      <c r="E259" s="149" t="s">
        <v>306</v>
      </c>
      <c r="F259" s="150" t="s">
        <v>941</v>
      </c>
      <c r="G259" s="149" t="s">
        <v>413</v>
      </c>
      <c r="H259" s="149"/>
      <c r="I259" s="146">
        <v>3903012</v>
      </c>
      <c r="J259" s="149" t="s">
        <v>942</v>
      </c>
      <c r="K259" s="150" t="s">
        <v>941</v>
      </c>
      <c r="L259" s="190">
        <v>1903012</v>
      </c>
      <c r="M259" s="148" t="s">
        <v>306</v>
      </c>
      <c r="N259" s="148" t="s">
        <v>388</v>
      </c>
      <c r="O259" s="148">
        <v>1</v>
      </c>
    </row>
    <row r="260" spans="1:17" s="145" customFormat="1" ht="12">
      <c r="A260" s="149" t="s">
        <v>350</v>
      </c>
      <c r="B260" s="146" t="s">
        <v>1047</v>
      </c>
      <c r="C260" s="149">
        <v>903024</v>
      </c>
      <c r="D260" s="146"/>
      <c r="E260" s="149"/>
      <c r="F260" s="150"/>
      <c r="G260" s="149"/>
      <c r="H260" s="149"/>
      <c r="I260" s="146">
        <v>3903024</v>
      </c>
      <c r="J260" s="149" t="s">
        <v>946</v>
      </c>
      <c r="K260" s="150" t="s">
        <v>947</v>
      </c>
      <c r="L260" s="190">
        <v>1903023</v>
      </c>
      <c r="M260" s="148" t="s">
        <v>307</v>
      </c>
      <c r="N260" s="148" t="s">
        <v>388</v>
      </c>
      <c r="O260" s="148">
        <v>1</v>
      </c>
    </row>
    <row r="261" spans="1:17" s="145" customFormat="1" ht="12">
      <c r="A261" s="149" t="s">
        <v>350</v>
      </c>
      <c r="B261" s="146" t="s">
        <v>1047</v>
      </c>
      <c r="C261" s="154">
        <v>903990</v>
      </c>
      <c r="D261" s="146"/>
      <c r="E261" s="149"/>
      <c r="F261" s="150"/>
      <c r="G261" s="149"/>
      <c r="H261" s="149"/>
      <c r="I261" s="146">
        <v>3903990</v>
      </c>
      <c r="J261" s="149" t="s">
        <v>948</v>
      </c>
      <c r="K261" s="150" t="s">
        <v>949</v>
      </c>
      <c r="L261" s="192">
        <v>3606009</v>
      </c>
      <c r="M261" s="148" t="s">
        <v>669</v>
      </c>
      <c r="N261" s="148" t="s">
        <v>388</v>
      </c>
      <c r="O261" s="148">
        <v>1</v>
      </c>
    </row>
    <row r="262" spans="1:17" s="145" customFormat="1" ht="12">
      <c r="A262" s="149" t="s">
        <v>350</v>
      </c>
      <c r="B262" s="146" t="s">
        <v>1047</v>
      </c>
      <c r="C262" s="154">
        <v>903991</v>
      </c>
      <c r="D262" s="146">
        <v>1903991</v>
      </c>
      <c r="E262" s="149" t="s">
        <v>950</v>
      </c>
      <c r="F262" s="150" t="s">
        <v>951</v>
      </c>
      <c r="G262" s="149" t="s">
        <v>471</v>
      </c>
      <c r="H262" s="149"/>
      <c r="I262" s="149"/>
      <c r="J262" s="149"/>
      <c r="K262" s="150"/>
      <c r="L262" s="190">
        <v>9903991</v>
      </c>
      <c r="M262" s="148" t="s">
        <v>320</v>
      </c>
      <c r="N262" s="148" t="s">
        <v>388</v>
      </c>
      <c r="O262" s="148">
        <v>1</v>
      </c>
      <c r="P262" s="145">
        <v>903991</v>
      </c>
      <c r="Q262" s="145">
        <f>IF(C262=P262,1,2)</f>
        <v>1</v>
      </c>
    </row>
    <row r="263" spans="1:17" s="145" customFormat="1" ht="12">
      <c r="A263" s="149" t="s">
        <v>350</v>
      </c>
      <c r="B263" s="146" t="s">
        <v>1047</v>
      </c>
      <c r="C263" s="154">
        <v>903992</v>
      </c>
      <c r="D263" s="146"/>
      <c r="E263" s="149"/>
      <c r="F263" s="150"/>
      <c r="G263" s="149"/>
      <c r="H263" s="149"/>
      <c r="I263" s="146">
        <v>3903992</v>
      </c>
      <c r="J263" s="149" t="s">
        <v>952</v>
      </c>
      <c r="K263" s="150" t="s">
        <v>953</v>
      </c>
      <c r="L263" s="192">
        <v>3903992</v>
      </c>
      <c r="M263" s="148" t="s">
        <v>954</v>
      </c>
      <c r="N263" s="148" t="s">
        <v>388</v>
      </c>
      <c r="O263" s="148">
        <v>1</v>
      </c>
    </row>
    <row r="264" spans="1:17" s="145" customFormat="1" ht="12">
      <c r="A264" s="149" t="s">
        <v>351</v>
      </c>
      <c r="B264" s="146" t="s">
        <v>1048</v>
      </c>
      <c r="C264" s="154">
        <v>904990</v>
      </c>
      <c r="D264" s="146">
        <v>1904990</v>
      </c>
      <c r="E264" s="149" t="s">
        <v>322</v>
      </c>
      <c r="F264" s="150" t="s">
        <v>958</v>
      </c>
      <c r="G264" s="149" t="s">
        <v>424</v>
      </c>
      <c r="H264" s="149"/>
      <c r="I264" s="149"/>
      <c r="J264" s="149"/>
      <c r="K264" s="150"/>
      <c r="L264" s="190">
        <v>9904990</v>
      </c>
      <c r="M264" s="148" t="s">
        <v>322</v>
      </c>
      <c r="N264" s="148" t="s">
        <v>388</v>
      </c>
      <c r="O264" s="148">
        <v>1</v>
      </c>
      <c r="P264" s="145">
        <v>904990</v>
      </c>
      <c r="Q264" s="145">
        <f>IF(C264=P264,1,2)</f>
        <v>1</v>
      </c>
    </row>
    <row r="265" spans="1:17" s="145" customFormat="1" ht="12">
      <c r="A265" s="149" t="s">
        <v>1087</v>
      </c>
      <c r="B265" s="146" t="s">
        <v>1048</v>
      </c>
      <c r="C265" s="154">
        <v>904991</v>
      </c>
      <c r="D265" s="146">
        <v>1904991</v>
      </c>
      <c r="E265" s="149" t="s">
        <v>959</v>
      </c>
      <c r="F265" s="150" t="s">
        <v>960</v>
      </c>
      <c r="G265" s="149" t="s">
        <v>433</v>
      </c>
      <c r="H265" s="149"/>
      <c r="I265" s="149"/>
      <c r="J265" s="149"/>
      <c r="K265" s="150"/>
      <c r="L265" s="190">
        <v>9904991</v>
      </c>
      <c r="M265" s="148" t="s">
        <v>323</v>
      </c>
      <c r="N265" s="148" t="s">
        <v>388</v>
      </c>
      <c r="O265" s="148">
        <v>1</v>
      </c>
      <c r="P265" s="145">
        <v>904991</v>
      </c>
      <c r="Q265" s="145">
        <f>IF(C265=P265,1,2)</f>
        <v>1</v>
      </c>
    </row>
    <row r="266" spans="1:17" s="145" customFormat="1" ht="12">
      <c r="A266" s="149" t="s">
        <v>352</v>
      </c>
      <c r="B266" s="146" t="s">
        <v>1049</v>
      </c>
      <c r="C266" s="149">
        <v>905002</v>
      </c>
      <c r="D266" s="146">
        <v>1905002</v>
      </c>
      <c r="E266" s="149" t="s">
        <v>110</v>
      </c>
      <c r="F266" s="150" t="s">
        <v>961</v>
      </c>
      <c r="G266" s="149" t="s">
        <v>413</v>
      </c>
      <c r="H266" s="149" t="s">
        <v>424</v>
      </c>
      <c r="I266" s="146">
        <v>3905002</v>
      </c>
      <c r="J266" s="149" t="s">
        <v>962</v>
      </c>
      <c r="K266" s="150" t="s">
        <v>944</v>
      </c>
      <c r="L266" s="190">
        <v>1905002</v>
      </c>
      <c r="M266" s="148" t="s">
        <v>110</v>
      </c>
      <c r="N266" s="148">
        <v>1</v>
      </c>
      <c r="O266" s="148" t="s">
        <v>388</v>
      </c>
    </row>
    <row r="267" spans="1:17" s="145" customFormat="1" ht="12">
      <c r="A267" s="149" t="s">
        <v>352</v>
      </c>
      <c r="B267" s="146" t="s">
        <v>1049</v>
      </c>
      <c r="C267" s="149">
        <v>905010</v>
      </c>
      <c r="D267" s="146">
        <v>1905010</v>
      </c>
      <c r="E267" s="149" t="s">
        <v>309</v>
      </c>
      <c r="F267" s="150" t="s">
        <v>966</v>
      </c>
      <c r="G267" s="149" t="s">
        <v>413</v>
      </c>
      <c r="H267" s="149"/>
      <c r="I267" s="149"/>
      <c r="J267" s="149"/>
      <c r="K267" s="150"/>
      <c r="L267" s="190">
        <v>1905010</v>
      </c>
      <c r="M267" s="148" t="s">
        <v>309</v>
      </c>
      <c r="N267" s="148" t="s">
        <v>388</v>
      </c>
      <c r="O267" s="148">
        <v>1</v>
      </c>
    </row>
    <row r="268" spans="1:17" s="145" customFormat="1" ht="12">
      <c r="A268" s="149" t="s">
        <v>352</v>
      </c>
      <c r="B268" s="146" t="s">
        <v>1049</v>
      </c>
      <c r="C268" s="149">
        <v>905012</v>
      </c>
      <c r="D268" s="146">
        <v>1905012</v>
      </c>
      <c r="E268" s="149" t="s">
        <v>75</v>
      </c>
      <c r="F268" s="150" t="s">
        <v>656</v>
      </c>
      <c r="G268" s="149" t="s">
        <v>413</v>
      </c>
      <c r="H268" s="149"/>
      <c r="I268" s="146">
        <v>3905012</v>
      </c>
      <c r="J268" s="149" t="s">
        <v>967</v>
      </c>
      <c r="K268" s="150" t="s">
        <v>656</v>
      </c>
      <c r="L268" s="190">
        <v>1905012</v>
      </c>
      <c r="M268" s="148" t="s">
        <v>75</v>
      </c>
      <c r="N268" s="148">
        <v>1</v>
      </c>
      <c r="O268" s="148" t="s">
        <v>388</v>
      </c>
    </row>
    <row r="269" spans="1:17" s="145" customFormat="1" ht="12">
      <c r="A269" s="149" t="s">
        <v>352</v>
      </c>
      <c r="B269" s="146" t="s">
        <v>1049</v>
      </c>
      <c r="C269" s="149">
        <v>905015</v>
      </c>
      <c r="D269" s="146">
        <v>1905015</v>
      </c>
      <c r="E269" s="149" t="s">
        <v>969</v>
      </c>
      <c r="F269" s="150" t="s">
        <v>970</v>
      </c>
      <c r="G269" s="152" t="s">
        <v>413</v>
      </c>
      <c r="H269" s="149"/>
      <c r="I269" s="149"/>
      <c r="J269" s="149"/>
      <c r="K269" s="150"/>
      <c r="L269" s="190">
        <v>1905015</v>
      </c>
      <c r="M269" s="148" t="s">
        <v>971</v>
      </c>
      <c r="N269" s="148" t="s">
        <v>388</v>
      </c>
      <c r="O269" s="148">
        <v>1</v>
      </c>
    </row>
    <row r="270" spans="1:17" s="145" customFormat="1" ht="12">
      <c r="A270" s="149" t="s">
        <v>352</v>
      </c>
      <c r="B270" s="146" t="s">
        <v>1049</v>
      </c>
      <c r="C270" s="154">
        <v>905990</v>
      </c>
      <c r="D270" s="146">
        <v>1905990</v>
      </c>
      <c r="E270" s="149" t="s">
        <v>324</v>
      </c>
      <c r="F270" s="150" t="s">
        <v>972</v>
      </c>
      <c r="G270" s="149" t="s">
        <v>424</v>
      </c>
      <c r="H270" s="149"/>
      <c r="I270" s="149"/>
      <c r="J270" s="149"/>
      <c r="K270" s="150"/>
      <c r="L270" s="190">
        <v>9905990</v>
      </c>
      <c r="M270" s="148" t="s">
        <v>324</v>
      </c>
      <c r="N270" s="148" t="s">
        <v>388</v>
      </c>
      <c r="O270" s="148">
        <v>1</v>
      </c>
      <c r="P270" s="145">
        <v>905990</v>
      </c>
      <c r="Q270" s="145">
        <f>IF(C270=P270,1,2)</f>
        <v>1</v>
      </c>
    </row>
    <row r="271" spans="1:17" s="145" customFormat="1" ht="12">
      <c r="A271" s="149" t="s">
        <v>353</v>
      </c>
      <c r="B271" s="146" t="s">
        <v>1050</v>
      </c>
      <c r="C271" s="149">
        <v>906010</v>
      </c>
      <c r="D271" s="146">
        <v>1906010</v>
      </c>
      <c r="E271" s="149" t="s">
        <v>310</v>
      </c>
      <c r="F271" s="150" t="s">
        <v>975</v>
      </c>
      <c r="G271" s="149" t="s">
        <v>413</v>
      </c>
      <c r="H271" s="149"/>
      <c r="I271" s="149"/>
      <c r="J271" s="149"/>
      <c r="K271" s="150"/>
      <c r="L271" s="190">
        <v>1906010</v>
      </c>
      <c r="M271" s="148" t="s">
        <v>310</v>
      </c>
      <c r="N271" s="148" t="s">
        <v>388</v>
      </c>
      <c r="O271" s="148">
        <v>1</v>
      </c>
    </row>
    <row r="272" spans="1:17" s="145" customFormat="1" ht="12">
      <c r="A272" s="149" t="s">
        <v>353</v>
      </c>
      <c r="B272" s="146" t="s">
        <v>1050</v>
      </c>
      <c r="C272" s="149">
        <v>906012</v>
      </c>
      <c r="D272" s="146">
        <v>1906012</v>
      </c>
      <c r="E272" s="149" t="s">
        <v>79</v>
      </c>
      <c r="F272" s="150" t="s">
        <v>976</v>
      </c>
      <c r="G272" s="149" t="s">
        <v>787</v>
      </c>
      <c r="H272" s="149"/>
      <c r="I272" s="149"/>
      <c r="J272" s="149"/>
      <c r="K272" s="150"/>
      <c r="L272" s="190">
        <v>1906012</v>
      </c>
      <c r="M272" s="148" t="s">
        <v>79</v>
      </c>
      <c r="N272" s="148" t="s">
        <v>388</v>
      </c>
      <c r="O272" s="148">
        <v>1</v>
      </c>
    </row>
    <row r="273" spans="1:17" s="145" customFormat="1" ht="12">
      <c r="A273" s="149" t="s">
        <v>353</v>
      </c>
      <c r="B273" s="146" t="s">
        <v>1050</v>
      </c>
      <c r="C273" s="149">
        <v>906013</v>
      </c>
      <c r="D273" s="146">
        <v>1906013</v>
      </c>
      <c r="E273" s="149" t="s">
        <v>311</v>
      </c>
      <c r="F273" s="150" t="s">
        <v>977</v>
      </c>
      <c r="G273" s="149" t="s">
        <v>459</v>
      </c>
      <c r="H273" s="149"/>
      <c r="I273" s="146">
        <v>3906013</v>
      </c>
      <c r="J273" s="149" t="s">
        <v>978</v>
      </c>
      <c r="K273" s="150" t="s">
        <v>977</v>
      </c>
      <c r="L273" s="190">
        <v>1906013</v>
      </c>
      <c r="M273" s="148" t="s">
        <v>311</v>
      </c>
      <c r="N273" s="148" t="s">
        <v>388</v>
      </c>
      <c r="O273" s="148">
        <v>1</v>
      </c>
    </row>
    <row r="274" spans="1:17" s="145" customFormat="1" ht="12">
      <c r="A274" s="149" t="s">
        <v>353</v>
      </c>
      <c r="B274" s="146" t="s">
        <v>1050</v>
      </c>
      <c r="C274" s="149">
        <v>906014</v>
      </c>
      <c r="D274" s="146">
        <v>1906014</v>
      </c>
      <c r="E274" s="149" t="s">
        <v>312</v>
      </c>
      <c r="F274" s="150" t="s">
        <v>979</v>
      </c>
      <c r="G274" s="149" t="s">
        <v>459</v>
      </c>
      <c r="H274" s="149"/>
      <c r="I274" s="149"/>
      <c r="J274" s="149"/>
      <c r="K274" s="150"/>
      <c r="L274" s="190">
        <v>1906014</v>
      </c>
      <c r="M274" s="148" t="s">
        <v>312</v>
      </c>
      <c r="N274" s="148" t="s">
        <v>388</v>
      </c>
      <c r="O274" s="148">
        <v>1</v>
      </c>
    </row>
    <row r="275" spans="1:17" s="145" customFormat="1" ht="12">
      <c r="A275" s="149" t="s">
        <v>354</v>
      </c>
      <c r="B275" s="146" t="s">
        <v>1051</v>
      </c>
      <c r="C275" s="149">
        <v>907002</v>
      </c>
      <c r="D275" s="146">
        <v>1907002</v>
      </c>
      <c r="E275" s="149" t="s">
        <v>314</v>
      </c>
      <c r="F275" s="150" t="s">
        <v>982</v>
      </c>
      <c r="G275" s="149" t="s">
        <v>413</v>
      </c>
      <c r="H275" s="149"/>
      <c r="I275" s="149"/>
      <c r="J275" s="149"/>
      <c r="K275" s="150"/>
      <c r="L275" s="190">
        <v>1907002</v>
      </c>
      <c r="M275" s="148" t="s">
        <v>314</v>
      </c>
      <c r="N275" s="148" t="s">
        <v>388</v>
      </c>
      <c r="O275" s="148">
        <v>1</v>
      </c>
    </row>
    <row r="276" spans="1:17" s="145" customFormat="1" ht="12">
      <c r="A276" s="149" t="s">
        <v>354</v>
      </c>
      <c r="B276" s="146" t="s">
        <v>1051</v>
      </c>
      <c r="C276" s="149">
        <v>907013</v>
      </c>
      <c r="D276" s="146">
        <v>1907013</v>
      </c>
      <c r="E276" s="149" t="s">
        <v>129</v>
      </c>
      <c r="F276" s="150" t="s">
        <v>785</v>
      </c>
      <c r="G276" s="149" t="s">
        <v>413</v>
      </c>
      <c r="H276" s="149"/>
      <c r="I276" s="146">
        <v>3907013</v>
      </c>
      <c r="J276" s="149" t="s">
        <v>984</v>
      </c>
      <c r="K276" s="150" t="s">
        <v>785</v>
      </c>
      <c r="L276" s="190">
        <v>1907013</v>
      </c>
      <c r="M276" s="148" t="s">
        <v>129</v>
      </c>
      <c r="N276" s="148" t="s">
        <v>388</v>
      </c>
      <c r="O276" s="148">
        <v>1</v>
      </c>
    </row>
    <row r="277" spans="1:17" s="145" customFormat="1" ht="12">
      <c r="A277" s="149" t="s">
        <v>354</v>
      </c>
      <c r="B277" s="146" t="s">
        <v>1051</v>
      </c>
      <c r="C277" s="149">
        <v>907025</v>
      </c>
      <c r="D277" s="146">
        <v>1907025</v>
      </c>
      <c r="E277" s="149" t="s">
        <v>330</v>
      </c>
      <c r="F277" s="150" t="s">
        <v>989</v>
      </c>
      <c r="G277" s="149" t="s">
        <v>424</v>
      </c>
      <c r="H277" s="149"/>
      <c r="I277" s="149"/>
      <c r="J277" s="149"/>
      <c r="K277" s="150"/>
      <c r="L277" s="190">
        <v>9907025</v>
      </c>
      <c r="M277" s="148" t="s">
        <v>330</v>
      </c>
      <c r="N277" s="148" t="s">
        <v>388</v>
      </c>
      <c r="O277" s="148">
        <v>1</v>
      </c>
      <c r="P277" s="145">
        <v>907025</v>
      </c>
      <c r="Q277" s="145">
        <f>IF(C277=P277,1,2)</f>
        <v>1</v>
      </c>
    </row>
    <row r="278" spans="1:17" s="145" customFormat="1" ht="12">
      <c r="A278" s="149" t="s">
        <v>355</v>
      </c>
      <c r="B278" s="146" t="s">
        <v>1052</v>
      </c>
      <c r="C278" s="149">
        <v>908006</v>
      </c>
      <c r="D278" s="146"/>
      <c r="E278" s="149"/>
      <c r="F278" s="150"/>
      <c r="G278" s="149"/>
      <c r="H278" s="149"/>
      <c r="I278" s="146">
        <v>3908006</v>
      </c>
      <c r="J278" s="149" t="s">
        <v>990</v>
      </c>
      <c r="K278" s="150" t="s">
        <v>991</v>
      </c>
      <c r="L278" s="190">
        <v>5305065</v>
      </c>
      <c r="M278" s="148" t="s">
        <v>557</v>
      </c>
      <c r="N278" s="148">
        <v>1</v>
      </c>
      <c r="O278" s="148" t="s">
        <v>388</v>
      </c>
    </row>
    <row r="279" spans="1:17" s="145" customFormat="1" ht="12">
      <c r="A279" s="149" t="s">
        <v>355</v>
      </c>
      <c r="B279" s="146" t="s">
        <v>1052</v>
      </c>
      <c r="C279" s="149">
        <v>908008</v>
      </c>
      <c r="D279" s="146"/>
      <c r="E279" s="149"/>
      <c r="F279" s="150"/>
      <c r="G279" s="149"/>
      <c r="H279" s="149"/>
      <c r="I279" s="146">
        <v>3908008</v>
      </c>
      <c r="J279" s="149" t="s">
        <v>992</v>
      </c>
      <c r="K279" s="150" t="s">
        <v>993</v>
      </c>
      <c r="L279" s="192">
        <v>3908008</v>
      </c>
      <c r="M279" s="148" t="s">
        <v>994</v>
      </c>
      <c r="N279" s="148" t="s">
        <v>388</v>
      </c>
      <c r="O279" s="148">
        <v>1</v>
      </c>
    </row>
    <row r="280" spans="1:17" s="145" customFormat="1" ht="12">
      <c r="A280" s="149" t="s">
        <v>355</v>
      </c>
      <c r="B280" s="146" t="s">
        <v>1052</v>
      </c>
      <c r="C280" s="154">
        <v>908990</v>
      </c>
      <c r="D280" s="146">
        <v>1908990</v>
      </c>
      <c r="E280" s="149" t="s">
        <v>995</v>
      </c>
      <c r="F280" s="150" t="s">
        <v>996</v>
      </c>
      <c r="G280" s="149" t="s">
        <v>424</v>
      </c>
      <c r="H280" s="149"/>
      <c r="I280" s="149"/>
      <c r="J280" s="149"/>
      <c r="K280" s="150"/>
      <c r="L280" s="190">
        <v>1901070</v>
      </c>
      <c r="M280" s="148" t="s">
        <v>820</v>
      </c>
      <c r="N280" s="148">
        <v>1</v>
      </c>
      <c r="O280" s="148" t="s">
        <v>388</v>
      </c>
      <c r="P280" s="145">
        <v>901070</v>
      </c>
      <c r="Q280" s="145">
        <f>IF(C280=P280,1,2)</f>
        <v>2</v>
      </c>
    </row>
    <row r="281" spans="1:17" s="145" customFormat="1" ht="12">
      <c r="A281" s="149" t="s">
        <v>355</v>
      </c>
      <c r="B281" s="146" t="s">
        <v>1052</v>
      </c>
      <c r="C281" s="154">
        <v>908991</v>
      </c>
      <c r="D281" s="146">
        <v>1908991</v>
      </c>
      <c r="E281" s="149" t="s">
        <v>997</v>
      </c>
      <c r="F281" s="150" t="s">
        <v>998</v>
      </c>
      <c r="G281" s="149" t="s">
        <v>433</v>
      </c>
      <c r="H281" s="149"/>
      <c r="I281" s="149"/>
      <c r="J281" s="149"/>
      <c r="K281" s="150"/>
      <c r="L281" s="190">
        <v>1305066</v>
      </c>
      <c r="M281" s="148" t="s">
        <v>203</v>
      </c>
      <c r="N281" s="148" t="s">
        <v>388</v>
      </c>
      <c r="O281" s="148">
        <v>1</v>
      </c>
      <c r="P281" s="145">
        <v>305066</v>
      </c>
      <c r="Q281" s="145">
        <f>IF(C281=P281,1,2)</f>
        <v>2</v>
      </c>
    </row>
    <row r="282" spans="1:17" s="145" customFormat="1" ht="12">
      <c r="A282" s="149" t="s">
        <v>1088</v>
      </c>
      <c r="B282" s="146" t="s">
        <v>1052</v>
      </c>
      <c r="C282" s="154">
        <v>908992</v>
      </c>
      <c r="D282" s="146">
        <v>1908992</v>
      </c>
      <c r="E282" s="149" t="s">
        <v>999</v>
      </c>
      <c r="F282" s="150" t="s">
        <v>1000</v>
      </c>
      <c r="G282" s="149" t="s">
        <v>471</v>
      </c>
      <c r="H282" s="149"/>
      <c r="I282" s="149"/>
      <c r="J282" s="149"/>
      <c r="K282" s="150"/>
      <c r="L282" s="190">
        <v>9908992</v>
      </c>
      <c r="M282" s="148" t="s">
        <v>332</v>
      </c>
      <c r="N282" s="148" t="s">
        <v>388</v>
      </c>
      <c r="O282" s="148">
        <v>1</v>
      </c>
      <c r="P282" s="145">
        <v>908992</v>
      </c>
      <c r="Q282" s="145">
        <f>IF(C282=P282,1,2)</f>
        <v>1</v>
      </c>
    </row>
    <row r="283" spans="1:17" s="145" customFormat="1" ht="12">
      <c r="A283" s="149" t="s">
        <v>1088</v>
      </c>
      <c r="B283" s="146" t="s">
        <v>1052</v>
      </c>
      <c r="C283" s="154">
        <v>908993</v>
      </c>
      <c r="D283" s="146">
        <v>1908993</v>
      </c>
      <c r="E283" s="149" t="s">
        <v>1001</v>
      </c>
      <c r="F283" s="150" t="s">
        <v>1002</v>
      </c>
      <c r="G283" s="149" t="s">
        <v>471</v>
      </c>
      <c r="H283" s="149"/>
      <c r="I283" s="149"/>
      <c r="J283" s="149"/>
      <c r="K283" s="150"/>
      <c r="L283" s="190">
        <v>1301026</v>
      </c>
      <c r="M283" s="148" t="s">
        <v>172</v>
      </c>
      <c r="N283" s="148" t="s">
        <v>388</v>
      </c>
      <c r="O283" s="148">
        <v>1</v>
      </c>
      <c r="P283" s="145">
        <v>301026</v>
      </c>
      <c r="Q283" s="145">
        <f>IF(C283=P283,1,2)</f>
        <v>2</v>
      </c>
    </row>
    <row r="284" spans="1:17" s="145" customFormat="1" ht="12">
      <c r="A284" s="149" t="s">
        <v>1088</v>
      </c>
      <c r="B284" s="146" t="s">
        <v>1052</v>
      </c>
      <c r="C284" s="154">
        <v>908994</v>
      </c>
      <c r="D284" s="146">
        <v>1908994</v>
      </c>
      <c r="E284" s="149" t="s">
        <v>1003</v>
      </c>
      <c r="F284" s="150" t="s">
        <v>1004</v>
      </c>
      <c r="G284" s="149" t="s">
        <v>424</v>
      </c>
      <c r="H284" s="149"/>
      <c r="I284" s="149"/>
      <c r="J284" s="149"/>
      <c r="K284" s="150"/>
      <c r="L284" s="190">
        <v>9908994</v>
      </c>
      <c r="M284" s="148" t="s">
        <v>385</v>
      </c>
      <c r="N284" s="148" t="s">
        <v>388</v>
      </c>
      <c r="O284" s="148">
        <v>1</v>
      </c>
      <c r="P284" s="145">
        <v>908994</v>
      </c>
      <c r="Q284" s="145">
        <f>IF(C284=P284,1,2)</f>
        <v>1</v>
      </c>
    </row>
    <row r="285" spans="1:17" s="145" customFormat="1" ht="12">
      <c r="A285" s="149" t="s">
        <v>355</v>
      </c>
      <c r="B285" s="146" t="s">
        <v>1052</v>
      </c>
      <c r="C285" s="154">
        <v>908996</v>
      </c>
      <c r="D285" s="146">
        <v>1908996</v>
      </c>
      <c r="E285" s="152" t="s">
        <v>1100</v>
      </c>
      <c r="F285" s="153" t="s">
        <v>1005</v>
      </c>
      <c r="G285" s="152" t="s">
        <v>413</v>
      </c>
      <c r="H285" s="149"/>
      <c r="I285" s="149"/>
      <c r="J285" s="149"/>
      <c r="K285" s="150"/>
      <c r="L285" s="190">
        <v>1908996</v>
      </c>
      <c r="M285" s="148" t="s">
        <v>1006</v>
      </c>
      <c r="N285" s="148" t="s">
        <v>388</v>
      </c>
      <c r="O285" s="148">
        <v>1</v>
      </c>
    </row>
    <row r="286" spans="1:17" s="145" customFormat="1" ht="12">
      <c r="A286" s="149" t="s">
        <v>355</v>
      </c>
      <c r="B286" s="146" t="s">
        <v>1052</v>
      </c>
      <c r="C286" s="154">
        <v>908997</v>
      </c>
      <c r="D286" s="146"/>
      <c r="E286" s="149"/>
      <c r="F286" s="150"/>
      <c r="G286" s="149"/>
      <c r="H286" s="149"/>
      <c r="I286" s="146">
        <v>3908997</v>
      </c>
      <c r="J286" s="152" t="s">
        <v>1007</v>
      </c>
      <c r="K286" s="153" t="s">
        <v>1008</v>
      </c>
      <c r="L286" s="192">
        <v>3908997</v>
      </c>
      <c r="M286" s="148" t="s">
        <v>1009</v>
      </c>
      <c r="N286" s="148" t="s">
        <v>388</v>
      </c>
      <c r="O286" s="148">
        <v>1</v>
      </c>
    </row>
  </sheetData>
  <autoFilter ref="A1:S286" xr:uid="{6161B808-74FE-45AC-BB74-4F00E43F6644}"/>
  <phoneticPr fontId="15"/>
  <dataValidations count="2">
    <dataValidation type="list" allowBlank="1" showInputMessage="1" showErrorMessage="1" sqref="G2:G286" xr:uid="{DD81CE5F-4657-477F-A129-018749AEC3FC}">
      <formula1>"　,全,全・定,全・通,全・定・通,定,定・通,通"</formula1>
    </dataValidation>
    <dataValidation type="list" allowBlank="1" showInputMessage="1" showErrorMessage="1" sqref="A2:A286" xr:uid="{093BC9ED-2003-41A1-863B-13A6645FF2F1}">
      <formula1>"　,北海道,青森,岩手,宮城,秋田,山形,福島,新潟,茨城,栃木,群馬,埼玉,千葉,神奈川,東京,富山,石川,福井,山梨,長野,岐阜,静岡,愛知,三重,滋賀,京都,大阪,兵庫,奈良,和歌山,鳥取,島根,岡山,広島,山口,徳島,香川,愛媛,高知,福岡,佐賀,長崎,熊本,大分,宮崎,鹿児島,沖縄"</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EAA69FFCD54A4CA4B10D2C6F301D04" ma:contentTypeVersion="15" ma:contentTypeDescription="新しいドキュメントを作成します。" ma:contentTypeScope="" ma:versionID="9a6614157f477a7fc7c8289ec179842f">
  <xsd:schema xmlns:xsd="http://www.w3.org/2001/XMLSchema" xmlns:xs="http://www.w3.org/2001/XMLSchema" xmlns:p="http://schemas.microsoft.com/office/2006/metadata/properties" xmlns:ns2="77eb859c-8ed8-4b29-b3ea-4cf315ee03db" xmlns:ns3="9b3f44bc-2a92-480b-9842-cd66b3ff782d" targetNamespace="http://schemas.microsoft.com/office/2006/metadata/properties" ma:root="true" ma:fieldsID="d871f9c6ed9f2eeb86038a2619d005cb" ns2:_="" ns3:_="">
    <xsd:import namespace="77eb859c-8ed8-4b29-b3ea-4cf315ee03db"/>
    <xsd:import namespace="9b3f44bc-2a92-480b-9842-cd66b3ff78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b859c-8ed8-4b29-b3ea-4cf315e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27c47b-4b8a-4c01-921f-5c3cc2f89e6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f44bc-2a92-480b-9842-cd66b3ff78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6e12ad-2d67-4a92-a623-f6c6c01596a5}" ma:internalName="TaxCatchAll" ma:showField="CatchAllData" ma:web="9b3f44bc-2a92-480b-9842-cd66b3ff7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3f44bc-2a92-480b-9842-cd66b3ff782d" xsi:nil="true"/>
    <lcf76f155ced4ddcb4097134ff3c332f xmlns="77eb859c-8ed8-4b29-b3ea-4cf315ee03d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CB30C-77DB-410A-AC0B-FDDCCA328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b859c-8ed8-4b29-b3ea-4cf315ee03db"/>
    <ds:schemaRef ds:uri="9b3f44bc-2a92-480b-9842-cd66b3ff7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28817-68D6-45B2-9E00-6D6A096347EB}">
  <ds:schemaRefs>
    <ds:schemaRef ds:uri="http://schemas.microsoft.com/office/2006/metadata/properties"/>
    <ds:schemaRef ds:uri="http://schemas.microsoft.com/office/infopath/2007/PartnerControls"/>
    <ds:schemaRef ds:uri="9b3f44bc-2a92-480b-9842-cd66b3ff782d"/>
    <ds:schemaRef ds:uri="77eb859c-8ed8-4b29-b3ea-4cf315ee03db"/>
  </ds:schemaRefs>
</ds:datastoreItem>
</file>

<file path=customXml/itemProps3.xml><?xml version="1.0" encoding="utf-8"?>
<ds:datastoreItem xmlns:ds="http://schemas.openxmlformats.org/officeDocument/2006/customXml" ds:itemID="{ED8AC231-1379-49AC-9B0E-F8473CA113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84</vt:i4>
      </vt:variant>
    </vt:vector>
  </HeadingPairs>
  <TitlesOfParts>
    <vt:vector size="89" baseType="lpstr">
      <vt:lpstr>定時制</vt:lpstr>
      <vt:lpstr>通信制</vt:lpstr>
      <vt:lpstr>専攻科</vt:lpstr>
      <vt:lpstr>（後消）専</vt:lpstr>
      <vt:lpstr>(後消)定・通</vt:lpstr>
      <vt:lpstr>専攻科!Print_Area</vt:lpstr>
      <vt:lpstr>通信制!Print_Area</vt:lpstr>
      <vt:lpstr>定時制!Print_Area</vt:lpstr>
      <vt:lpstr>コード</vt:lpstr>
      <vt:lpstr>コード参照</vt:lpstr>
      <vt:lpstr>専攻科!愛知県</vt:lpstr>
      <vt:lpstr>通信制!愛知県</vt:lpstr>
      <vt:lpstr>専攻科!愛媛県</vt:lpstr>
      <vt:lpstr>通信制!愛媛県</vt:lpstr>
      <vt:lpstr>専攻科!茨城県</vt:lpstr>
      <vt:lpstr>通信制!茨城県</vt:lpstr>
      <vt:lpstr>専攻科!岡山県</vt:lpstr>
      <vt:lpstr>通信制!岡山県</vt:lpstr>
      <vt:lpstr>通信制!沖縄県</vt:lpstr>
      <vt:lpstr>専攻科!岩手県</vt:lpstr>
      <vt:lpstr>通信制!岩手県</vt:lpstr>
      <vt:lpstr>通信制!岐阜県</vt:lpstr>
      <vt:lpstr>専攻科!宮崎県</vt:lpstr>
      <vt:lpstr>通信制!宮崎県</vt:lpstr>
      <vt:lpstr>通信制!宮城県</vt:lpstr>
      <vt:lpstr>専攻科!京都府</vt:lpstr>
      <vt:lpstr>通信制!京都府</vt:lpstr>
      <vt:lpstr>専攻科!熊本県</vt:lpstr>
      <vt:lpstr>通信制!熊本県</vt:lpstr>
      <vt:lpstr>通信制!広島県</vt:lpstr>
      <vt:lpstr>広島県</vt:lpstr>
      <vt:lpstr>専攻科!香川県</vt:lpstr>
      <vt:lpstr>通信制!香川県</vt:lpstr>
      <vt:lpstr>専攻科!高知県</vt:lpstr>
      <vt:lpstr>通信制!高知県</vt:lpstr>
      <vt:lpstr>定時制!高知県</vt:lpstr>
      <vt:lpstr>専攻科!佐賀県</vt:lpstr>
      <vt:lpstr>通信制!佐賀県</vt:lpstr>
      <vt:lpstr>通信制!埼玉県</vt:lpstr>
      <vt:lpstr>専攻科!三重県</vt:lpstr>
      <vt:lpstr>通信制!三重県</vt:lpstr>
      <vt:lpstr>専攻科!山形県</vt:lpstr>
      <vt:lpstr>通信制!山形県</vt:lpstr>
      <vt:lpstr>専攻科!山口県</vt:lpstr>
      <vt:lpstr>通信制!山口県</vt:lpstr>
      <vt:lpstr>専攻科!山梨県</vt:lpstr>
      <vt:lpstr>通信制!山梨県</vt:lpstr>
      <vt:lpstr>専攻科!滋賀県</vt:lpstr>
      <vt:lpstr>通信制!滋賀県</vt:lpstr>
      <vt:lpstr>定時制!滋賀県</vt:lpstr>
      <vt:lpstr>専攻科!鹿児島県</vt:lpstr>
      <vt:lpstr>通信制!鹿児島県</vt:lpstr>
      <vt:lpstr>通信制!秋田県</vt:lpstr>
      <vt:lpstr>専攻科!新潟県</vt:lpstr>
      <vt:lpstr>通信制!新潟県</vt:lpstr>
      <vt:lpstr>専攻科!神奈川県</vt:lpstr>
      <vt:lpstr>通信制!神奈川県</vt:lpstr>
      <vt:lpstr>専攻科!青森県</vt:lpstr>
      <vt:lpstr>通信制!青森県</vt:lpstr>
      <vt:lpstr>専攻科!静岡県</vt:lpstr>
      <vt:lpstr>通信制!静岡県</vt:lpstr>
      <vt:lpstr>通信制!千葉県</vt:lpstr>
      <vt:lpstr>専攻科!大阪府</vt:lpstr>
      <vt:lpstr>通信制!大阪府</vt:lpstr>
      <vt:lpstr>専攻科!大分県</vt:lpstr>
      <vt:lpstr>通信制!大分県</vt:lpstr>
      <vt:lpstr>専攻科!長崎県</vt:lpstr>
      <vt:lpstr>通信制!長崎県</vt:lpstr>
      <vt:lpstr>通信制!長野県</vt:lpstr>
      <vt:lpstr>専攻科!鳥取県</vt:lpstr>
      <vt:lpstr>通信制!鳥取県</vt:lpstr>
      <vt:lpstr>通信制!島根県</vt:lpstr>
      <vt:lpstr>専攻科!東京都</vt:lpstr>
      <vt:lpstr>通信制!東京都</vt:lpstr>
      <vt:lpstr>定時制!東京都</vt:lpstr>
      <vt:lpstr>通信制!栃木県</vt:lpstr>
      <vt:lpstr>専攻科!奈良県</vt:lpstr>
      <vt:lpstr>通信制!奈良県</vt:lpstr>
      <vt:lpstr>定時制!奈良県</vt:lpstr>
      <vt:lpstr>専攻科!福井県</vt:lpstr>
      <vt:lpstr>通信制!福井県</vt:lpstr>
      <vt:lpstr>定時制!福井県</vt:lpstr>
      <vt:lpstr>専攻科!福岡県</vt:lpstr>
      <vt:lpstr>通信制!福岡県</vt:lpstr>
      <vt:lpstr>専攻科!福島県</vt:lpstr>
      <vt:lpstr>通信制!福島県</vt:lpstr>
      <vt:lpstr>通信制!北海道</vt:lpstr>
      <vt:lpstr>定時制!北海道</vt:lpstr>
      <vt:lpstr>通信制!和歌山県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2025-05-27T00:44:26Z</cp:lastPrinted>
  <dcterms:created xsi:type="dcterms:W3CDTF">2010-01-04T14:38:51Z</dcterms:created>
  <dcterms:modified xsi:type="dcterms:W3CDTF">2025-05-28T03:05:14Z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0x010100AAEAA69FFCD54A4CA4B10D2C6F301D04</vt:lpwstr>
  </property>
  <property fmtid="{D5CDD505-2E9C-101B-9397-08002B2CF9AE}" pid="3" name="MediaServiceImageTags">
    <vt:lpwstr/>
  </property>
</Properties>
</file>