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chukoren.sharepoint.com/sites/general/Shared Documents/１.中高連/6.実態調査/2025年度/5_調査票/1_HP掲載版/"/>
    </mc:Choice>
  </mc:AlternateContent>
  <xr:revisionPtr revIDLastSave="18" documentId="8_{F2450C17-9936-489D-84B3-7AA08CD6C2EB}" xr6:coauthVersionLast="47" xr6:coauthVersionMax="47" xr10:uidLastSave="{35E35C33-3DFE-417A-8D16-6C592C8D0353}"/>
  <bookViews>
    <workbookView xWindow="9045" yWindow="75" windowWidth="18990" windowHeight="15345" tabRatio="446" activeTab="1" xr2:uid="{00000000-000D-0000-FFFF-FFFF00000000}"/>
  </bookViews>
  <sheets>
    <sheet name="高等学校（全日制）" sheetId="89" r:id="rId1"/>
    <sheet name="中学校" sheetId="90" r:id="rId2"/>
    <sheet name="中等教育学校" sheetId="91" r:id="rId3"/>
  </sheets>
  <definedNames>
    <definedName name="_xlnm._FilterDatabase" localSheetId="0" hidden="1">'高等学校（全日制）'!$AI$552:$AN$1886</definedName>
    <definedName name="_xlnm._FilterDatabase" localSheetId="1" hidden="1">中学校!$AK$432:$AR$1174</definedName>
    <definedName name="AI" localSheetId="1">中学校!$AD$475</definedName>
    <definedName name="_xlnm.Print_Area" localSheetId="0">'高等学校（全日制）'!$A$1:$AE$538</definedName>
    <definedName name="_xlnm.Print_Area" localSheetId="1">中学校!$A$1:$AE$429</definedName>
    <definedName name="_xlnm.Print_Area" localSheetId="2">中等教育学校!$A$1:$AE$467</definedName>
    <definedName name="愛知県" localSheetId="0">'高等学校（全日制）'!$AH$1278:$AH$1332</definedName>
    <definedName name="愛知県" localSheetId="1">中学校!$AL$854:$AL$874</definedName>
    <definedName name="愛知県" localSheetId="2">中等教育学校!$AI$487</definedName>
    <definedName name="愛媛県" localSheetId="0">'高等学校（全日制）'!$AH$1673:$AH$1683</definedName>
    <definedName name="愛媛県" localSheetId="1">中学校!$AL$1082:$AL$1084</definedName>
    <definedName name="愛媛県" localSheetId="2">中等教育学校!$AI$492:$AI$493</definedName>
    <definedName name="茨城県" localSheetId="0">'高等学校（全日制）'!$AH$704:$AH$727</definedName>
    <definedName name="茨城県" localSheetId="1">中学校!$AL$473:$AL$481</definedName>
    <definedName name="茨城県" localSheetId="2">中等教育学校!$AI$476:$AI$478</definedName>
    <definedName name="岡山県" localSheetId="0">'高等学校（全日制）'!$AH$1582:$AH$1604</definedName>
    <definedName name="岡山県" localSheetId="1">中学校!$AL$1033:$AL$1042</definedName>
    <definedName name="岡山県" localSheetId="2">中等教育学校!$AI$491</definedName>
    <definedName name="沖縄県" localSheetId="0">'高等学校（全日制）'!$AH$1853:$AH$1858</definedName>
    <definedName name="沖縄県" localSheetId="1">中学校!$AL$1168:$AL$1174</definedName>
    <definedName name="岩手県" localSheetId="0">'高等学校（全日制）'!$AH$620:$AH$632</definedName>
    <definedName name="岩手県" localSheetId="1">中学校!$AL$451:$AL$453</definedName>
    <definedName name="岐阜県" localSheetId="0">'高等学校（全日制）'!$AH$1220:$AH$1235</definedName>
    <definedName name="岐阜県" localSheetId="1">中学校!$AL$818:$AL$826</definedName>
    <definedName name="宮崎県" localSheetId="0">'高等学校（全日制）'!$AH$1817:$AH$1831</definedName>
    <definedName name="宮崎県" localSheetId="1">中学校!$AL$1149:$AL$1157</definedName>
    <definedName name="宮城県" localSheetId="0">'高等学校（全日制）'!$AH$633:$AH$651</definedName>
    <definedName name="宮城県" localSheetId="1">中学校!$AL$454:$AL$461</definedName>
    <definedName name="京都府" localSheetId="0">'高等学校（全日制）'!$AH$1356:$AH$1395</definedName>
    <definedName name="京都府" localSheetId="1">中学校!$AL$889:$AL$912</definedName>
    <definedName name="熊本県" localSheetId="0">'高等学校（全日制）'!$AH$1782:$AH$1802</definedName>
    <definedName name="熊本県" localSheetId="1">中学校!$AL$1137:$AL$1144</definedName>
    <definedName name="群馬県" localSheetId="0">'高等学校（全日制）'!$AH$742:$AH$754</definedName>
    <definedName name="群馬県" localSheetId="1">中学校!$AL$489:$AL$495</definedName>
    <definedName name="広島県" localSheetId="0">'高等学校（全日制）'!$AH$1605:$AH$1639</definedName>
    <definedName name="広島県" localSheetId="1">中学校!$AL$1043:$AL$1067</definedName>
    <definedName name="香川県" localSheetId="0">'高等学校（全日制）'!$AH$1663:$AH$1672</definedName>
    <definedName name="香川県" localSheetId="1">中学校!$AL$1078:$AL$1081</definedName>
    <definedName name="高知県" localSheetId="0">'高等学校（全日制）'!$AH$1684:$AH$1691</definedName>
    <definedName name="高知県" localSheetId="1">中学校!$AL$1085:$AL$1091</definedName>
    <definedName name="佐賀県" localSheetId="0">'高等学校（全日制）'!$AH$1751:$AH$1759</definedName>
    <definedName name="佐賀県" localSheetId="1">中学校!$AL$1119:$AL$1124</definedName>
    <definedName name="埼玉県" localSheetId="0">'高等学校（全日制）'!$AH$755:$AH$802</definedName>
    <definedName name="埼玉県" localSheetId="1">中学校!$AL$496:$AL$525</definedName>
    <definedName name="埼玉県" localSheetId="2">中等教育学校!$AI$480</definedName>
    <definedName name="三重県" localSheetId="0">'高等学校（全日制）'!$AH$1333:$AH$1345</definedName>
    <definedName name="三重県" localSheetId="1">中学校!$AL$875:$AL$883</definedName>
    <definedName name="三重県" localSheetId="2">中等教育学校!$AI$488</definedName>
    <definedName name="山形県" localSheetId="0">'高等学校（全日制）'!$AH$657:$AH$670</definedName>
    <definedName name="山口県" localSheetId="0">'高等学校（全日制）'!$AH$1640:$AH$1659</definedName>
    <definedName name="山口県" localSheetId="1">中学校!$AL$1068:$AL$1075</definedName>
    <definedName name="山梨県" localSheetId="0">'高等学校（全日制）'!$AH$1192:$AH$1202</definedName>
    <definedName name="山梨県" localSheetId="1">中学校!$AL$801:$AL$807</definedName>
    <definedName name="滋賀県" localSheetId="0">'高等学校（全日制）'!$AH$1346:$AH$1355</definedName>
    <definedName name="滋賀県" localSheetId="1">中学校!$AL$884:$AL$888</definedName>
    <definedName name="滋賀県" localSheetId="2">中等教育学校!$AI$489</definedName>
    <definedName name="鹿児島県" localSheetId="0">'高等学校（全日制）'!$AH$1832:$AH$1852</definedName>
    <definedName name="鹿児島県" localSheetId="1">中学校!$AL$1158:$AL$1167</definedName>
    <definedName name="秋田県" localSheetId="0">'高等学校（全日制）'!$AH$652:$AH$656</definedName>
    <definedName name="秋田県" localSheetId="1">中学校!$AJ$432</definedName>
    <definedName name="新潟県" localSheetId="0">'高等学校（全日制）'!$AH$688:$AH$703</definedName>
    <definedName name="新潟県" localSheetId="1">中学校!$AL$470:$AL$472</definedName>
    <definedName name="神奈川県" localSheetId="0">'高等学校（全日制）'!$AH$857:$AH$934</definedName>
    <definedName name="神奈川県" localSheetId="1">中学校!$AL$550:$AL$608</definedName>
    <definedName name="神奈川県" localSheetId="2">中等教育学校!$AI$483:$AI$484</definedName>
    <definedName name="青森県" localSheetId="0">'高等学校（全日制）'!$AH$603:$AH$619</definedName>
    <definedName name="青森県" localSheetId="1">中学校!$AL$445:$AL$450</definedName>
    <definedName name="静岡県" localSheetId="0">'高等学校（全日制）'!$AH$1236:$AH$1277</definedName>
    <definedName name="静岡県" localSheetId="1">中学校!$AL$827:$AL$853</definedName>
    <definedName name="石川県" localSheetId="0">'高等学校（全日制）'!$AH$1178:$AH$1186</definedName>
    <definedName name="石川県" localSheetId="1">中学校!$AL$793:$AL$796</definedName>
    <definedName name="千葉県" localSheetId="0">'高等学校（全日制）'!$AH$803:$AH$856</definedName>
    <definedName name="千葉県" localSheetId="1">中学校!$AL$526:$AL$549</definedName>
    <definedName name="千葉県" localSheetId="2">中等教育学校!$AI$481:$AI$482</definedName>
    <definedName name="大阪府" localSheetId="0">'高等学校（全日制）'!$AH$1396:$AH$1489</definedName>
    <definedName name="大阪府" localSheetId="1">中学校!$AL$913:$AL$971</definedName>
    <definedName name="大分県" localSheetId="0">'高等学校（全日制）'!$AH$1803:$AH$1816</definedName>
    <definedName name="大分県" localSheetId="1">中学校!$AL$1145:$AL$1148</definedName>
    <definedName name="長崎県" localSheetId="0">'高等学校（全日制）'!$AH$1760:$AH$1781</definedName>
    <definedName name="長崎県" localSheetId="1">中学校!$AL$1125:$AL$1136</definedName>
    <definedName name="長野県" localSheetId="0">'高等学校（全日制）'!$AH$1203:$AH$1219</definedName>
    <definedName name="長野県" localSheetId="1">中学校!$AL$808:$AL$817</definedName>
    <definedName name="長野県" localSheetId="2">中等教育学校!$AI$485:$AI$486</definedName>
    <definedName name="鳥取県" localSheetId="0">'高等学校（全日制）'!$AH$1564:$AH$1571</definedName>
    <definedName name="鳥取県" localSheetId="1">中学校!$AL$1027:$AL$1029</definedName>
    <definedName name="都道府県" localSheetId="2">中等教育学校!$AH$475:$AH$494</definedName>
    <definedName name="島根県" localSheetId="0">'高等学校（全日制）'!$AH$1572:$AH$1581</definedName>
    <definedName name="島根県" localSheetId="1">中学校!$AL$1030:$AL$1032</definedName>
    <definedName name="東京都" localSheetId="0">'高等学校（全日制）'!$AH$935:$AH$1167</definedName>
    <definedName name="東京都" localSheetId="1">中学校!$AL$609:$AL$791</definedName>
    <definedName name="徳島県" localSheetId="0">'高等学校（全日制）'!$AH$1660:$AH$1662</definedName>
    <definedName name="徳島県" localSheetId="1">中学校!$AL$1076:$AL$1077</definedName>
    <definedName name="栃木県" localSheetId="0">'高等学校（全日制）'!$AH$728:$AH$741</definedName>
    <definedName name="栃木県" localSheetId="1">中学校!$AL$482:$AL$488</definedName>
    <definedName name="栃木県" localSheetId="2">中等教育学校!$AI$479</definedName>
    <definedName name="奈良県" localSheetId="0">'高等学校（全日制）'!$AH$1541:$AH$1554</definedName>
    <definedName name="奈良県" localSheetId="1">中学校!$AL$1010:$AL$1019</definedName>
    <definedName name="奈良県" localSheetId="2">中等教育学校!$AI$490</definedName>
    <definedName name="富山県" localSheetId="0">'高等学校（全日制）'!$AH$1168:$AH$1177</definedName>
    <definedName name="富山県" localSheetId="1">中学校!$AL$792</definedName>
    <definedName name="福井県" localSheetId="0">'高等学校（全日制）'!$AH$1187:$AH$1191</definedName>
    <definedName name="福井県" localSheetId="1">中学校!$AL$797:$AL$800</definedName>
    <definedName name="福岡県" localSheetId="0">'高等学校（全日制）'!$AH$1692:$AH$1750</definedName>
    <definedName name="福岡県" localSheetId="1">中学校!$AL$1092:$AL$1118</definedName>
    <definedName name="福岡県" localSheetId="2">中等教育学校!$AI$494</definedName>
    <definedName name="福島県" localSheetId="0">'高等学校（全日制）'!$AH$671:$AH$687</definedName>
    <definedName name="福島県" localSheetId="1">中学校!$AL$462:$AL$469</definedName>
    <definedName name="兵庫県" localSheetId="0">'高等学校（全日制）'!$AH$1490:$AH$1540</definedName>
    <definedName name="兵庫県" localSheetId="1">中学校!$AL$972:$AL$1009</definedName>
    <definedName name="北海道" localSheetId="0">'高等学校（全日制）'!$AH$553:$AH$602</definedName>
    <definedName name="北海道" localSheetId="1">中学校!$AL$433:$AL$444</definedName>
    <definedName name="和歌山県" localSheetId="0">'高等学校（全日制）'!$AH$1555:$AH$1563</definedName>
    <definedName name="和歌山県" localSheetId="1">中学校!$AL$1020:$AL$1026</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82" i="90" l="1"/>
  <c r="AF320" i="91"/>
  <c r="AF372" i="89"/>
  <c r="AF67" i="91"/>
  <c r="AF48" i="91"/>
  <c r="AF55" i="91"/>
  <c r="AF42" i="91"/>
  <c r="AF265" i="89"/>
  <c r="AF251" i="89"/>
  <c r="AF221" i="91"/>
  <c r="AF207" i="91"/>
  <c r="AF191" i="90"/>
  <c r="AF177" i="90"/>
  <c r="AF74" i="90"/>
  <c r="AF71" i="90"/>
  <c r="AF63" i="90"/>
  <c r="AF109" i="90"/>
  <c r="AF118" i="91"/>
  <c r="AF190" i="91"/>
  <c r="AF180" i="91"/>
  <c r="AF170" i="91" a="1"/>
  <c r="AF170" i="91" s="1"/>
  <c r="AF160" i="90"/>
  <c r="AF150" i="90"/>
  <c r="AF140" i="90" a="1"/>
  <c r="AF140" i="90" s="1"/>
  <c r="AF9" i="90"/>
  <c r="AF186" i="89"/>
  <c r="R186" i="89"/>
  <c r="AF145" i="91"/>
  <c r="AF115" i="90"/>
  <c r="AF47" i="90"/>
  <c r="AF177" i="89"/>
  <c r="AF176" i="89"/>
  <c r="AF174" i="89"/>
  <c r="AF126" i="89"/>
  <c r="AF96" i="89"/>
  <c r="AF94" i="89"/>
  <c r="AF92" i="89"/>
  <c r="AF90" i="89"/>
  <c r="M465" i="91" l="1"/>
  <c r="Y453" i="91"/>
  <c r="Y442" i="91"/>
  <c r="AF433" i="91"/>
  <c r="AF420" i="91"/>
  <c r="AF419" i="91"/>
  <c r="AF414" i="91"/>
  <c r="AF410" i="91"/>
  <c r="AF407" i="91"/>
  <c r="AF398" i="91"/>
  <c r="AF394" i="91"/>
  <c r="AF393" i="91"/>
  <c r="AF385" i="91"/>
  <c r="AF367" i="91"/>
  <c r="AF354" i="91"/>
  <c r="AF353" i="91"/>
  <c r="AF352" i="91"/>
  <c r="AF342" i="91"/>
  <c r="AF341" i="91"/>
  <c r="AF335" i="91"/>
  <c r="AF334" i="91"/>
  <c r="AF321" i="91"/>
  <c r="AF311" i="91"/>
  <c r="AF304" i="91"/>
  <c r="AB304" i="91"/>
  <c r="AF294" i="91"/>
  <c r="AF289" i="91"/>
  <c r="AF269" i="91"/>
  <c r="N269" i="91"/>
  <c r="K269" i="91"/>
  <c r="AF291" i="91" s="1"/>
  <c r="L263" i="91"/>
  <c r="AF261" i="91"/>
  <c r="AF251" i="91"/>
  <c r="AF249" i="91"/>
  <c r="AF240" i="91"/>
  <c r="W240" i="91"/>
  <c r="AF232" i="91"/>
  <c r="A232" i="91"/>
  <c r="AF222" i="91"/>
  <c r="AF208" i="91"/>
  <c r="AF197" i="91"/>
  <c r="AF183" i="91"/>
  <c r="AF155" i="91"/>
  <c r="R153" i="91"/>
  <c r="AF152" i="91"/>
  <c r="AF151" i="91"/>
  <c r="AF150" i="91"/>
  <c r="R149" i="91"/>
  <c r="N149" i="91"/>
  <c r="AF148" i="91"/>
  <c r="AF147" i="91"/>
  <c r="R146" i="91"/>
  <c r="R145" i="91"/>
  <c r="R159" i="91" s="1"/>
  <c r="AF144" i="91"/>
  <c r="AF143" i="91"/>
  <c r="AF142" i="91"/>
  <c r="AF141" i="91"/>
  <c r="AF140" i="91"/>
  <c r="AF139" i="91"/>
  <c r="AF138" i="91"/>
  <c r="R137" i="91"/>
  <c r="R158" i="91" s="1"/>
  <c r="R154" i="91" s="1"/>
  <c r="R156" i="91" s="1"/>
  <c r="AF136" i="91"/>
  <c r="AF135" i="91"/>
  <c r="AF134" i="91"/>
  <c r="AF133" i="91"/>
  <c r="AF132" i="91"/>
  <c r="AF131" i="91"/>
  <c r="O126" i="91"/>
  <c r="AF126" i="91" s="1"/>
  <c r="G126" i="91"/>
  <c r="AF113" i="91"/>
  <c r="T105" i="91"/>
  <c r="P105" i="91"/>
  <c r="L105" i="91"/>
  <c r="H105" i="91"/>
  <c r="AF105" i="91" s="1"/>
  <c r="AF103" i="91"/>
  <c r="T102" i="91"/>
  <c r="P102" i="91"/>
  <c r="L102" i="91"/>
  <c r="H102" i="91"/>
  <c r="AF102" i="91" s="1"/>
  <c r="AF100" i="91"/>
  <c r="T99" i="91"/>
  <c r="P99" i="91"/>
  <c r="L99" i="91"/>
  <c r="H99" i="91"/>
  <c r="AF99" i="91" s="1"/>
  <c r="AF97" i="91"/>
  <c r="T96" i="91"/>
  <c r="P96" i="91"/>
  <c r="L96" i="91"/>
  <c r="H96" i="91"/>
  <c r="AF96" i="91" s="1"/>
  <c r="AF94" i="91"/>
  <c r="AF93" i="91"/>
  <c r="T93" i="91"/>
  <c r="P93" i="91"/>
  <c r="L93" i="91"/>
  <c r="H93" i="91"/>
  <c r="AF81" i="91" s="1"/>
  <c r="AF91" i="91"/>
  <c r="T90" i="91"/>
  <c r="AF90" i="91" s="1"/>
  <c r="P90" i="91"/>
  <c r="L90" i="91"/>
  <c r="H90" i="91"/>
  <c r="AF84" i="91"/>
  <c r="AF83" i="91"/>
  <c r="T82" i="91"/>
  <c r="P82" i="91"/>
  <c r="L82" i="91"/>
  <c r="AF76" i="91"/>
  <c r="E76" i="91"/>
  <c r="B76" i="91"/>
  <c r="AF74" i="91"/>
  <c r="E74" i="91"/>
  <c r="E70" i="91" s="1"/>
  <c r="B74" i="91"/>
  <c r="AF72" i="91"/>
  <c r="E72" i="91"/>
  <c r="B72" i="91"/>
  <c r="AF71" i="91"/>
  <c r="E71" i="91"/>
  <c r="AF70" i="91"/>
  <c r="W70" i="91"/>
  <c r="T70" i="91"/>
  <c r="Q70" i="91"/>
  <c r="N70" i="91"/>
  <c r="K70" i="91"/>
  <c r="H70" i="91"/>
  <c r="AF62" i="91"/>
  <c r="AA62" i="91"/>
  <c r="AF61" i="91"/>
  <c r="AA61" i="91"/>
  <c r="AF60" i="91"/>
  <c r="AA60" i="91"/>
  <c r="AF59" i="91"/>
  <c r="AA59" i="91"/>
  <c r="AF58" i="91"/>
  <c r="AA58" i="91"/>
  <c r="AF57" i="91"/>
  <c r="AA57" i="91"/>
  <c r="AF56" i="91"/>
  <c r="AA56" i="91"/>
  <c r="AA55" i="91"/>
  <c r="Y54" i="91"/>
  <c r="W54" i="91"/>
  <c r="U54" i="91"/>
  <c r="S54" i="91"/>
  <c r="Q54" i="91"/>
  <c r="O54" i="91"/>
  <c r="AA54" i="91" s="1"/>
  <c r="Y53" i="91"/>
  <c r="W53" i="91"/>
  <c r="U53" i="91"/>
  <c r="S53" i="91"/>
  <c r="Q53" i="91"/>
  <c r="O53" i="91"/>
  <c r="AA53" i="91" s="1"/>
  <c r="AF53" i="91" s="1"/>
  <c r="J53" i="91"/>
  <c r="H53" i="91"/>
  <c r="F53" i="91"/>
  <c r="AF51" i="91" s="1"/>
  <c r="D53" i="91"/>
  <c r="AF43" i="91"/>
  <c r="V43" i="91"/>
  <c r="A35" i="91"/>
  <c r="AF27" i="91"/>
  <c r="AF25" i="91"/>
  <c r="AF24" i="91"/>
  <c r="AF20" i="91"/>
  <c r="AF19" i="91"/>
  <c r="AF15" i="91"/>
  <c r="AF13" i="91"/>
  <c r="AF10" i="91"/>
  <c r="A4" i="91"/>
  <c r="F4" i="91" s="1"/>
  <c r="AF2" i="91"/>
  <c r="AK2" i="91" l="1"/>
  <c r="AF32" i="91" s="1"/>
  <c r="AF54" i="91"/>
  <c r="AF41" i="91"/>
  <c r="AK1" i="91"/>
  <c r="AF137" i="91"/>
  <c r="E4" i="91"/>
  <c r="AF270" i="91"/>
  <c r="AF285" i="91"/>
  <c r="AF465" i="91" l="1"/>
  <c r="R423" i="91"/>
  <c r="AF453" i="91"/>
  <c r="AF442" i="91"/>
  <c r="AF432" i="91"/>
  <c r="M427" i="90" l="1"/>
  <c r="Y415" i="90"/>
  <c r="Y404" i="90"/>
  <c r="AF395" i="90"/>
  <c r="AF382" i="90"/>
  <c r="AF381" i="90"/>
  <c r="AF377" i="90"/>
  <c r="AF372" i="90"/>
  <c r="AF369" i="90"/>
  <c r="AF361" i="90"/>
  <c r="AF357" i="90"/>
  <c r="AF356" i="90"/>
  <c r="AF348" i="90"/>
  <c r="AF330" i="90"/>
  <c r="C330" i="90"/>
  <c r="AF316" i="90"/>
  <c r="AF315" i="90"/>
  <c r="AF314" i="90"/>
  <c r="AF305" i="90"/>
  <c r="AF304" i="90"/>
  <c r="AF298" i="90"/>
  <c r="AF297" i="90"/>
  <c r="AF286" i="90"/>
  <c r="AF273" i="90"/>
  <c r="AF266" i="90"/>
  <c r="AB266" i="90"/>
  <c r="AF256" i="90"/>
  <c r="N231" i="90"/>
  <c r="L225" i="90"/>
  <c r="K231" i="90" s="1"/>
  <c r="AF220" i="90"/>
  <c r="AF211" i="90"/>
  <c r="W211" i="90"/>
  <c r="AF202" i="90"/>
  <c r="A202" i="90"/>
  <c r="AF192" i="90"/>
  <c r="AF178" i="90"/>
  <c r="AF167" i="90"/>
  <c r="AF153" i="90"/>
  <c r="AF125" i="90"/>
  <c r="R123" i="90"/>
  <c r="AF122" i="90"/>
  <c r="AF121" i="90"/>
  <c r="AF120" i="90"/>
  <c r="AF119" i="90"/>
  <c r="R119" i="90"/>
  <c r="N119" i="90"/>
  <c r="AF118" i="90"/>
  <c r="AF117" i="90"/>
  <c r="R115" i="90"/>
  <c r="R116" i="90" s="1"/>
  <c r="AF114" i="90"/>
  <c r="AF113" i="90"/>
  <c r="AF112" i="90"/>
  <c r="AF111" i="90"/>
  <c r="AF110" i="90"/>
  <c r="AF108" i="90"/>
  <c r="AF107" i="90"/>
  <c r="R107" i="90"/>
  <c r="R128" i="90" s="1"/>
  <c r="AF106" i="90"/>
  <c r="AF105" i="90"/>
  <c r="AF104" i="90"/>
  <c r="AF103" i="90"/>
  <c r="AF102" i="90"/>
  <c r="AF101" i="90"/>
  <c r="AF96" i="90"/>
  <c r="O96" i="90"/>
  <c r="G96" i="90"/>
  <c r="AF88" i="90"/>
  <c r="AF83" i="90"/>
  <c r="H76" i="90"/>
  <c r="AF76" i="90" s="1"/>
  <c r="AF73" i="90"/>
  <c r="H73" i="90"/>
  <c r="H70" i="90"/>
  <c r="AF70" i="90" s="1"/>
  <c r="AF64" i="90"/>
  <c r="AF62" i="90"/>
  <c r="AF57" i="90"/>
  <c r="AF56" i="90"/>
  <c r="AF55" i="90"/>
  <c r="AF54" i="90"/>
  <c r="C54" i="90"/>
  <c r="AF53" i="90"/>
  <c r="AF49" i="90"/>
  <c r="Y49" i="90"/>
  <c r="AF48" i="90"/>
  <c r="Y48" i="90"/>
  <c r="AF46" i="90"/>
  <c r="AF45" i="90"/>
  <c r="V39" i="90"/>
  <c r="AF39" i="90" s="1"/>
  <c r="AF38" i="90"/>
  <c r="AF36" i="90"/>
  <c r="A34" i="90"/>
  <c r="AF25" i="90"/>
  <c r="AF23" i="90"/>
  <c r="AF22" i="90"/>
  <c r="AF18" i="90"/>
  <c r="AF16" i="90"/>
  <c r="AF13" i="90"/>
  <c r="AF11" i="90"/>
  <c r="AF8" i="90"/>
  <c r="F4" i="90"/>
  <c r="E4" i="90"/>
  <c r="A4" i="90"/>
  <c r="AK1" i="90" s="1"/>
  <c r="AF2" i="90"/>
  <c r="AF253" i="90" l="1"/>
  <c r="AF247" i="90"/>
  <c r="AF232" i="90"/>
  <c r="AF231" i="90"/>
  <c r="AF427" i="90"/>
  <c r="AF415" i="90"/>
  <c r="AF404" i="90"/>
  <c r="AF394" i="90"/>
  <c r="R129" i="90"/>
  <c r="R124" i="90" s="1"/>
  <c r="R126" i="90" s="1"/>
  <c r="AK2" i="90"/>
  <c r="AF31" i="90" s="1"/>
  <c r="AF314" i="89" l="1"/>
  <c r="A4" i="89"/>
  <c r="AK2" i="89" s="1"/>
  <c r="AK1" i="89" l="1"/>
  <c r="AF481" i="89" l="1"/>
  <c r="AF462" i="89"/>
  <c r="AF474" i="89"/>
  <c r="AF471" i="89"/>
  <c r="AF11" i="89" l="1"/>
  <c r="AF406" i="89" l="1"/>
  <c r="AF405" i="89"/>
  <c r="AF395" i="89"/>
  <c r="AF234" i="89" l="1"/>
  <c r="AF224" i="89"/>
  <c r="AF214" i="89" a="1"/>
  <c r="AF214" i="89" s="1"/>
  <c r="AF44" i="89"/>
  <c r="V286" i="89" l="1"/>
  <c r="N41" i="89"/>
  <c r="AF74" i="89" l="1"/>
  <c r="AF2" i="89" l="1"/>
  <c r="AF491" i="89"/>
  <c r="AF458" i="89"/>
  <c r="AF424" i="89"/>
  <c r="AF373" i="89"/>
  <c r="AF339" i="89" l="1"/>
  <c r="AF334" i="89"/>
  <c r="AF266" i="89"/>
  <c r="AF184" i="89" l="1"/>
  <c r="AF182" i="89"/>
  <c r="AF180" i="89"/>
  <c r="AF138" i="89"/>
  <c r="AF135" i="89"/>
  <c r="AF127" i="89"/>
  <c r="AF128" i="89"/>
  <c r="AF65" i="89"/>
  <c r="AF64" i="89"/>
  <c r="AF63" i="89"/>
  <c r="AF62" i="89"/>
  <c r="AF61" i="89"/>
  <c r="AF60" i="89"/>
  <c r="AF59" i="89"/>
  <c r="AF58" i="89"/>
  <c r="AF57" i="89"/>
  <c r="AF56" i="89"/>
  <c r="AF53" i="89"/>
  <c r="V88" i="89"/>
  <c r="S88" i="89"/>
  <c r="N45" i="89"/>
  <c r="AF457" i="89"/>
  <c r="AF148" i="89"/>
  <c r="AF160" i="89"/>
  <c r="AF75" i="89"/>
  <c r="V75" i="89"/>
  <c r="AF294" i="89"/>
  <c r="L309" i="89"/>
  <c r="AF83" i="89"/>
  <c r="AF113" i="89"/>
  <c r="A276" i="89"/>
  <c r="AF276" i="89"/>
  <c r="AF252" i="89"/>
  <c r="Y65" i="89"/>
  <c r="W65" i="89"/>
  <c r="Y64" i="89"/>
  <c r="W64" i="89"/>
  <c r="Y63" i="89"/>
  <c r="W63" i="89"/>
  <c r="Y62" i="89"/>
  <c r="W62" i="89"/>
  <c r="Y61" i="89"/>
  <c r="W61" i="89"/>
  <c r="Y60" i="89"/>
  <c r="W60" i="89"/>
  <c r="Y59" i="89"/>
  <c r="W59" i="89"/>
  <c r="Y58" i="89"/>
  <c r="W58" i="89"/>
  <c r="Y57" i="89"/>
  <c r="W57" i="89"/>
  <c r="V57" i="89"/>
  <c r="V58" i="89" s="1"/>
  <c r="X57" i="89" l="1"/>
  <c r="V59" i="89"/>
  <c r="X58" i="89"/>
  <c r="V60" i="89" l="1"/>
  <c r="X59" i="89"/>
  <c r="V61" i="89" l="1"/>
  <c r="X60" i="89"/>
  <c r="V62" i="89" l="1"/>
  <c r="X61" i="89"/>
  <c r="V63" i="89" l="1"/>
  <c r="X62" i="89"/>
  <c r="V64" i="89" l="1"/>
  <c r="X63" i="89"/>
  <c r="X64" i="89" l="1"/>
  <c r="V65" i="89"/>
  <c r="X65" i="89" s="1"/>
  <c r="B98" i="89" s="1"/>
  <c r="AF98" i="89" s="1"/>
  <c r="B102" i="89" l="1"/>
  <c r="B100" i="89"/>
  <c r="AF100" i="89" s="1"/>
  <c r="B106" i="89"/>
  <c r="AF106" i="89" s="1"/>
  <c r="B104" i="89"/>
  <c r="AF104" i="89" s="1"/>
  <c r="AF103" i="89" l="1"/>
  <c r="AF102" i="89"/>
  <c r="AF101" i="89"/>
  <c r="AF105" i="89"/>
  <c r="AF107" i="89"/>
  <c r="AF99" i="89"/>
  <c r="AF505" i="89"/>
  <c r="AF407" i="89" l="1"/>
  <c r="AF361" i="89"/>
  <c r="AF388" i="89"/>
  <c r="AF387" i="89"/>
  <c r="AF307" i="89"/>
  <c r="AF296" i="89" l="1"/>
  <c r="M88" i="89"/>
  <c r="AF161" i="89"/>
  <c r="AF490" i="89" l="1"/>
  <c r="AF173" i="89"/>
  <c r="AF32" i="89"/>
  <c r="D88" i="89"/>
  <c r="G88" i="89"/>
  <c r="J88" i="89"/>
  <c r="N314" i="89"/>
  <c r="AF87" i="89" l="1"/>
  <c r="AF97" i="89"/>
  <c r="AF95" i="89"/>
  <c r="AF93" i="89"/>
  <c r="AF91" i="89"/>
  <c r="AF448" i="89"/>
  <c r="AF394" i="89"/>
  <c r="K314" i="89" l="1"/>
  <c r="AF315" i="89" s="1"/>
  <c r="AF196" i="89"/>
  <c r="R178" i="89"/>
  <c r="AF178" i="89" s="1"/>
  <c r="AF193" i="89"/>
  <c r="AF192" i="89"/>
  <c r="AF191" i="89"/>
  <c r="AF189" i="89"/>
  <c r="AF188" i="89"/>
  <c r="AF185" i="89"/>
  <c r="AF183" i="89"/>
  <c r="AF181" i="89"/>
  <c r="AF179" i="89"/>
  <c r="AF175" i="89"/>
  <c r="AF172" i="89"/>
  <c r="O165" i="89"/>
  <c r="G165" i="89"/>
  <c r="L134" i="89"/>
  <c r="L137" i="89"/>
  <c r="T137" i="89"/>
  <c r="X137" i="89"/>
  <c r="X140" i="89"/>
  <c r="T140" i="89"/>
  <c r="P140" i="89"/>
  <c r="L140" i="89"/>
  <c r="H140" i="89"/>
  <c r="AF330" i="89" l="1"/>
  <c r="AF336" i="89"/>
  <c r="AF140" i="89"/>
  <c r="AF165" i="89"/>
  <c r="D117" i="89" l="1"/>
  <c r="AF117" i="89" s="1"/>
  <c r="D119" i="89"/>
  <c r="AF119" i="89" s="1"/>
  <c r="D118" i="89"/>
  <c r="AF118" i="89" s="1"/>
  <c r="M116" i="89"/>
  <c r="AF352" i="89"/>
  <c r="AF241" i="89"/>
  <c r="AF227" i="89"/>
  <c r="X134" i="89"/>
  <c r="P137" i="89"/>
  <c r="H134" i="89"/>
  <c r="H137" i="89"/>
  <c r="P134" i="89"/>
  <c r="G116" i="89"/>
  <c r="AF137" i="89" l="1"/>
  <c r="AB95" i="89" l="1"/>
  <c r="AB94" i="89"/>
  <c r="AB107" i="89"/>
  <c r="AB106" i="89"/>
  <c r="AB105" i="89"/>
  <c r="AB104" i="89"/>
  <c r="AB103" i="89"/>
  <c r="AB102" i="89"/>
  <c r="AB101" i="89"/>
  <c r="AB100" i="89"/>
  <c r="AB99" i="89"/>
  <c r="AB98" i="89"/>
  <c r="AB97" i="89"/>
  <c r="AB96" i="89"/>
  <c r="AB93" i="89"/>
  <c r="AB92" i="89"/>
  <c r="AB91" i="89"/>
  <c r="AB90" i="89"/>
  <c r="Y89" i="89"/>
  <c r="V89" i="89"/>
  <c r="S89" i="89"/>
  <c r="Y88" i="89"/>
  <c r="AF22" i="89"/>
  <c r="AF17" i="89"/>
  <c r="AF18" i="89"/>
  <c r="AF23" i="89"/>
  <c r="AF25" i="89"/>
  <c r="AF13" i="89"/>
  <c r="AF9" i="89"/>
  <c r="AB89" i="89" l="1"/>
  <c r="AB88" i="89"/>
  <c r="AF88" i="89" s="1"/>
  <c r="M537" i="89"/>
  <c r="Y525" i="89"/>
  <c r="Y514" i="89"/>
  <c r="AB352" i="89"/>
  <c r="AF286" i="89"/>
  <c r="R194" i="89"/>
  <c r="R190" i="89"/>
  <c r="N190" i="89"/>
  <c r="R200" i="89"/>
  <c r="T134" i="89"/>
  <c r="AF125" i="89" s="1"/>
  <c r="AA116" i="89"/>
  <c r="Y116" i="89"/>
  <c r="W116" i="89"/>
  <c r="U116" i="89"/>
  <c r="S116" i="89"/>
  <c r="P116" i="89"/>
  <c r="J116" i="89"/>
  <c r="AA115" i="89"/>
  <c r="Y115" i="89"/>
  <c r="W115" i="89"/>
  <c r="U115" i="89"/>
  <c r="S115" i="89"/>
  <c r="E4" i="89"/>
  <c r="AF116" i="89" l="1"/>
  <c r="AF89" i="89"/>
  <c r="AF73" i="89"/>
  <c r="D116" i="89"/>
  <c r="AF134" i="89"/>
  <c r="F4" i="89"/>
  <c r="R187" i="89"/>
  <c r="AF504" i="89"/>
  <c r="R199" i="89"/>
  <c r="R195" i="89" s="1"/>
  <c r="R197" i="89" s="1"/>
  <c r="AF537" i="89" l="1"/>
  <c r="AF514" i="89"/>
  <c r="S495" i="89"/>
  <c r="AF525" i="8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<sst xmlns="http://schemas.openxmlformats.org/spreadsheetml/2006/main" count="12220" uniqueCount="4798">
  <si>
    <t>都道府県名</t>
    <rPh sb="0" eb="4">
      <t>トドウフケン</t>
    </rPh>
    <rPh sb="4" eb="5">
      <t>メイ</t>
    </rPh>
    <phoneticPr fontId="3"/>
  </si>
  <si>
    <t>日本私立中学高等学校連合会</t>
    <rPh sb="0" eb="2">
      <t>ニホン</t>
    </rPh>
    <rPh sb="2" eb="4">
      <t>シリツ</t>
    </rPh>
    <rPh sb="4" eb="6">
      <t>チュウガク</t>
    </rPh>
    <rPh sb="6" eb="8">
      <t>コウトウ</t>
    </rPh>
    <rPh sb="8" eb="10">
      <t>ガッコウ</t>
    </rPh>
    <rPh sb="10" eb="13">
      <t>レンゴウカイ</t>
    </rPh>
    <phoneticPr fontId="3"/>
  </si>
  <si>
    <t>※下記に注意事項が表示されます。</t>
    <rPh sb="1" eb="3">
      <t>カキ</t>
    </rPh>
    <rPh sb="4" eb="6">
      <t>チュウイ</t>
    </rPh>
    <rPh sb="6" eb="8">
      <t>ジコウ</t>
    </rPh>
    <rPh sb="9" eb="11">
      <t>ヒョウジ</t>
    </rPh>
    <phoneticPr fontId="14"/>
  </si>
  <si>
    <t>○</t>
    <phoneticPr fontId="14"/>
  </si>
  <si>
    <t>上記に表示される番号は消さないでください。</t>
    <rPh sb="0" eb="2">
      <t>ジョウキ</t>
    </rPh>
    <rPh sb="3" eb="5">
      <t>ヒョウジ</t>
    </rPh>
    <rPh sb="8" eb="10">
      <t>バンゴウ</t>
    </rPh>
    <rPh sb="11" eb="12">
      <t>ケ</t>
    </rPh>
    <phoneticPr fontId="14"/>
  </si>
  <si>
    <t>秘</t>
    <rPh sb="0" eb="1">
      <t>ヒ</t>
    </rPh>
    <phoneticPr fontId="3"/>
  </si>
  <si>
    <t>(フリガナ)</t>
    <phoneticPr fontId="3"/>
  </si>
  <si>
    <t>学校法人
事務所
所在地</t>
    <rPh sb="0" eb="2">
      <t>ガッコウ</t>
    </rPh>
    <rPh sb="2" eb="4">
      <t>ホウジン</t>
    </rPh>
    <phoneticPr fontId="3"/>
  </si>
  <si>
    <t>〒</t>
    <phoneticPr fontId="3"/>
  </si>
  <si>
    <t>電話</t>
    <rPh sb="0" eb="2">
      <t>デンワ</t>
    </rPh>
    <phoneticPr fontId="3"/>
  </si>
  <si>
    <t>ＦＡＸ</t>
    <phoneticPr fontId="3"/>
  </si>
  <si>
    <t>職名</t>
    <rPh sb="0" eb="2">
      <t>ショクメイ</t>
    </rPh>
    <phoneticPr fontId="3"/>
  </si>
  <si>
    <t>学校名</t>
    <rPh sb="0" eb="2">
      <t>ガッコウ</t>
    </rPh>
    <rPh sb="2" eb="3">
      <t>メイ</t>
    </rPh>
    <phoneticPr fontId="3"/>
  </si>
  <si>
    <t>校長名</t>
    <rPh sb="0" eb="2">
      <t>コウチョウ</t>
    </rPh>
    <rPh sb="2" eb="3">
      <t>メイ</t>
    </rPh>
    <phoneticPr fontId="3"/>
  </si>
  <si>
    <t>手入力、訂正</t>
    <rPh sb="0" eb="3">
      <t>テニュウリョク</t>
    </rPh>
    <rPh sb="4" eb="6">
      <t>テイセイ</t>
    </rPh>
    <phoneticPr fontId="14"/>
  </si>
  <si>
    <t>学校
所在地</t>
    <rPh sb="0" eb="2">
      <t>ガッコウ</t>
    </rPh>
    <rPh sb="3" eb="6">
      <t>ショザイチ</t>
    </rPh>
    <phoneticPr fontId="3"/>
  </si>
  <si>
    <t>男女共学別</t>
    <rPh sb="0" eb="2">
      <t>ダンジョ</t>
    </rPh>
    <rPh sb="2" eb="4">
      <t>キョウガク</t>
    </rPh>
    <rPh sb="4" eb="5">
      <t>ベツ</t>
    </rPh>
    <phoneticPr fontId="3"/>
  </si>
  <si>
    <t>男　子　校</t>
    <rPh sb="0" eb="1">
      <t>オトコ</t>
    </rPh>
    <rPh sb="2" eb="3">
      <t>コ</t>
    </rPh>
    <rPh sb="4" eb="5">
      <t>コウ</t>
    </rPh>
    <phoneticPr fontId="3"/>
  </si>
  <si>
    <t>女　子　校</t>
    <rPh sb="0" eb="1">
      <t>オンナ</t>
    </rPh>
    <rPh sb="2" eb="3">
      <t>コ</t>
    </rPh>
    <rPh sb="4" eb="5">
      <t>コウ</t>
    </rPh>
    <phoneticPr fontId="3"/>
  </si>
  <si>
    <t>共　学　校</t>
    <rPh sb="0" eb="1">
      <t>トモ</t>
    </rPh>
    <rPh sb="2" eb="3">
      <t>ガク</t>
    </rPh>
    <rPh sb="4" eb="5">
      <t>コウ</t>
    </rPh>
    <phoneticPr fontId="3"/>
  </si>
  <si>
    <t>(注)
1</t>
    <phoneticPr fontId="3"/>
  </si>
  <si>
    <t>該当する番号を四角枠内で選択してください（セルを選択し▼をクリック）。</t>
    <rPh sb="0" eb="2">
      <t>ガイトウ</t>
    </rPh>
    <rPh sb="4" eb="6">
      <t>バンゴウ</t>
    </rPh>
    <rPh sb="7" eb="9">
      <t>シカク</t>
    </rPh>
    <rPh sb="9" eb="10">
      <t>ワク</t>
    </rPh>
    <rPh sb="10" eb="11">
      <t>ナイ</t>
    </rPh>
    <rPh sb="12" eb="14">
      <t>センタク</t>
    </rPh>
    <phoneticPr fontId="3"/>
  </si>
  <si>
    <t>↓</t>
    <phoneticPr fontId="3"/>
  </si>
  <si>
    <t>「男女共学別」欄は、1学科・1コースのみが共学の場合でも、「共学校」を選択してください。</t>
    <rPh sb="1" eb="3">
      <t>ダンジョ</t>
    </rPh>
    <rPh sb="3" eb="5">
      <t>キョウガク</t>
    </rPh>
    <rPh sb="5" eb="6">
      <t>ベツ</t>
    </rPh>
    <rPh sb="7" eb="8">
      <t>ラン</t>
    </rPh>
    <rPh sb="11" eb="13">
      <t>ガッカ</t>
    </rPh>
    <rPh sb="21" eb="23">
      <t>キョウガク</t>
    </rPh>
    <rPh sb="24" eb="26">
      <t>バアイ</t>
    </rPh>
    <rPh sb="30" eb="31">
      <t>トモ</t>
    </rPh>
    <rPh sb="31" eb="33">
      <t>ガッコウ</t>
    </rPh>
    <rPh sb="35" eb="37">
      <t>センタク</t>
    </rPh>
    <phoneticPr fontId="3"/>
  </si>
  <si>
    <t>該当する番号を選択</t>
    <rPh sb="7" eb="9">
      <t>センタク</t>
    </rPh>
    <phoneticPr fontId="3"/>
  </si>
  <si>
    <t>（単位：人）</t>
    <rPh sb="1" eb="3">
      <t>タンイ</t>
    </rPh>
    <rPh sb="4" eb="5">
      <t>ニン</t>
    </rPh>
    <phoneticPr fontId="3"/>
  </si>
  <si>
    <t>入学者数</t>
    <rPh sb="0" eb="3">
      <t>ニュウガクシャ</t>
    </rPh>
    <rPh sb="3" eb="4">
      <t>スウ</t>
    </rPh>
    <phoneticPr fontId="3"/>
  </si>
  <si>
    <t>計</t>
    <rPh sb="0" eb="1">
      <t>ケイ</t>
    </rPh>
    <phoneticPr fontId="3"/>
  </si>
  <si>
    <t>（単位：学級）</t>
    <rPh sb="1" eb="3">
      <t>タンイ</t>
    </rPh>
    <rPh sb="4" eb="6">
      <t>ガッキュウ</t>
    </rPh>
    <phoneticPr fontId="3"/>
  </si>
  <si>
    <t>学級</t>
    <rPh sb="0" eb="2">
      <t>ガッキュウ</t>
    </rPh>
    <phoneticPr fontId="3"/>
  </si>
  <si>
    <t>（単位：円）</t>
  </si>
  <si>
    <t>円</t>
    <rPh sb="0" eb="1">
      <t>エン</t>
    </rPh>
    <phoneticPr fontId="3"/>
  </si>
  <si>
    <t>教員</t>
    <rPh sb="0" eb="2">
      <t>キョウイン</t>
    </rPh>
    <phoneticPr fontId="14"/>
  </si>
  <si>
    <t>職員</t>
    <rPh sb="0" eb="2">
      <t>ショクイン</t>
    </rPh>
    <phoneticPr fontId="14"/>
  </si>
  <si>
    <t>人</t>
    <rPh sb="0" eb="1">
      <t>ニン</t>
    </rPh>
    <phoneticPr fontId="14"/>
  </si>
  <si>
    <t>区　　分</t>
    <rPh sb="0" eb="1">
      <t>ク</t>
    </rPh>
    <rPh sb="3" eb="4">
      <t>ブン</t>
    </rPh>
    <phoneticPr fontId="3"/>
  </si>
  <si>
    <t>教育活動収支</t>
    <rPh sb="0" eb="2">
      <t>キョウイク</t>
    </rPh>
    <rPh sb="2" eb="4">
      <t>カツドウ</t>
    </rPh>
    <rPh sb="4" eb="6">
      <t>シュウシ</t>
    </rPh>
    <phoneticPr fontId="15"/>
  </si>
  <si>
    <t>学生生徒等納付金</t>
    <rPh sb="0" eb="2">
      <t>ガクセイ</t>
    </rPh>
    <rPh sb="2" eb="4">
      <t>セイト</t>
    </rPh>
    <rPh sb="4" eb="5">
      <t>トウ</t>
    </rPh>
    <rPh sb="5" eb="8">
      <t>ノウフキン</t>
    </rPh>
    <phoneticPr fontId="15"/>
  </si>
  <si>
    <t>手数料</t>
    <rPh sb="0" eb="3">
      <t>テスウリョウ</t>
    </rPh>
    <phoneticPr fontId="15"/>
  </si>
  <si>
    <t>寄付金</t>
    <rPh sb="0" eb="3">
      <t>キフキン</t>
    </rPh>
    <phoneticPr fontId="15"/>
  </si>
  <si>
    <t>経常費等補助金</t>
    <rPh sb="0" eb="3">
      <t>ケイジョウヒ</t>
    </rPh>
    <rPh sb="3" eb="4">
      <t>トウ</t>
    </rPh>
    <rPh sb="4" eb="7">
      <t>ホジョキン</t>
    </rPh>
    <phoneticPr fontId="15"/>
  </si>
  <si>
    <t>付随事業収入</t>
    <rPh sb="0" eb="2">
      <t>フズイ</t>
    </rPh>
    <rPh sb="2" eb="4">
      <t>ジギョウ</t>
    </rPh>
    <rPh sb="4" eb="6">
      <t>シュウニュウ</t>
    </rPh>
    <phoneticPr fontId="15"/>
  </si>
  <si>
    <t>雑収入</t>
    <rPh sb="0" eb="3">
      <t>ザッシュウニュウ</t>
    </rPh>
    <phoneticPr fontId="15"/>
  </si>
  <si>
    <t>教育活動収入計</t>
    <rPh sb="0" eb="2">
      <t>キョウイク</t>
    </rPh>
    <rPh sb="2" eb="4">
      <t>カツドウ</t>
    </rPh>
    <rPh sb="4" eb="6">
      <t>シュウニュウ</t>
    </rPh>
    <rPh sb="6" eb="7">
      <t>ケイ</t>
    </rPh>
    <phoneticPr fontId="15"/>
  </si>
  <si>
    <t>支出の部</t>
    <rPh sb="0" eb="2">
      <t>シシュツ</t>
    </rPh>
    <rPh sb="3" eb="4">
      <t>ブ</t>
    </rPh>
    <phoneticPr fontId="15"/>
  </si>
  <si>
    <t>人件費</t>
    <rPh sb="0" eb="3">
      <t>ジンケンヒ</t>
    </rPh>
    <phoneticPr fontId="15"/>
  </si>
  <si>
    <t>教育研究経費</t>
    <rPh sb="0" eb="2">
      <t>キョウイク</t>
    </rPh>
    <rPh sb="2" eb="4">
      <t>ケンキュウ</t>
    </rPh>
    <rPh sb="4" eb="6">
      <t>ケイヒ</t>
    </rPh>
    <phoneticPr fontId="15"/>
  </si>
  <si>
    <t>管理経費</t>
    <rPh sb="0" eb="2">
      <t>カンリ</t>
    </rPh>
    <rPh sb="2" eb="4">
      <t>ケイヒ</t>
    </rPh>
    <phoneticPr fontId="15"/>
  </si>
  <si>
    <t>徴収不能額等</t>
    <rPh sb="0" eb="2">
      <t>チョウシュウ</t>
    </rPh>
    <rPh sb="2" eb="5">
      <t>フノウガク</t>
    </rPh>
    <rPh sb="5" eb="6">
      <t>トウ</t>
    </rPh>
    <phoneticPr fontId="15"/>
  </si>
  <si>
    <t>教育活動支出計</t>
    <rPh sb="0" eb="2">
      <t>キョウイク</t>
    </rPh>
    <rPh sb="2" eb="4">
      <t>カツドウ</t>
    </rPh>
    <rPh sb="4" eb="6">
      <t>シシュツ</t>
    </rPh>
    <rPh sb="6" eb="7">
      <t>ケイ</t>
    </rPh>
    <phoneticPr fontId="15"/>
  </si>
  <si>
    <t>教育活動収支差額</t>
    <rPh sb="0" eb="2">
      <t>キョウイク</t>
    </rPh>
    <rPh sb="2" eb="4">
      <t>カツドウ</t>
    </rPh>
    <rPh sb="4" eb="6">
      <t>シュウシ</t>
    </rPh>
    <rPh sb="6" eb="8">
      <t>サガク</t>
    </rPh>
    <phoneticPr fontId="15"/>
  </si>
  <si>
    <t>教育活動外収支</t>
    <rPh sb="0" eb="2">
      <t>キョウイク</t>
    </rPh>
    <rPh sb="2" eb="4">
      <t>カツドウ</t>
    </rPh>
    <rPh sb="4" eb="5">
      <t>ソト</t>
    </rPh>
    <rPh sb="5" eb="7">
      <t>シュウシ</t>
    </rPh>
    <phoneticPr fontId="15"/>
  </si>
  <si>
    <t>教育活動外収入計（受取利息、配当金等）</t>
    <rPh sb="0" eb="2">
      <t>キョウイク</t>
    </rPh>
    <rPh sb="2" eb="4">
      <t>カツドウ</t>
    </rPh>
    <rPh sb="4" eb="5">
      <t>ガイ</t>
    </rPh>
    <rPh sb="5" eb="7">
      <t>シュウニュウ</t>
    </rPh>
    <rPh sb="7" eb="8">
      <t>ケイ</t>
    </rPh>
    <phoneticPr fontId="15"/>
  </si>
  <si>
    <t>教育活動外支出計（借入金利息等）</t>
    <rPh sb="0" eb="2">
      <t>キョウイク</t>
    </rPh>
    <rPh sb="2" eb="4">
      <t>カツドウ</t>
    </rPh>
    <rPh sb="4" eb="5">
      <t>ガイ</t>
    </rPh>
    <rPh sb="5" eb="7">
      <t>シシュツ</t>
    </rPh>
    <rPh sb="7" eb="8">
      <t>ケイ</t>
    </rPh>
    <phoneticPr fontId="15"/>
  </si>
  <si>
    <t>教育活動外収支差額</t>
    <rPh sb="0" eb="2">
      <t>キョウイク</t>
    </rPh>
    <rPh sb="2" eb="4">
      <t>カツドウ</t>
    </rPh>
    <rPh sb="4" eb="5">
      <t>ガイ</t>
    </rPh>
    <rPh sb="5" eb="7">
      <t>シュウシ</t>
    </rPh>
    <rPh sb="7" eb="9">
      <t>サガク</t>
    </rPh>
    <phoneticPr fontId="15"/>
  </si>
  <si>
    <t>特別収支</t>
    <rPh sb="0" eb="2">
      <t>トクベツ</t>
    </rPh>
    <rPh sb="2" eb="4">
      <t>シュウシ</t>
    </rPh>
    <phoneticPr fontId="15"/>
  </si>
  <si>
    <t>特別収入計（資産売却差額、設備寄付等）</t>
    <rPh sb="0" eb="2">
      <t>トクベツ</t>
    </rPh>
    <rPh sb="2" eb="4">
      <t>シュウニュウ</t>
    </rPh>
    <rPh sb="4" eb="5">
      <t>ケイ</t>
    </rPh>
    <phoneticPr fontId="15"/>
  </si>
  <si>
    <t>うち施設設備補助金</t>
    <rPh sb="2" eb="4">
      <t>シセツ</t>
    </rPh>
    <rPh sb="4" eb="6">
      <t>セツビ</t>
    </rPh>
    <rPh sb="6" eb="9">
      <t>ホジョキン</t>
    </rPh>
    <phoneticPr fontId="3"/>
  </si>
  <si>
    <t>（</t>
    <phoneticPr fontId="14"/>
  </si>
  <si>
    <t>マイナス(－)の付け忘れに注意(▲表示されます）</t>
    <rPh sb="8" eb="9">
      <t>ツケ</t>
    </rPh>
    <rPh sb="17" eb="19">
      <t>ヒョウジ</t>
    </rPh>
    <phoneticPr fontId="14"/>
  </si>
  <si>
    <t>特別収支差額</t>
    <rPh sb="0" eb="2">
      <t>トクベツ</t>
    </rPh>
    <rPh sb="2" eb="4">
      <t>シュウシ</t>
    </rPh>
    <rPh sb="4" eb="6">
      <t>サガク</t>
    </rPh>
    <phoneticPr fontId="15"/>
  </si>
  <si>
    <t>基本金組入前当年度収支差額</t>
    <rPh sb="0" eb="2">
      <t>キホン</t>
    </rPh>
    <rPh sb="2" eb="3">
      <t>キン</t>
    </rPh>
    <rPh sb="3" eb="4">
      <t>ク</t>
    </rPh>
    <rPh sb="4" eb="5">
      <t>イ</t>
    </rPh>
    <rPh sb="5" eb="6">
      <t>マエ</t>
    </rPh>
    <rPh sb="6" eb="9">
      <t>トウネンド</t>
    </rPh>
    <rPh sb="9" eb="11">
      <t>シュウシ</t>
    </rPh>
    <rPh sb="11" eb="13">
      <t>サガク</t>
    </rPh>
    <phoneticPr fontId="15"/>
  </si>
  <si>
    <t>基本金組入額合計</t>
    <rPh sb="0" eb="2">
      <t>キホン</t>
    </rPh>
    <rPh sb="2" eb="3">
      <t>キン</t>
    </rPh>
    <rPh sb="3" eb="4">
      <t>ク</t>
    </rPh>
    <rPh sb="4" eb="5">
      <t>イ</t>
    </rPh>
    <rPh sb="5" eb="6">
      <t>ガク</t>
    </rPh>
    <rPh sb="6" eb="8">
      <t>ゴウケイ</t>
    </rPh>
    <phoneticPr fontId="15"/>
  </si>
  <si>
    <t>当年度収支差額</t>
    <rPh sb="0" eb="3">
      <t>トウネンド</t>
    </rPh>
    <rPh sb="3" eb="5">
      <t>シュウシ</t>
    </rPh>
    <rPh sb="5" eb="7">
      <t>サガク</t>
    </rPh>
    <phoneticPr fontId="15"/>
  </si>
  <si>
    <t>（参考）</t>
    <rPh sb="1" eb="3">
      <t>サンコウ</t>
    </rPh>
    <phoneticPr fontId="3"/>
  </si>
  <si>
    <t>事業活動収入計</t>
    <rPh sb="0" eb="2">
      <t>ジギョウ</t>
    </rPh>
    <rPh sb="2" eb="4">
      <t>カツドウ</t>
    </rPh>
    <rPh sb="4" eb="6">
      <t>シュウニュウ</t>
    </rPh>
    <rPh sb="6" eb="7">
      <t>ケイ</t>
    </rPh>
    <phoneticPr fontId="15"/>
  </si>
  <si>
    <t>事業活動支出計</t>
    <rPh sb="0" eb="2">
      <t>ジギョウ</t>
    </rPh>
    <rPh sb="2" eb="4">
      <t>カツドウ</t>
    </rPh>
    <rPh sb="4" eb="6">
      <t>シシュツ</t>
    </rPh>
    <rPh sb="6" eb="7">
      <t>ケイ</t>
    </rPh>
    <phoneticPr fontId="15"/>
  </si>
  <si>
    <t>学業不振・　   学校不適応</t>
    <phoneticPr fontId="3"/>
  </si>
  <si>
    <t>進路変更</t>
    <phoneticPr fontId="3"/>
  </si>
  <si>
    <t>経済的理由</t>
    <phoneticPr fontId="3"/>
  </si>
  <si>
    <t>保護者の　　　転居等</t>
    <phoneticPr fontId="3"/>
  </si>
  <si>
    <t>その他　　　　理由・不明</t>
    <rPh sb="10" eb="12">
      <t>フメイ</t>
    </rPh>
    <phoneticPr fontId="3"/>
  </si>
  <si>
    <t>人</t>
    <rPh sb="0" eb="1">
      <t>ヒト</t>
    </rPh>
    <phoneticPr fontId="3"/>
  </si>
  <si>
    <t>(１)専門スタッフの配置人数</t>
    <rPh sb="3" eb="5">
      <t>センモン</t>
    </rPh>
    <rPh sb="10" eb="12">
      <t>ハイチ</t>
    </rPh>
    <rPh sb="12" eb="14">
      <t>ニンズウ</t>
    </rPh>
    <phoneticPr fontId="3"/>
  </si>
  <si>
    <t>英語の外国人教員等</t>
    <rPh sb="0" eb="2">
      <t>エイゴ</t>
    </rPh>
    <rPh sb="3" eb="5">
      <t>ガイコク</t>
    </rPh>
    <rPh sb="5" eb="6">
      <t>ジン</t>
    </rPh>
    <rPh sb="6" eb="8">
      <t>キョウイン</t>
    </rPh>
    <rPh sb="8" eb="9">
      <t>トウ</t>
    </rPh>
    <phoneticPr fontId="3"/>
  </si>
  <si>
    <t>本務者</t>
    <rPh sb="0" eb="2">
      <t>ホンム</t>
    </rPh>
    <rPh sb="2" eb="3">
      <t>シャ</t>
    </rPh>
    <phoneticPr fontId="14"/>
  </si>
  <si>
    <t>合計</t>
    <rPh sb="0" eb="2">
      <t>ゴウケイ</t>
    </rPh>
    <phoneticPr fontId="14"/>
  </si>
  <si>
    <t>人数</t>
    <rPh sb="0" eb="2">
      <t>ニンズウ</t>
    </rPh>
    <phoneticPr fontId="14"/>
  </si>
  <si>
    <t>それぞれ専門スタッフの配置について未配置の場合は「未配置の理由」、配置されている場合は「配置後の課題」として、あてはまるものすべてに「○」を付けてください。あてはまるものがない場合は、「その他」欄に理由、または課題を記入してください。</t>
    <rPh sb="4" eb="6">
      <t>センモン</t>
    </rPh>
    <rPh sb="11" eb="13">
      <t>ハイチ</t>
    </rPh>
    <rPh sb="17" eb="20">
      <t>ミハイチ</t>
    </rPh>
    <rPh sb="21" eb="23">
      <t>バアイ</t>
    </rPh>
    <rPh sb="25" eb="28">
      <t>ミハイチ</t>
    </rPh>
    <rPh sb="29" eb="31">
      <t>リユウ</t>
    </rPh>
    <rPh sb="33" eb="35">
      <t>ハイチ</t>
    </rPh>
    <rPh sb="40" eb="42">
      <t>バアイ</t>
    </rPh>
    <rPh sb="44" eb="46">
      <t>ハイチ</t>
    </rPh>
    <rPh sb="46" eb="47">
      <t>ゴ</t>
    </rPh>
    <rPh sb="48" eb="50">
      <t>カダイ</t>
    </rPh>
    <rPh sb="70" eb="71">
      <t>ツ</t>
    </rPh>
    <rPh sb="88" eb="90">
      <t>バアイ</t>
    </rPh>
    <rPh sb="95" eb="96">
      <t>ホカ</t>
    </rPh>
    <rPh sb="97" eb="98">
      <t>ラン</t>
    </rPh>
    <rPh sb="99" eb="101">
      <t>リユウ</t>
    </rPh>
    <rPh sb="105" eb="107">
      <t>カダイ</t>
    </rPh>
    <rPh sb="108" eb="110">
      <t>キニュウ</t>
    </rPh>
    <phoneticPr fontId="14"/>
  </si>
  <si>
    <t>スクール
カウンセラー</t>
    <phoneticPr fontId="14"/>
  </si>
  <si>
    <t>未配置の理由</t>
    <rPh sb="0" eb="3">
      <t>ミハイチ</t>
    </rPh>
    <rPh sb="4" eb="6">
      <t>リユウ</t>
    </rPh>
    <phoneticPr fontId="14"/>
  </si>
  <si>
    <t>予算の確保が困難</t>
    <rPh sb="0" eb="5">
      <t>ヨサンカクホ</t>
    </rPh>
    <rPh sb="6" eb="8">
      <t>コンナン</t>
    </rPh>
    <phoneticPr fontId="14"/>
  </si>
  <si>
    <t>人材の確保が困難</t>
    <rPh sb="0" eb="2">
      <t>ジンザイ</t>
    </rPh>
    <rPh sb="3" eb="5">
      <t>カクホ</t>
    </rPh>
    <rPh sb="6" eb="8">
      <t>コンナン</t>
    </rPh>
    <phoneticPr fontId="14"/>
  </si>
  <si>
    <t>必要性を感じない</t>
    <rPh sb="0" eb="3">
      <t>ヒツヨウセイ</t>
    </rPh>
    <rPh sb="4" eb="5">
      <t>カン</t>
    </rPh>
    <phoneticPr fontId="14"/>
  </si>
  <si>
    <t>配置後の課題</t>
    <rPh sb="0" eb="2">
      <t>ハイチ</t>
    </rPh>
    <rPh sb="2" eb="3">
      <t>ゴ</t>
    </rPh>
    <rPh sb="4" eb="6">
      <t>カダイ</t>
    </rPh>
    <phoneticPr fontId="14"/>
  </si>
  <si>
    <t>課題はない</t>
    <rPh sb="0" eb="2">
      <t>カダイ</t>
    </rPh>
    <phoneticPr fontId="14"/>
  </si>
  <si>
    <t>人</t>
    <rPh sb="0" eb="1">
      <t>ヒト</t>
    </rPh>
    <phoneticPr fontId="14"/>
  </si>
  <si>
    <t>【生徒（学習者）用】</t>
    <rPh sb="1" eb="3">
      <t>セイト</t>
    </rPh>
    <rPh sb="4" eb="7">
      <t>ガクシュウシャ</t>
    </rPh>
    <rPh sb="8" eb="9">
      <t>ヨウ</t>
    </rPh>
    <phoneticPr fontId="14"/>
  </si>
  <si>
    <t>(１)生徒用可動式PC整備方法別台数</t>
    <rPh sb="3" eb="5">
      <t>セイト</t>
    </rPh>
    <rPh sb="5" eb="6">
      <t>ヨウ</t>
    </rPh>
    <rPh sb="6" eb="9">
      <t>カドウシキ</t>
    </rPh>
    <rPh sb="11" eb="13">
      <t>セイビ</t>
    </rPh>
    <rPh sb="13" eb="15">
      <t>ホウホウ</t>
    </rPh>
    <rPh sb="15" eb="16">
      <t>ベツ</t>
    </rPh>
    <rPh sb="16" eb="18">
      <t>ダイスウ</t>
    </rPh>
    <phoneticPr fontId="3"/>
  </si>
  <si>
    <r>
      <t xml:space="preserve">生徒用
</t>
    </r>
    <r>
      <rPr>
        <b/>
        <sz val="10"/>
        <color theme="1"/>
        <rFont val="ＭＳ ゴシック"/>
        <family val="3"/>
        <charset val="128"/>
      </rPr>
      <t>（授業、課題に使用）</t>
    </r>
    <rPh sb="0" eb="3">
      <t>セイトヨウ</t>
    </rPh>
    <rPh sb="5" eb="7">
      <t>ジュギョウ</t>
    </rPh>
    <rPh sb="8" eb="10">
      <t>カダイ</t>
    </rPh>
    <rPh sb="11" eb="13">
      <t>シヨウ</t>
    </rPh>
    <phoneticPr fontId="15"/>
  </si>
  <si>
    <t>学校購入</t>
    <rPh sb="0" eb="4">
      <t>ガッコウコウニュウ</t>
    </rPh>
    <phoneticPr fontId="15"/>
  </si>
  <si>
    <t>レンタル、
リース</t>
    <phoneticPr fontId="15"/>
  </si>
  <si>
    <r>
      <t xml:space="preserve">保護者購入
</t>
    </r>
    <r>
      <rPr>
        <sz val="9"/>
        <rFont val="ＭＳ ゴシック"/>
        <family val="3"/>
        <charset val="128"/>
      </rPr>
      <t>(学校指定機種)</t>
    </r>
    <rPh sb="0" eb="3">
      <t>ホゴシャ</t>
    </rPh>
    <rPh sb="3" eb="5">
      <t>コウニュウ</t>
    </rPh>
    <rPh sb="7" eb="13">
      <t>ガッコウシテイキシュ</t>
    </rPh>
    <phoneticPr fontId="15"/>
  </si>
  <si>
    <r>
      <t xml:space="preserve">保護者購入
</t>
    </r>
    <r>
      <rPr>
        <sz val="9"/>
        <rFont val="ＭＳ ゴシック"/>
        <family val="3"/>
        <charset val="128"/>
      </rPr>
      <t>(任意機種持込)</t>
    </r>
    <rPh sb="0" eb="3">
      <t>ホゴシャ</t>
    </rPh>
    <rPh sb="3" eb="5">
      <t>コウニュウ</t>
    </rPh>
    <rPh sb="7" eb="13">
      <t>ニンイキシュモチコミ</t>
    </rPh>
    <phoneticPr fontId="15"/>
  </si>
  <si>
    <t>その他</t>
    <rPh sb="2" eb="3">
      <t>ホカ</t>
    </rPh>
    <phoneticPr fontId="15"/>
  </si>
  <si>
    <r>
      <t xml:space="preserve">可動式PC台数
</t>
    </r>
    <r>
      <rPr>
        <sz val="10"/>
        <color theme="1"/>
        <rFont val="ＭＳ Ｐゴシック"/>
        <family val="3"/>
        <charset val="128"/>
      </rPr>
      <t>（ノートPC、タブレット）</t>
    </r>
    <rPh sb="0" eb="3">
      <t>カドウシキ</t>
    </rPh>
    <rPh sb="5" eb="7">
      <t>ダイスウ</t>
    </rPh>
    <phoneticPr fontId="15"/>
  </si>
  <si>
    <t>（２）学習者用デジタル教科書導入状況</t>
    <rPh sb="3" eb="6">
      <t>ガクシュウシャ</t>
    </rPh>
    <rPh sb="6" eb="7">
      <t>ヨウ</t>
    </rPh>
    <rPh sb="16" eb="18">
      <t>ジョウキョウ</t>
    </rPh>
    <phoneticPr fontId="3"/>
  </si>
  <si>
    <t>国語</t>
    <rPh sb="0" eb="2">
      <t>コクゴ</t>
    </rPh>
    <phoneticPr fontId="15"/>
  </si>
  <si>
    <t>数学</t>
    <rPh sb="0" eb="2">
      <t>スウガク</t>
    </rPh>
    <phoneticPr fontId="15"/>
  </si>
  <si>
    <t>英語</t>
    <rPh sb="0" eb="2">
      <t>エイゴ</t>
    </rPh>
    <phoneticPr fontId="15"/>
  </si>
  <si>
    <t>理科</t>
    <rPh sb="0" eb="2">
      <t>リカ</t>
    </rPh>
    <phoneticPr fontId="15"/>
  </si>
  <si>
    <t>(注)</t>
  </si>
  <si>
    <t>「学習者用デジタル教科書」とは、教科書会社が「デジタル教科書」等の名称で販売しているもので、学校で使用している教科書に準拠し、生徒がタブレット等で使用するデジタルコンテンツです。
学年、学科を問わず、各教科において１科目でも導入していれば「○」を付けてください。</t>
    <rPh sb="1" eb="4">
      <t>ガクシュウシャ</t>
    </rPh>
    <rPh sb="90" eb="92">
      <t>ガクネン</t>
    </rPh>
    <phoneticPr fontId="14"/>
  </si>
  <si>
    <t>未導入教科
：未導入の理由</t>
    <rPh sb="0" eb="3">
      <t>ミドウニュウ</t>
    </rPh>
    <rPh sb="3" eb="5">
      <t>キョウカ</t>
    </rPh>
    <rPh sb="7" eb="10">
      <t>ミドウニュウ</t>
    </rPh>
    <rPh sb="11" eb="13">
      <t>リユウ</t>
    </rPh>
    <phoneticPr fontId="14"/>
  </si>
  <si>
    <t>導入済教科
：導入後の課題</t>
    <rPh sb="0" eb="2">
      <t>ドウニュウ</t>
    </rPh>
    <rPh sb="2" eb="3">
      <t>スミ</t>
    </rPh>
    <rPh sb="3" eb="5">
      <t>キョウカ</t>
    </rPh>
    <rPh sb="7" eb="10">
      <t>ドウニュウゴ</t>
    </rPh>
    <rPh sb="11" eb="13">
      <t>カダイ</t>
    </rPh>
    <phoneticPr fontId="14"/>
  </si>
  <si>
    <r>
      <t>その他　</t>
    </r>
    <r>
      <rPr>
        <sz val="9"/>
        <color theme="1"/>
        <rFont val="ＭＳ Ｐゴシック"/>
        <family val="3"/>
        <charset val="128"/>
      </rPr>
      <t>※右の欄内にご記入ください。</t>
    </r>
    <rPh sb="2" eb="3">
      <t>ホカ</t>
    </rPh>
    <rPh sb="5" eb="6">
      <t>ミギ</t>
    </rPh>
    <rPh sb="7" eb="9">
      <t>ランナイ</t>
    </rPh>
    <rPh sb="11" eb="13">
      <t>キニュウ</t>
    </rPh>
    <phoneticPr fontId="14"/>
  </si>
  <si>
    <t>中高共用建物については、高等学校の別表に回答ください。</t>
    <rPh sb="0" eb="4">
      <t>チュウコウキョウヨウ</t>
    </rPh>
    <rPh sb="4" eb="6">
      <t>タテモノ</t>
    </rPh>
    <rPh sb="12" eb="16">
      <t>コウトウガッコウ</t>
    </rPh>
    <rPh sb="17" eb="19">
      <t>ベッピョウ</t>
    </rPh>
    <rPh sb="20" eb="22">
      <t>カイトウ</t>
    </rPh>
    <phoneticPr fontId="14"/>
  </si>
  <si>
    <t>(注)</t>
    <phoneticPr fontId="14"/>
  </si>
  <si>
    <r>
      <t>1.　完了済</t>
    </r>
    <r>
      <rPr>
        <sz val="9"/>
        <color theme="1"/>
        <rFont val="ＭＳ Ｐゴシック"/>
        <family val="3"/>
        <charset val="128"/>
      </rPr>
      <t>（全ての建物に耐震性がある）</t>
    </r>
    <rPh sb="3" eb="5">
      <t>カンリョウ</t>
    </rPh>
    <rPh sb="5" eb="6">
      <t>スミ</t>
    </rPh>
    <rPh sb="7" eb="8">
      <t>スベ</t>
    </rPh>
    <rPh sb="10" eb="12">
      <t>タテモノ</t>
    </rPh>
    <rPh sb="13" eb="16">
      <t>タイシンセイ</t>
    </rPh>
    <phoneticPr fontId="14"/>
  </si>
  <si>
    <t>2.　一部未実施の建物がある</t>
    <rPh sb="3" eb="5">
      <t>イチブ</t>
    </rPh>
    <rPh sb="5" eb="8">
      <t>ミジッシ</t>
    </rPh>
    <rPh sb="9" eb="11">
      <t>タテモノ</t>
    </rPh>
    <phoneticPr fontId="14"/>
  </si>
  <si>
    <t>3.　未実施</t>
    <rPh sb="3" eb="6">
      <t>ミジッシ</t>
    </rPh>
    <phoneticPr fontId="14"/>
  </si>
  <si>
    <t>(2)耐震化未実施の建物に対する耐震化予定</t>
    <rPh sb="3" eb="6">
      <t>タイシンカ</t>
    </rPh>
    <rPh sb="6" eb="9">
      <t>ミジッシ</t>
    </rPh>
    <rPh sb="10" eb="12">
      <t>タテモノ</t>
    </rPh>
    <rPh sb="13" eb="14">
      <t>タイ</t>
    </rPh>
    <rPh sb="16" eb="19">
      <t>タイシンカ</t>
    </rPh>
    <rPh sb="19" eb="21">
      <t>ヨテイ</t>
    </rPh>
    <phoneticPr fontId="14"/>
  </si>
  <si>
    <t>(3)耐震化未定の理由　（複数選択可）</t>
    <rPh sb="3" eb="6">
      <t>タイシンカ</t>
    </rPh>
    <rPh sb="6" eb="8">
      <t>ミテイ</t>
    </rPh>
    <rPh sb="9" eb="11">
      <t>リユウ</t>
    </rPh>
    <phoneticPr fontId="14"/>
  </si>
  <si>
    <t>1.　全て実施する予定</t>
    <rPh sb="3" eb="4">
      <t>スベ</t>
    </rPh>
    <rPh sb="5" eb="7">
      <t>ジッシ</t>
    </rPh>
    <rPh sb="9" eb="11">
      <t>ヨテイ</t>
    </rPh>
    <phoneticPr fontId="14"/>
  </si>
  <si>
    <t>2.　一部実施する予定</t>
    <rPh sb="3" eb="5">
      <t>イチブ</t>
    </rPh>
    <rPh sb="5" eb="7">
      <t>ジッシ</t>
    </rPh>
    <rPh sb="9" eb="11">
      <t>ヨテイ</t>
    </rPh>
    <phoneticPr fontId="14"/>
  </si>
  <si>
    <t>仮設や建替えの用地が確保できない</t>
    <rPh sb="0" eb="2">
      <t>カセツ</t>
    </rPh>
    <rPh sb="3" eb="5">
      <t>タテカ</t>
    </rPh>
    <rPh sb="7" eb="9">
      <t>ヨウチ</t>
    </rPh>
    <rPh sb="10" eb="12">
      <t>カクホ</t>
    </rPh>
    <phoneticPr fontId="14"/>
  </si>
  <si>
    <t>3.　検討中</t>
    <rPh sb="3" eb="6">
      <t>ケントウチュウ</t>
    </rPh>
    <phoneticPr fontId="14"/>
  </si>
  <si>
    <t>建物を使用しない、または取り壊しの予定がある</t>
    <rPh sb="12" eb="13">
      <t>ト</t>
    </rPh>
    <rPh sb="14" eb="15">
      <t>コワ</t>
    </rPh>
    <rPh sb="17" eb="19">
      <t>ヨテイ</t>
    </rPh>
    <phoneticPr fontId="14"/>
  </si>
  <si>
    <r>
      <t>その他　</t>
    </r>
    <r>
      <rPr>
        <sz val="8"/>
        <color theme="1"/>
        <rFont val="ＭＳ Ｐゴシック"/>
        <family val="3"/>
        <charset val="128"/>
      </rPr>
      <t>以下欄内に記載ください</t>
    </r>
    <rPh sb="2" eb="3">
      <t>ホカ</t>
    </rPh>
    <rPh sb="4" eb="6">
      <t>イカ</t>
    </rPh>
    <rPh sb="6" eb="8">
      <t>ランナイ</t>
    </rPh>
    <rPh sb="9" eb="11">
      <t>キサイ</t>
    </rPh>
    <phoneticPr fontId="14"/>
  </si>
  <si>
    <t>(2),(3)は回答不要です</t>
    <rPh sb="8" eb="10">
      <t>カイトウ</t>
    </rPh>
    <rPh sb="10" eb="12">
      <t>フヨウ</t>
    </rPh>
    <phoneticPr fontId="14"/>
  </si>
  <si>
    <t>(1)普通教室について</t>
    <rPh sb="3" eb="7">
      <t>フツウキョウシツ</t>
    </rPh>
    <phoneticPr fontId="14"/>
  </si>
  <si>
    <t>総数</t>
    <rPh sb="0" eb="2">
      <t>ソウスウ</t>
    </rPh>
    <phoneticPr fontId="14"/>
  </si>
  <si>
    <r>
      <rPr>
        <b/>
        <u/>
        <sz val="11"/>
        <rFont val="ＭＳ Ｐゴシック"/>
        <family val="3"/>
        <charset val="128"/>
      </rPr>
      <t>冷房</t>
    </r>
    <r>
      <rPr>
        <sz val="11"/>
        <rFont val="ＭＳ Ｐゴシック"/>
        <family val="3"/>
        <charset val="128"/>
      </rPr>
      <t>整備済
教室数</t>
    </r>
    <rPh sb="0" eb="2">
      <t>レイボウ</t>
    </rPh>
    <rPh sb="2" eb="4">
      <t>セイビ</t>
    </rPh>
    <rPh sb="4" eb="5">
      <t>スミ</t>
    </rPh>
    <rPh sb="6" eb="8">
      <t>キョウシツ</t>
    </rPh>
    <rPh sb="7" eb="8">
      <t>シツ</t>
    </rPh>
    <rPh sb="8" eb="9">
      <t>カズ</t>
    </rPh>
    <phoneticPr fontId="14"/>
  </si>
  <si>
    <t>無線LAN整備済教室数</t>
    <rPh sb="0" eb="2">
      <t>ムセン</t>
    </rPh>
    <rPh sb="5" eb="7">
      <t>セイビ</t>
    </rPh>
    <rPh sb="7" eb="8">
      <t>スミ</t>
    </rPh>
    <rPh sb="8" eb="10">
      <t>キョウシツ</t>
    </rPh>
    <rPh sb="9" eb="10">
      <t>シツ</t>
    </rPh>
    <rPh sb="10" eb="11">
      <t>スウ</t>
    </rPh>
    <phoneticPr fontId="14"/>
  </si>
  <si>
    <t>　</t>
  </si>
  <si>
    <t>普通教室</t>
    <rPh sb="0" eb="4">
      <t>フツウキョウシツ</t>
    </rPh>
    <phoneticPr fontId="14"/>
  </si>
  <si>
    <t>「普通教室」とは、特別教室以外のホームルームや通常の授業を受けるための教室を指します。教科専用の教室（理科室、音楽室等）及び準備室、多目的教室、実習室、図書館、職員室、進路資料室・指導室、自習室、保健室、教育相談室、その他の部屋（礼拝堂、茶室等）等は含みません。　 　</t>
    <phoneticPr fontId="14"/>
  </si>
  <si>
    <r>
      <t>総数</t>
    </r>
    <r>
      <rPr>
        <sz val="10"/>
        <rFont val="ＭＳ Ｐゴシック"/>
        <family val="3"/>
        <charset val="128"/>
      </rPr>
      <t>（空間数）</t>
    </r>
    <rPh sb="0" eb="2">
      <t>ソウスウ</t>
    </rPh>
    <rPh sb="3" eb="6">
      <t>クウカンスウ</t>
    </rPh>
    <phoneticPr fontId="14"/>
  </si>
  <si>
    <t>体育館（スポーツ専用）</t>
    <rPh sb="0" eb="3">
      <t>タイイクカン</t>
    </rPh>
    <rPh sb="8" eb="10">
      <t>センヨウ</t>
    </rPh>
    <phoneticPr fontId="14"/>
  </si>
  <si>
    <t>講堂・ホールを兼ねる体育館</t>
    <rPh sb="0" eb="2">
      <t>コウドウ</t>
    </rPh>
    <rPh sb="7" eb="8">
      <t>カ</t>
    </rPh>
    <rPh sb="10" eb="13">
      <t>タイイクカン</t>
    </rPh>
    <phoneticPr fontId="14"/>
  </si>
  <si>
    <t>講堂・ホール</t>
    <rPh sb="0" eb="2">
      <t>コウドウ</t>
    </rPh>
    <phoneticPr fontId="14"/>
  </si>
  <si>
    <t>1. はい　　　 2. いいえ</t>
    <phoneticPr fontId="14"/>
  </si>
  <si>
    <t>1. 実施済　　2. 未実施</t>
    <rPh sb="3" eb="5">
      <t>ジッシ</t>
    </rPh>
    <rPh sb="5" eb="6">
      <t>スミ</t>
    </rPh>
    <rPh sb="11" eb="14">
      <t>ミジッシ</t>
    </rPh>
    <phoneticPr fontId="14"/>
  </si>
  <si>
    <t>理事総数</t>
    <rPh sb="0" eb="2">
      <t>リジ</t>
    </rPh>
    <rPh sb="2" eb="3">
      <t>ソウ</t>
    </rPh>
    <phoneticPr fontId="3"/>
  </si>
  <si>
    <t>評議員総数</t>
    <rPh sb="0" eb="3">
      <t>ヒョウギイン</t>
    </rPh>
    <rPh sb="3" eb="5">
      <t>ソウスウ</t>
    </rPh>
    <phoneticPr fontId="3"/>
  </si>
  <si>
    <t>役員以外の教職員数</t>
    <rPh sb="0" eb="2">
      <t>ヤクイン</t>
    </rPh>
    <rPh sb="2" eb="4">
      <t>イガイ</t>
    </rPh>
    <rPh sb="5" eb="9">
      <t>キョウショクインスウ</t>
    </rPh>
    <phoneticPr fontId="3"/>
  </si>
  <si>
    <t>常勤の監事</t>
    <rPh sb="0" eb="2">
      <t>ジョウキン</t>
    </rPh>
    <rPh sb="3" eb="5">
      <t>カンジ</t>
    </rPh>
    <phoneticPr fontId="3"/>
  </si>
  <si>
    <t>非常勤の監事</t>
    <phoneticPr fontId="3"/>
  </si>
  <si>
    <t>北海道</t>
  </si>
  <si>
    <t/>
  </si>
  <si>
    <t>学校法人項目回答不要</t>
  </si>
  <si>
    <t>青森県</t>
  </si>
  <si>
    <t>岩手県</t>
  </si>
  <si>
    <t>宮城県</t>
  </si>
  <si>
    <t>秋田県</t>
  </si>
  <si>
    <t>福島県</t>
  </si>
  <si>
    <t>新潟県</t>
  </si>
  <si>
    <t>茨城県</t>
  </si>
  <si>
    <t>栃木県</t>
  </si>
  <si>
    <t>群馬県</t>
  </si>
  <si>
    <t>埼玉県</t>
  </si>
  <si>
    <t>千葉県</t>
  </si>
  <si>
    <t>神奈川県</t>
  </si>
  <si>
    <t>東京都</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</si>
  <si>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</si>
  <si>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</si>
  <si>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</si>
  <si>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</si>
  <si>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</si>
  <si>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</si>
  <si>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</si>
  <si>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</si>
  <si>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</si>
  <si>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</si>
  <si>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</si>
  <si>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</si>
  <si>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</si>
  <si>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</si>
  <si>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</si>
  <si>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</si>
  <si>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</si>
  <si>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</si>
  <si>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</si>
  <si>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</si>
  <si>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</si>
  <si>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</si>
  <si>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</si>
  <si>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</si>
  <si>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</si>
  <si>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</si>
  <si>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</si>
  <si>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</si>
  <si>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</si>
  <si>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</si>
  <si>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</si>
  <si>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</si>
  <si>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学　　校　　　法人名</t>
    <rPh sb="0" eb="1">
      <t>ガク</t>
    </rPh>
    <rPh sb="3" eb="4">
      <t>コウ</t>
    </rPh>
    <phoneticPr fontId="3"/>
  </si>
  <si>
    <t>理事長名</t>
    <rPh sb="0" eb="3">
      <t>リジチョウ</t>
    </rPh>
    <rPh sb="3" eb="4">
      <t>メイ</t>
    </rPh>
    <phoneticPr fontId="3"/>
  </si>
  <si>
    <t>区　分</t>
    <rPh sb="0" eb="1">
      <t>ク</t>
    </rPh>
    <rPh sb="2" eb="3">
      <t>ブン</t>
    </rPh>
    <phoneticPr fontId="3"/>
  </si>
  <si>
    <t>生徒数　（５月１日現在）</t>
    <rPh sb="0" eb="1">
      <t>ショウ</t>
    </rPh>
    <rPh sb="1" eb="2">
      <t>ト</t>
    </rPh>
    <rPh sb="2" eb="3">
      <t>カズ</t>
    </rPh>
    <rPh sb="6" eb="7">
      <t>ガツ</t>
    </rPh>
    <rPh sb="8" eb="9">
      <t>ニチ</t>
    </rPh>
    <rPh sb="9" eb="11">
      <t>ゲンザイ</t>
    </rPh>
    <phoneticPr fontId="3"/>
  </si>
  <si>
    <t>普通科</t>
    <rPh sb="0" eb="3">
      <t>フツウカ</t>
    </rPh>
    <phoneticPr fontId="3"/>
  </si>
  <si>
    <t>商業に
関する学科</t>
    <rPh sb="0" eb="2">
      <t>ショウギョウ</t>
    </rPh>
    <rPh sb="4" eb="5">
      <t>カン</t>
    </rPh>
    <rPh sb="7" eb="9">
      <t>ガッカ</t>
    </rPh>
    <phoneticPr fontId="3"/>
  </si>
  <si>
    <t>工業に
関する学科</t>
    <rPh sb="0" eb="2">
      <t>コウギョウ</t>
    </rPh>
    <rPh sb="4" eb="5">
      <t>カン</t>
    </rPh>
    <rPh sb="7" eb="9">
      <t>ガッカ</t>
    </rPh>
    <phoneticPr fontId="3"/>
  </si>
  <si>
    <t>家庭に
関する学科</t>
    <rPh sb="0" eb="2">
      <t>カテイ</t>
    </rPh>
    <rPh sb="4" eb="5">
      <t>カン</t>
    </rPh>
    <rPh sb="7" eb="9">
      <t>ガッカ</t>
    </rPh>
    <phoneticPr fontId="3"/>
  </si>
  <si>
    <t>その他学科</t>
    <rPh sb="2" eb="3">
      <t>タ</t>
    </rPh>
    <rPh sb="3" eb="5">
      <t>ガッカ</t>
    </rPh>
    <phoneticPr fontId="3"/>
  </si>
  <si>
    <t>科</t>
    <rPh sb="0" eb="1">
      <t>カ</t>
    </rPh>
    <phoneticPr fontId="3"/>
  </si>
  <si>
    <t>普通科</t>
    <rPh sb="0" eb="2">
      <t>フツウ</t>
    </rPh>
    <rPh sb="2" eb="3">
      <t>カ</t>
    </rPh>
    <phoneticPr fontId="3"/>
  </si>
  <si>
    <t>その他学科(学科名は転記されます↓)</t>
    <rPh sb="2" eb="3">
      <t>タ</t>
    </rPh>
    <rPh sb="3" eb="5">
      <t>ガッカ</t>
    </rPh>
    <rPh sb="6" eb="8">
      <t>ガッカ</t>
    </rPh>
    <rPh sb="8" eb="9">
      <t>メイ</t>
    </rPh>
    <rPh sb="10" eb="12">
      <t>テンキ</t>
    </rPh>
    <phoneticPr fontId="3"/>
  </si>
  <si>
    <t>備　考</t>
    <rPh sb="0" eb="1">
      <t>ソナエ</t>
    </rPh>
    <rPh sb="2" eb="3">
      <t>コウ</t>
    </rPh>
    <phoneticPr fontId="3"/>
  </si>
  <si>
    <t>(注)</t>
    <phoneticPr fontId="3"/>
  </si>
  <si>
    <t>普　通　科</t>
    <rPh sb="0" eb="1">
      <t>ススム</t>
    </rPh>
    <rPh sb="2" eb="3">
      <t>ツウ</t>
    </rPh>
    <rPh sb="4" eb="5">
      <t>カ</t>
    </rPh>
    <phoneticPr fontId="3"/>
  </si>
  <si>
    <t>商業に関する学科</t>
    <rPh sb="0" eb="2">
      <t>ショウギョウ</t>
    </rPh>
    <rPh sb="3" eb="4">
      <t>カン</t>
    </rPh>
    <rPh sb="6" eb="8">
      <t>ガッカ</t>
    </rPh>
    <phoneticPr fontId="3"/>
  </si>
  <si>
    <t>工業に関する学科</t>
    <rPh sb="0" eb="2">
      <t>コウギョウ</t>
    </rPh>
    <rPh sb="3" eb="4">
      <t>カン</t>
    </rPh>
    <rPh sb="6" eb="8">
      <t>ガッカ</t>
    </rPh>
    <phoneticPr fontId="3"/>
  </si>
  <si>
    <t>家庭に関する学科</t>
    <rPh sb="0" eb="2">
      <t>カテイ</t>
    </rPh>
    <rPh sb="3" eb="4">
      <t>カン</t>
    </rPh>
    <rPh sb="6" eb="8">
      <t>ガッカ</t>
    </rPh>
    <phoneticPr fontId="3"/>
  </si>
  <si>
    <t>その他（　　　）</t>
    <rPh sb="2" eb="3">
      <t>タ</t>
    </rPh>
    <phoneticPr fontId="3"/>
  </si>
  <si>
    <t>備　　考</t>
    <rPh sb="0" eb="1">
      <t>ソナエ</t>
    </rPh>
    <rPh sb="3" eb="4">
      <t>コウ</t>
    </rPh>
    <phoneticPr fontId="3"/>
  </si>
  <si>
    <t>「その他（　　　）」の学科欄には、その他学科のうち納付金額の合計が最も高い学科・コース等の金額を記入してください。</t>
    <rPh sb="3" eb="4">
      <t>タ</t>
    </rPh>
    <rPh sb="11" eb="13">
      <t>ガッカ</t>
    </rPh>
    <rPh sb="13" eb="14">
      <t>ラン</t>
    </rPh>
    <rPh sb="19" eb="20">
      <t>ホカ</t>
    </rPh>
    <rPh sb="20" eb="22">
      <t>ガッカ</t>
    </rPh>
    <rPh sb="25" eb="27">
      <t>ノウフ</t>
    </rPh>
    <rPh sb="27" eb="29">
      <t>キンガク</t>
    </rPh>
    <rPh sb="30" eb="32">
      <t>ゴウケイ</t>
    </rPh>
    <rPh sb="33" eb="34">
      <t>モット</t>
    </rPh>
    <rPh sb="35" eb="36">
      <t>タカ</t>
    </rPh>
    <rPh sb="37" eb="39">
      <t>ガッカ</t>
    </rPh>
    <rPh sb="43" eb="44">
      <t>トウ</t>
    </rPh>
    <rPh sb="45" eb="47">
      <t>キンガク</t>
    </rPh>
    <rPh sb="48" eb="50">
      <t>キニュウ</t>
    </rPh>
    <phoneticPr fontId="3"/>
  </si>
  <si>
    <t>　　うち退職給与引当金繰入額</t>
    <rPh sb="4" eb="6">
      <t>タイショク</t>
    </rPh>
    <rPh sb="6" eb="8">
      <t>キュウヨ</t>
    </rPh>
    <rPh sb="8" eb="10">
      <t>ヒキアテ</t>
    </rPh>
    <rPh sb="10" eb="11">
      <t>キン</t>
    </rPh>
    <rPh sb="11" eb="13">
      <t>クリイレ</t>
    </rPh>
    <rPh sb="13" eb="14">
      <t>ガク</t>
    </rPh>
    <phoneticPr fontId="14"/>
  </si>
  <si>
    <t>　　うち減価償却費</t>
    <rPh sb="4" eb="9">
      <t>ゲンカショウキャクヒ</t>
    </rPh>
    <phoneticPr fontId="14"/>
  </si>
  <si>
    <t>別   票（高等学校　全日制）</t>
    <rPh sb="6" eb="8">
      <t>コウトウ</t>
    </rPh>
    <rPh sb="8" eb="10">
      <t>ガッコウ</t>
    </rPh>
    <rPh sb="11" eb="14">
      <t>ゼンニチセイ</t>
    </rPh>
    <phoneticPr fontId="3"/>
  </si>
  <si>
    <t>病気・けが・死亡等</t>
    <phoneticPr fontId="3"/>
  </si>
  <si>
    <t>(注)1.</t>
    <phoneticPr fontId="14"/>
  </si>
  <si>
    <t>2.</t>
    <phoneticPr fontId="14"/>
  </si>
  <si>
    <t>大学・短大への進学者数については、大学・短大と同様に卒業時に「学士」「短期大学士」の学位が取得できる学校（防衛大学校、気象大学校など）、海外の大学も含めてください。
専門学校、専攻科等への進学者は「大学・短大への進学者数」に含めません。</t>
    <phoneticPr fontId="3"/>
  </si>
  <si>
    <t>うち
大学・短大への
進学者数</t>
    <rPh sb="3" eb="5">
      <t>ダイガク</t>
    </rPh>
    <rPh sb="6" eb="8">
      <t>タンダイ</t>
    </rPh>
    <rPh sb="11" eb="14">
      <t>シンガクシャ</t>
    </rPh>
    <rPh sb="14" eb="15">
      <t>スウ</t>
    </rPh>
    <phoneticPr fontId="3"/>
  </si>
  <si>
    <t>大学</t>
    <rPh sb="0" eb="2">
      <t>ダイガク</t>
    </rPh>
    <phoneticPr fontId="3"/>
  </si>
  <si>
    <t>短大</t>
    <rPh sb="0" eb="2">
      <t>タンダイ</t>
    </rPh>
    <phoneticPr fontId="3"/>
  </si>
  <si>
    <t>(注)3.</t>
    <rPh sb="1" eb="2">
      <t>チュウ</t>
    </rPh>
    <phoneticPr fontId="14"/>
  </si>
  <si>
    <t>4.</t>
    <phoneticPr fontId="14"/>
  </si>
  <si>
    <t>5.</t>
    <phoneticPr fontId="14"/>
  </si>
  <si>
    <t>学習者用
デジタル教科書
導入教科</t>
    <rPh sb="0" eb="3">
      <t>ガクシュウシャ</t>
    </rPh>
    <rPh sb="3" eb="4">
      <t>ヨウ</t>
    </rPh>
    <rPh sb="9" eb="12">
      <t>キョウカショ</t>
    </rPh>
    <rPh sb="13" eb="17">
      <t>ドウニュウキョウカ</t>
    </rPh>
    <phoneticPr fontId="14"/>
  </si>
  <si>
    <t>地歴公民</t>
    <rPh sb="0" eb="2">
      <t>チレキ</t>
    </rPh>
    <rPh sb="2" eb="4">
      <t>コウミン</t>
    </rPh>
    <phoneticPr fontId="15"/>
  </si>
  <si>
    <t>情報</t>
    <rPh sb="0" eb="2">
      <t>ジョウホウ</t>
    </rPh>
    <phoneticPr fontId="14"/>
  </si>
  <si>
    <t>その他</t>
    <rPh sb="2" eb="3">
      <t>タ</t>
    </rPh>
    <phoneticPr fontId="14"/>
  </si>
  <si>
    <t>なし</t>
    <phoneticPr fontId="14"/>
  </si>
  <si>
    <t>コンテンツやアカウントの管理等で教職員の対応が煩雑化する</t>
    <phoneticPr fontId="14"/>
  </si>
  <si>
    <t>学習者用デジタル教科書の活用効果が期待できない</t>
    <rPh sb="0" eb="4">
      <t>ガクシュウシャヨウ</t>
    </rPh>
    <rPh sb="8" eb="11">
      <t>キョウカショ</t>
    </rPh>
    <rPh sb="12" eb="14">
      <t>カツヨウ</t>
    </rPh>
    <rPh sb="14" eb="16">
      <t>コウカ</t>
    </rPh>
    <rPh sb="17" eb="19">
      <t>キタイ</t>
    </rPh>
    <phoneticPr fontId="14"/>
  </si>
  <si>
    <t>中高共用建物については、
こちらの高等学校シートでご回答ください。</t>
    <rPh sb="0" eb="4">
      <t>チュウコウキョウヨウ</t>
    </rPh>
    <rPh sb="4" eb="6">
      <t>タテモノ</t>
    </rPh>
    <rPh sb="17" eb="21">
      <t>コウトウガッコウ</t>
    </rPh>
    <rPh sb="26" eb="28">
      <t>カイトウ</t>
    </rPh>
    <phoneticPr fontId="14"/>
  </si>
  <si>
    <t>(4)体育館・講堂・ホールについて</t>
    <rPh sb="3" eb="6">
      <t>タイイクカン</t>
    </rPh>
    <rPh sb="7" eb="9">
      <t>コウドウ</t>
    </rPh>
    <phoneticPr fontId="14"/>
  </si>
  <si>
    <t>←中高併設校で、「体育館・講堂・ホール」を中高共用している場合はチェック✔を入れてください。
　中高共用空間は、高校の調査票で回答し、中学校の調査票には含めないでください。</t>
    <phoneticPr fontId="14"/>
  </si>
  <si>
    <t>中高共用の場合、中高合計数</t>
    <rPh sb="0" eb="2">
      <t>チュウコウ</t>
    </rPh>
    <rPh sb="2" eb="4">
      <t>キョウヨウ</t>
    </rPh>
    <rPh sb="5" eb="7">
      <t>バアイ</t>
    </rPh>
    <rPh sb="8" eb="10">
      <t>チュウコウ</t>
    </rPh>
    <rPh sb="10" eb="12">
      <t>ゴウケイ</t>
    </rPh>
    <rPh sb="12" eb="13">
      <t>スウ</t>
    </rPh>
    <phoneticPr fontId="14"/>
  </si>
  <si>
    <r>
      <rPr>
        <b/>
        <u/>
        <sz val="11"/>
        <rFont val="ＭＳ Ｐゴシック"/>
        <family val="3"/>
        <charset val="128"/>
      </rPr>
      <t>冷房</t>
    </r>
    <r>
      <rPr>
        <sz val="11"/>
        <rFont val="ＭＳ Ｐゴシック"/>
        <family val="3"/>
        <charset val="128"/>
      </rPr>
      <t>整備済空間数</t>
    </r>
    <rPh sb="0" eb="2">
      <t>レイボウ</t>
    </rPh>
    <rPh sb="2" eb="4">
      <t>セイビ</t>
    </rPh>
    <rPh sb="4" eb="5">
      <t>スミ</t>
    </rPh>
    <rPh sb="5" eb="8">
      <t>クウカンスウ</t>
    </rPh>
    <phoneticPr fontId="14"/>
  </si>
  <si>
    <t>(注)1.
2.</t>
    <phoneticPr fontId="14"/>
  </si>
  <si>
    <t>1. 実施済</t>
    <rPh sb="3" eb="6">
      <t>ジッシズ</t>
    </rPh>
    <phoneticPr fontId="14"/>
  </si>
  <si>
    <t>2. 未実施</t>
    <rPh sb="3" eb="6">
      <t>ミジッシ</t>
    </rPh>
    <phoneticPr fontId="14"/>
  </si>
  <si>
    <t>校長(学長・園長)数</t>
    <rPh sb="0" eb="2">
      <t>コウチョウ</t>
    </rPh>
    <rPh sb="9" eb="10">
      <t>スウ</t>
    </rPh>
    <phoneticPr fontId="3"/>
  </si>
  <si>
    <t>評議員数</t>
    <rPh sb="0" eb="3">
      <t>ヒョウギイン</t>
    </rPh>
    <rPh sb="3" eb="4">
      <t>スウ</t>
    </rPh>
    <phoneticPr fontId="3"/>
  </si>
  <si>
    <t>外部理事数</t>
    <rPh sb="0" eb="4">
      <t>ガイブリジ</t>
    </rPh>
    <rPh sb="4" eb="5">
      <t>スウ</t>
    </rPh>
    <phoneticPr fontId="3"/>
  </si>
  <si>
    <t>左記以外の数</t>
    <rPh sb="0" eb="2">
      <t>サキ</t>
    </rPh>
    <rPh sb="2" eb="4">
      <t>イガイ</t>
    </rPh>
    <rPh sb="5" eb="6">
      <t>カズ</t>
    </rPh>
    <phoneticPr fontId="14"/>
  </si>
  <si>
    <t>役員(理事・監事)数</t>
    <rPh sb="0" eb="2">
      <t>ヤクイン</t>
    </rPh>
    <rPh sb="3" eb="5">
      <t>リジ</t>
    </rPh>
    <rPh sb="6" eb="8">
      <t>カンジ</t>
    </rPh>
    <rPh sb="9" eb="10">
      <t>カズ</t>
    </rPh>
    <phoneticPr fontId="3"/>
  </si>
  <si>
    <t>卒業生数</t>
    <phoneticPr fontId="14"/>
  </si>
  <si>
    <t>左記以外の数</t>
    <phoneticPr fontId="14"/>
  </si>
  <si>
    <t>監事総数</t>
    <phoneticPr fontId="14"/>
  </si>
  <si>
    <t>旭川実業高等学校</t>
  </si>
  <si>
    <t>北海道旭川実業高等学校</t>
  </si>
  <si>
    <t>旭川志峯高等学校</t>
    <rPh sb="2" eb="3">
      <t>ココロザシ</t>
    </rPh>
    <rPh sb="3" eb="4">
      <t>ミネ</t>
    </rPh>
    <phoneticPr fontId="5"/>
  </si>
  <si>
    <t>北海道旭川志峯高等学校</t>
  </si>
  <si>
    <t>旭川藤星高等学校</t>
    <rPh sb="3" eb="4">
      <t>ホシ</t>
    </rPh>
    <phoneticPr fontId="5"/>
  </si>
  <si>
    <t>北海道旭川藤星高等学校</t>
  </si>
  <si>
    <t>旭川明成高等学校</t>
  </si>
  <si>
    <t>北海道旭川明成高等学校</t>
  </si>
  <si>
    <t>旭川龍谷高等学校</t>
  </si>
  <si>
    <t>北海道旭川龍谷高等学校</t>
  </si>
  <si>
    <t>遺愛女子高等学校</t>
  </si>
  <si>
    <t>北海道遺愛女子高等学校</t>
  </si>
  <si>
    <t>北海道小樽双葉高等学校</t>
  </si>
  <si>
    <t>北海道小樽明峰高等学校</t>
  </si>
  <si>
    <t>帯広大谷高等学校</t>
  </si>
  <si>
    <t>北海道帯広大谷高等学校</t>
  </si>
  <si>
    <t>帯広北高等学校</t>
  </si>
  <si>
    <t>北海道帯広北高等学校</t>
  </si>
  <si>
    <t>海星学院高等学校</t>
  </si>
  <si>
    <t>北海道海星学院高等学校</t>
  </si>
  <si>
    <t>北見藤高等学校</t>
    <phoneticPr fontId="5"/>
  </si>
  <si>
    <t>北海道北見藤高等学校</t>
  </si>
  <si>
    <t>駒澤大学附属苫小牧高等学校</t>
  </si>
  <si>
    <t>北海道駒澤大学附属苫小牧高等学校</t>
  </si>
  <si>
    <t>札幌大谷高等学校</t>
  </si>
  <si>
    <t>北海道札幌大谷高等学校</t>
  </si>
  <si>
    <t>札幌光星高等学校</t>
  </si>
  <si>
    <t>北海道札幌光星高等学校</t>
  </si>
  <si>
    <t>札幌新陽高等学校</t>
  </si>
  <si>
    <t>北海道札幌新陽高等学校</t>
  </si>
  <si>
    <t>札幌静修高等学校</t>
  </si>
  <si>
    <t>北海道札幌静修高等学校</t>
  </si>
  <si>
    <t>札幌創成高等学校</t>
  </si>
  <si>
    <t>北海道札幌創成高等学校</t>
  </si>
  <si>
    <t>札幌第一高等学校</t>
  </si>
  <si>
    <t>北海道札幌第一高等学校</t>
  </si>
  <si>
    <t>札幌日本大学高等学校</t>
  </si>
  <si>
    <t>北海道札幌日本大学高等学校</t>
  </si>
  <si>
    <t>札幌北斗高等学校</t>
  </si>
  <si>
    <t>北海道札幌北斗高等学校</t>
  </si>
  <si>
    <t>札幌山の手高等学校</t>
    <phoneticPr fontId="5"/>
  </si>
  <si>
    <t>北海道札幌山の手高等学校</t>
  </si>
  <si>
    <t>札幌龍谷学園高等学校</t>
  </si>
  <si>
    <t>北海道札幌龍谷学園高等学校</t>
  </si>
  <si>
    <t>白樺学園高等学校</t>
  </si>
  <si>
    <t>北海道白樺学園高等学校</t>
  </si>
  <si>
    <t>清尚学院高等学校</t>
  </si>
  <si>
    <t>北海道清尚学院高等学校</t>
  </si>
  <si>
    <t>東海大学付属札幌高等学校</t>
    <rPh sb="6" eb="8">
      <t>サッポロ</t>
    </rPh>
    <phoneticPr fontId="5"/>
  </si>
  <si>
    <t>北海道東海大学付属札幌高等学校</t>
  </si>
  <si>
    <t>苫小牧中央高等学校</t>
  </si>
  <si>
    <t>北海道苫小牧中央高等学校</t>
  </si>
  <si>
    <t>日本航空高等学校北海道</t>
    <phoneticPr fontId="5"/>
  </si>
  <si>
    <t>北海道日本航空高等学校北海道</t>
  </si>
  <si>
    <t>函館大谷高等学校</t>
  </si>
  <si>
    <t>北海道函館大谷高等学校</t>
  </si>
  <si>
    <t>函館大妻高等学校</t>
  </si>
  <si>
    <t>北海道函館大妻高等学校</t>
  </si>
  <si>
    <t>函館白百合学園高等学校</t>
  </si>
  <si>
    <t>北海道函館白百合学園高等学校</t>
  </si>
  <si>
    <t>函館大学付属柏稜高等学校</t>
  </si>
  <si>
    <t>北海道函館大学付属柏稜高等学校</t>
  </si>
  <si>
    <t>函館大学付属有斗高等学校</t>
  </si>
  <si>
    <t>北海道函館大学付属有斗高等学校</t>
  </si>
  <si>
    <t>函館ラ・サール高等学校</t>
  </si>
  <si>
    <t>北海道函館ラ・サール高等学校</t>
  </si>
  <si>
    <t>藤女子高等学校</t>
    <phoneticPr fontId="5"/>
  </si>
  <si>
    <t>北海道藤女子高等学校</t>
  </si>
  <si>
    <t>武修館高等学校</t>
  </si>
  <si>
    <t>北海道武修館高等学校</t>
  </si>
  <si>
    <t>北照高等学校</t>
  </si>
  <si>
    <t>北海道北照高等学校</t>
  </si>
  <si>
    <t>北星学園女子高等学校</t>
  </si>
  <si>
    <t>北海道北星学園女子高等学校</t>
  </si>
  <si>
    <t>北星学園大学附属高等学校</t>
  </si>
  <si>
    <t>北海道北星学園大学附属高等学校</t>
  </si>
  <si>
    <t>北星学園余市高等学校</t>
  </si>
  <si>
    <t>北海道北星学園余市高等学校</t>
  </si>
  <si>
    <t>北嶺高等学校</t>
  </si>
  <si>
    <t>北海道北嶺高等学校</t>
  </si>
  <si>
    <t>北海高等学校</t>
  </si>
  <si>
    <t>北海道北海高等学校</t>
  </si>
  <si>
    <t>北海学園札幌高等学校</t>
  </si>
  <si>
    <t>北海道北海学園札幌高等学校</t>
  </si>
  <si>
    <t>北海道大谷室蘭高等学校</t>
    <rPh sb="0" eb="3">
      <t>ホッカイドウ</t>
    </rPh>
    <rPh sb="5" eb="7">
      <t>ムロラン</t>
    </rPh>
    <phoneticPr fontId="5"/>
  </si>
  <si>
    <t>北海道北海道大谷室蘭高等学校</t>
  </si>
  <si>
    <t>北海道科学大学高等学校</t>
    <rPh sb="3" eb="5">
      <t>カガク</t>
    </rPh>
    <rPh sb="5" eb="7">
      <t>ダイガク</t>
    </rPh>
    <rPh sb="7" eb="9">
      <t>コウトウ</t>
    </rPh>
    <rPh sb="9" eb="11">
      <t>ガッコウ</t>
    </rPh>
    <phoneticPr fontId="5"/>
  </si>
  <si>
    <t>北海道北海道科学大学高等学校</t>
  </si>
  <si>
    <t>北海道栄高等学校</t>
  </si>
  <si>
    <t>北海道北海道栄高等学校</t>
  </si>
  <si>
    <t>北海道文教大学附属高等学校</t>
    <rPh sb="7" eb="9">
      <t>フゾク</t>
    </rPh>
    <phoneticPr fontId="5"/>
  </si>
  <si>
    <t>北海道北海道文教大学附属高等学校</t>
  </si>
  <si>
    <t>酪農学園大学附属とわの森三愛高等学校</t>
    <rPh sb="0" eb="2">
      <t>ラクノウ</t>
    </rPh>
    <rPh sb="2" eb="4">
      <t>ガクエン</t>
    </rPh>
    <rPh sb="4" eb="6">
      <t>ダイガク</t>
    </rPh>
    <rPh sb="6" eb="8">
      <t>フゾク</t>
    </rPh>
    <phoneticPr fontId="5"/>
  </si>
  <si>
    <t>北海道酪農学園大学附属とわの森三愛高等学校</t>
  </si>
  <si>
    <t>立命館慶祥高等学校</t>
  </si>
  <si>
    <t>北海道立命館慶祥高等学校</t>
  </si>
  <si>
    <t>稚内大谷高等学校</t>
  </si>
  <si>
    <t>北海道稚内大谷高等学校</t>
  </si>
  <si>
    <t>青森明の星高等学校</t>
  </si>
  <si>
    <t>青森県青森明の星高等学校</t>
  </si>
  <si>
    <t>青森山田高等学校</t>
  </si>
  <si>
    <t>青森県青森山田高等学校</t>
  </si>
  <si>
    <t>向陵高等学校</t>
  </si>
  <si>
    <t>青森県向陵高等学校</t>
  </si>
  <si>
    <t>五所川原第一高等学校</t>
  </si>
  <si>
    <t>青森県五所川原第一高等学校</t>
  </si>
  <si>
    <t>柴田学園大学附属柴田学園高等学校</t>
    <rPh sb="2" eb="4">
      <t>ガクエン</t>
    </rPh>
    <rPh sb="4" eb="6">
      <t>ダイガク</t>
    </rPh>
    <rPh sb="6" eb="8">
      <t>フゾク</t>
    </rPh>
    <rPh sb="8" eb="12">
      <t>シバタガクエン</t>
    </rPh>
    <phoneticPr fontId="5"/>
  </si>
  <si>
    <t>青森県柴田学園大学附属柴田学園高等学校</t>
  </si>
  <si>
    <t>下山学園高等学校</t>
    <rPh sb="0" eb="2">
      <t>シモヤマ</t>
    </rPh>
    <rPh sb="2" eb="4">
      <t>ガクエン</t>
    </rPh>
    <rPh sb="4" eb="8">
      <t>コウトウガッコウ</t>
    </rPh>
    <phoneticPr fontId="5"/>
  </si>
  <si>
    <t>青森県下山学園高等学校</t>
  </si>
  <si>
    <t>松風塾高等学校</t>
  </si>
  <si>
    <t>青森県松風塾高等学校</t>
  </si>
  <si>
    <t>千葉学園高等学校</t>
  </si>
  <si>
    <t>青森県千葉学園高等学校</t>
  </si>
  <si>
    <t>東奥学園高等学校</t>
  </si>
  <si>
    <t>青森県東奥学園高等学校</t>
  </si>
  <si>
    <t>東奥義塾高等学校</t>
  </si>
  <si>
    <t>青森県東奥義塾高等学校</t>
  </si>
  <si>
    <t>八戸学院光星高等学校</t>
    <rPh sb="0" eb="2">
      <t>ハチノヘ</t>
    </rPh>
    <rPh sb="2" eb="4">
      <t>ガクイン</t>
    </rPh>
    <phoneticPr fontId="5"/>
  </si>
  <si>
    <t>青森県八戸学院光星高等学校</t>
  </si>
  <si>
    <t>八戸学院野辺地西高等学校</t>
    <rPh sb="0" eb="2">
      <t>ハチノヘ</t>
    </rPh>
    <rPh sb="2" eb="4">
      <t>ガクイン</t>
    </rPh>
    <phoneticPr fontId="5"/>
  </si>
  <si>
    <t>青森県八戸学院野辺地西高等学校</t>
  </si>
  <si>
    <t>八戸工業大学第一高等学校</t>
  </si>
  <si>
    <t>青森県八戸工業大学第一高等学校</t>
  </si>
  <si>
    <t>八戸工業大学第二高等学校</t>
  </si>
  <si>
    <t>青森県八戸工業大学第二高等学校</t>
  </si>
  <si>
    <t>八戸聖ウルスラ学院高等学校</t>
  </si>
  <si>
    <t>青森県八戸聖ウルスラ学院高等学校</t>
  </si>
  <si>
    <t>弘前学院聖愛高等学校</t>
  </si>
  <si>
    <t>青森県弘前学院聖愛高等学校</t>
  </si>
  <si>
    <t>弘前東高等学校</t>
  </si>
  <si>
    <t>青森県弘前東高等学校</t>
  </si>
  <si>
    <t>一関学院高等学校</t>
  </si>
  <si>
    <t>岩手県一関学院高等学校</t>
  </si>
  <si>
    <t>一関修紅高等学校</t>
  </si>
  <si>
    <t>岩手県一関修紅高等学校</t>
  </si>
  <si>
    <t>岩手高等学校</t>
  </si>
  <si>
    <t>岩手県岩手高等学校</t>
  </si>
  <si>
    <t>岩手女子高等学校</t>
  </si>
  <si>
    <t>岩手県岩手女子高等学校</t>
  </si>
  <si>
    <t>江南義塾盛岡高等学校</t>
  </si>
  <si>
    <t>岩手県江南義塾盛岡高等学校</t>
  </si>
  <si>
    <t>専修大学北上高等学校</t>
  </si>
  <si>
    <t>岩手県専修大学北上高等学校</t>
  </si>
  <si>
    <t>花巻東高等学校</t>
  </si>
  <si>
    <t>岩手県花巻東高等学校</t>
  </si>
  <si>
    <t>水沢第一高等学校</t>
  </si>
  <si>
    <t>岩手県水沢第一高等学校</t>
  </si>
  <si>
    <t>盛岡白百合学園高等学校</t>
  </si>
  <si>
    <t>岩手県盛岡白百合学園高等学校</t>
  </si>
  <si>
    <t>盛岡スコーレ高等学校</t>
  </si>
  <si>
    <t>岩手県盛岡スコーレ高等学校</t>
  </si>
  <si>
    <t>盛岡誠桜高等学校</t>
    <rPh sb="2" eb="3">
      <t>セイ</t>
    </rPh>
    <rPh sb="3" eb="4">
      <t>サクラ</t>
    </rPh>
    <phoneticPr fontId="5"/>
  </si>
  <si>
    <t>岩手県盛岡誠桜高等学校</t>
  </si>
  <si>
    <t>盛岡大学附属高等学校</t>
  </si>
  <si>
    <t>岩手県盛岡大学附属高等学校</t>
  </si>
  <si>
    <t>盛岡中央高等学校</t>
  </si>
  <si>
    <t>岩手県盛岡中央高等学校</t>
  </si>
  <si>
    <t>大崎中央高等学校</t>
  </si>
  <si>
    <t>宮城県大崎中央高等学校</t>
  </si>
  <si>
    <t>尚絅学院高等学校</t>
  </si>
  <si>
    <t>宮城県尚絅学院高等学校</t>
  </si>
  <si>
    <t>聖ウルスラ学院英智高等学校</t>
  </si>
  <si>
    <t>宮城県聖ウルスラ学院英智高等学校</t>
  </si>
  <si>
    <t>聖ドミニコ学院高等学校</t>
  </si>
  <si>
    <t>宮城県聖ドミニコ学院高等学校</t>
  </si>
  <si>
    <t>聖和学園高等学校</t>
  </si>
  <si>
    <t>宮城県聖和学園高等学校</t>
  </si>
  <si>
    <t>仙台育英学園高等学校</t>
  </si>
  <si>
    <t>宮城県仙台育英学園高等学校</t>
  </si>
  <si>
    <t>仙台城南高等学校</t>
    <rPh sb="0" eb="2">
      <t>センダイ</t>
    </rPh>
    <rPh sb="2" eb="4">
      <t>ジョウナン</t>
    </rPh>
    <phoneticPr fontId="5"/>
  </si>
  <si>
    <t>宮城県仙台城南高等学校</t>
  </si>
  <si>
    <t>仙台白百合学園高等学校</t>
  </si>
  <si>
    <t>宮城県仙台白百合学園高等学校</t>
  </si>
  <si>
    <t>仙台大学附属明成高等学校</t>
    <rPh sb="0" eb="2">
      <t>センダイ</t>
    </rPh>
    <rPh sb="2" eb="4">
      <t>ダイガク</t>
    </rPh>
    <rPh sb="4" eb="6">
      <t>フゾク</t>
    </rPh>
    <phoneticPr fontId="5"/>
  </si>
  <si>
    <t>宮城県仙台大学附属明成高等学校</t>
  </si>
  <si>
    <t>東北高等学校</t>
  </si>
  <si>
    <t>宮城県東北高等学校</t>
  </si>
  <si>
    <t>東北学院高等学校</t>
  </si>
  <si>
    <t>宮城県東北学院高等学校</t>
  </si>
  <si>
    <t>東北学院榴ケ岡高等学校</t>
  </si>
  <si>
    <t>宮城県東北学院榴ケ岡高等学校</t>
  </si>
  <si>
    <t>東北生活文化大学高等学校</t>
  </si>
  <si>
    <t>宮城県東北生活文化大学高等学校</t>
  </si>
  <si>
    <t>東陵高等学校</t>
  </si>
  <si>
    <t>宮城県東陵高等学校</t>
  </si>
  <si>
    <t>常盤木学園高等学校</t>
  </si>
  <si>
    <t>宮城県常盤木学園高等学校</t>
  </si>
  <si>
    <t>西山学院高等学校</t>
  </si>
  <si>
    <t>宮城県西山学院高等学校</t>
  </si>
  <si>
    <t>日本ウェルネス宮城高等学校</t>
    <rPh sb="0" eb="2">
      <t>ニホン</t>
    </rPh>
    <rPh sb="7" eb="9">
      <t>ミヤギ</t>
    </rPh>
    <rPh sb="9" eb="11">
      <t>コウトウ</t>
    </rPh>
    <rPh sb="11" eb="13">
      <t>ガッコウ</t>
    </rPh>
    <phoneticPr fontId="5"/>
  </si>
  <si>
    <t>宮城県日本ウェルネス宮城高等学校</t>
  </si>
  <si>
    <t>古川学園高等学校</t>
  </si>
  <si>
    <t>宮城県古川学園高等学校</t>
  </si>
  <si>
    <t>宮城学院高等学校</t>
  </si>
  <si>
    <t>宮城県宮城学院高等学校</t>
  </si>
  <si>
    <t>秋田修英高等学校</t>
  </si>
  <si>
    <t>秋田県秋田修英高等学校</t>
  </si>
  <si>
    <t>秋田令和高等学校</t>
    <rPh sb="2" eb="4">
      <t>レイワ</t>
    </rPh>
    <phoneticPr fontId="5"/>
  </si>
  <si>
    <t>秋田県秋田令和高等学校</t>
  </si>
  <si>
    <t>国学館高等学校</t>
  </si>
  <si>
    <t>秋田県国学館高等学校</t>
  </si>
  <si>
    <t>聖霊学園高等学校</t>
    <phoneticPr fontId="5"/>
  </si>
  <si>
    <t>秋田県聖霊学園高等学校</t>
  </si>
  <si>
    <t>ノースアジア大学明桜高等学校</t>
    <rPh sb="6" eb="8">
      <t>ダイガク</t>
    </rPh>
    <phoneticPr fontId="5"/>
  </si>
  <si>
    <t>秋田県ノースアジア大学明桜高等学校</t>
  </si>
  <si>
    <t>山形県</t>
  </si>
  <si>
    <t>基督教独立学園高等学校</t>
  </si>
  <si>
    <t>山形県基督教独立学園高等学校</t>
  </si>
  <si>
    <t>九里学園高等学校</t>
  </si>
  <si>
    <t>山形県九里学園高等学校</t>
  </si>
  <si>
    <t>酒田南高等学校</t>
    <phoneticPr fontId="5"/>
  </si>
  <si>
    <t>山形県酒田南高等学校</t>
  </si>
  <si>
    <t>新庄東高等学校</t>
  </si>
  <si>
    <t>山形県新庄東高等学校</t>
  </si>
  <si>
    <t>惺山高等学校</t>
    <rPh sb="0" eb="1">
      <t>セイ</t>
    </rPh>
    <rPh sb="1" eb="2">
      <t>ザン</t>
    </rPh>
    <phoneticPr fontId="5"/>
  </si>
  <si>
    <t>山形県惺山高等学校</t>
  </si>
  <si>
    <t>創学館高等学校</t>
    <rPh sb="0" eb="1">
      <t>ソウ</t>
    </rPh>
    <rPh sb="1" eb="2">
      <t>ガク</t>
    </rPh>
    <rPh sb="2" eb="3">
      <t>カン</t>
    </rPh>
    <rPh sb="3" eb="5">
      <t>コウトウ</t>
    </rPh>
    <phoneticPr fontId="5"/>
  </si>
  <si>
    <t>山形県創学館高等学校</t>
  </si>
  <si>
    <t>鶴岡東高等学校</t>
  </si>
  <si>
    <t>山形県鶴岡東高等学校</t>
  </si>
  <si>
    <t>東海大学山形高等学校</t>
  </si>
  <si>
    <t>山形県東海大学山形高等学校</t>
  </si>
  <si>
    <t>東北文教大学山形城北高等学校</t>
    <rPh sb="0" eb="2">
      <t>トウホク</t>
    </rPh>
    <rPh sb="2" eb="4">
      <t>ブンキョウ</t>
    </rPh>
    <rPh sb="4" eb="6">
      <t>ダイガク</t>
    </rPh>
    <phoneticPr fontId="5"/>
  </si>
  <si>
    <t>山形県東北文教大学山形城北高等学校</t>
  </si>
  <si>
    <t>日本大学山形高等学校</t>
  </si>
  <si>
    <t>山形県日本大学山形高等学校</t>
  </si>
  <si>
    <t>羽黒高等学校</t>
  </si>
  <si>
    <t>山形県羽黒高等学校</t>
  </si>
  <si>
    <t>山形学院高等学校</t>
  </si>
  <si>
    <t>山形県山形学院高等学校</t>
  </si>
  <si>
    <t>山形明正高等学校</t>
  </si>
  <si>
    <t>山形県山形明正高等学校</t>
  </si>
  <si>
    <t>米沢中央高等学校</t>
  </si>
  <si>
    <t>山形県米沢中央高等学校</t>
  </si>
  <si>
    <t>会津北嶺高等学校</t>
    <rPh sb="0" eb="2">
      <t>アイヅ</t>
    </rPh>
    <rPh sb="2" eb="4">
      <t>ホクレイ</t>
    </rPh>
    <rPh sb="4" eb="6">
      <t>コウトウ</t>
    </rPh>
    <rPh sb="6" eb="8">
      <t>ガッコウ</t>
    </rPh>
    <phoneticPr fontId="5"/>
  </si>
  <si>
    <t>福島県会津北嶺高等学校</t>
  </si>
  <si>
    <t>会津若松ザベリオ学園高等学校</t>
  </si>
  <si>
    <t>福島県会津若松ザベリオ学園高等学校</t>
  </si>
  <si>
    <t>いわき秀英高等学校</t>
  </si>
  <si>
    <t>福島県いわき秀英高等学校</t>
  </si>
  <si>
    <t>磐城緑蔭高等学校</t>
  </si>
  <si>
    <t>福島県磐城緑蔭高等学校</t>
  </si>
  <si>
    <t>学校法人石川高等学校</t>
  </si>
  <si>
    <t>福島県学校法人石川高等学校</t>
  </si>
  <si>
    <t>郡山女子大学附属高等学校</t>
  </si>
  <si>
    <t>福島県郡山女子大学附属高等学校</t>
  </si>
  <si>
    <t>桜の聖母学院高等学校</t>
  </si>
  <si>
    <t>福島県桜の聖母学院高等学校</t>
  </si>
  <si>
    <t>尚志高等学校</t>
  </si>
  <si>
    <t>福島県尚志高等学校</t>
  </si>
  <si>
    <t>仁愛高等学校</t>
  </si>
  <si>
    <t>福島県仁愛高等学校</t>
  </si>
  <si>
    <t>聖光学院高等学校</t>
  </si>
  <si>
    <t>福島県聖光学院高等学校</t>
  </si>
  <si>
    <t>帝京安積高等学校</t>
  </si>
  <si>
    <t>福島県帝京安積高等学校</t>
  </si>
  <si>
    <t>日本大学東北高等学校</t>
  </si>
  <si>
    <t>福島県日本大学東北高等学校</t>
  </si>
  <si>
    <t>東日本国際大学附属昌平高等学校</t>
  </si>
  <si>
    <t>福島県東日本国際大学附属昌平高等学校</t>
  </si>
  <si>
    <t>福島高等学校</t>
  </si>
  <si>
    <t>福島県福島高等学校</t>
  </si>
  <si>
    <t>福島県磐城第一高等学校</t>
  </si>
  <si>
    <t>福島県福島県磐城第一高等学校</t>
  </si>
  <si>
    <t>福島成蹊高等学校</t>
  </si>
  <si>
    <t>福島県福島成蹊高等学校</t>
  </si>
  <si>
    <t>福島東稜高等学校</t>
  </si>
  <si>
    <t>福島県福島東稜高等学校</t>
  </si>
  <si>
    <t>開志国際高等学校</t>
    <rPh sb="2" eb="4">
      <t>コクサイ</t>
    </rPh>
    <phoneticPr fontId="5"/>
  </si>
  <si>
    <t>新潟県開志国際高等学校</t>
  </si>
  <si>
    <t>加茂暁星高等学校</t>
  </si>
  <si>
    <t>新潟県加茂暁星高等学校</t>
  </si>
  <si>
    <t>敬和学園高等学校</t>
  </si>
  <si>
    <t>新潟県敬和学園高等学校</t>
  </si>
  <si>
    <t>新発田中央高等学校</t>
  </si>
  <si>
    <t>新潟県新発田中央高等学校</t>
  </si>
  <si>
    <t>上越高等学校</t>
  </si>
  <si>
    <t>新潟県上越高等学校</t>
  </si>
  <si>
    <t>関根学園高等学校</t>
    <phoneticPr fontId="5"/>
  </si>
  <si>
    <t>新潟県関根学園高等学校</t>
  </si>
  <si>
    <t>中越高等学校</t>
  </si>
  <si>
    <t>新潟県中越高等学校</t>
  </si>
  <si>
    <t>帝京長岡高等学校</t>
  </si>
  <si>
    <t>新潟県帝京長岡高等学校</t>
  </si>
  <si>
    <t>東京学館新潟高等学校</t>
  </si>
  <si>
    <t>新潟県東京学館新潟高等学校</t>
  </si>
  <si>
    <t>新潟産業大学附属高等学校</t>
  </si>
  <si>
    <t>新潟県新潟産業大学附属高等学校</t>
  </si>
  <si>
    <t>新潟清心女子高等学校</t>
  </si>
  <si>
    <t>新潟県新潟清心女子高等学校</t>
  </si>
  <si>
    <t>新潟青陵高等学校</t>
  </si>
  <si>
    <t>新潟県新潟青陵高等学校</t>
  </si>
  <si>
    <t>新潟第一高等学校</t>
  </si>
  <si>
    <t>新潟県新潟第一高等学校</t>
  </si>
  <si>
    <t>新潟明訓高等学校</t>
  </si>
  <si>
    <t>新潟県新潟明訓高等学校</t>
  </si>
  <si>
    <t>日本文理高等学校</t>
  </si>
  <si>
    <t>新潟県日本文理高等学校</t>
  </si>
  <si>
    <t>北越高等学校</t>
  </si>
  <si>
    <t>新潟県北越高等学校</t>
  </si>
  <si>
    <t>愛国学園大学附属龍ケ崎高等学校</t>
  </si>
  <si>
    <t>茨城県愛国学園大学附属龍ケ崎高等学校</t>
  </si>
  <si>
    <t>茨城高等学校</t>
  </si>
  <si>
    <t>茨城県茨城高等学校</t>
  </si>
  <si>
    <t>茨城キリスト教学園高等学校</t>
  </si>
  <si>
    <t>茨城県茨城キリスト教学園高等学校</t>
  </si>
  <si>
    <t>岩瀬日本大学高等学校</t>
  </si>
  <si>
    <t>茨城県岩瀬日本大学高等学校</t>
  </si>
  <si>
    <t>江戸川学園取手高等学校</t>
  </si>
  <si>
    <t>茨城県江戸川学園取手高等学校</t>
  </si>
  <si>
    <t>鹿島学園高等学校</t>
  </si>
  <si>
    <t>茨城県鹿島学園高等学校</t>
  </si>
  <si>
    <t>霞ヶ浦高等学校</t>
  </si>
  <si>
    <t>茨城県霞ヶ浦高等学校</t>
  </si>
  <si>
    <t>常総学院高等学校</t>
  </si>
  <si>
    <t>茨城県常総学院高等学校</t>
  </si>
  <si>
    <t>水城高等学校</t>
  </si>
  <si>
    <t>茨城県水城高等学校</t>
  </si>
  <si>
    <t>青丘学院つくば高等学校</t>
    <rPh sb="0" eb="1">
      <t>アオ</t>
    </rPh>
    <rPh sb="1" eb="2">
      <t>オカ</t>
    </rPh>
    <rPh sb="2" eb="4">
      <t>ガクイン</t>
    </rPh>
    <rPh sb="7" eb="9">
      <t>コウトウ</t>
    </rPh>
    <rPh sb="9" eb="11">
      <t>ガッコウ</t>
    </rPh>
    <phoneticPr fontId="5"/>
  </si>
  <si>
    <t>茨城県青丘学院つくば高等学校</t>
  </si>
  <si>
    <t>清真学園高等学校</t>
  </si>
  <si>
    <t>茨城県清真学園高等学校</t>
  </si>
  <si>
    <t>聖徳大学附属取手聖徳女子高等学校</t>
    <phoneticPr fontId="5"/>
  </si>
  <si>
    <t>茨城県聖徳大学附属取手聖徳女子高等学校</t>
  </si>
  <si>
    <t>大成女子高等学校</t>
  </si>
  <si>
    <t>茨城県大成女子高等学校</t>
  </si>
  <si>
    <t>つくば国際大学高等学校</t>
  </si>
  <si>
    <t>茨城県つくば国際大学高等学校</t>
  </si>
  <si>
    <t>つくば国際大学東風高等学校</t>
  </si>
  <si>
    <t>茨城県つくば国際大学東風高等学校</t>
  </si>
  <si>
    <t>つくば秀英高等学校</t>
  </si>
  <si>
    <t>茨城県つくば秀英高等学校</t>
  </si>
  <si>
    <t>土浦日本大学高等学校</t>
  </si>
  <si>
    <t>茨城県土浦日本大学高等学校</t>
  </si>
  <si>
    <t>東洋大学附属牛久高等学校</t>
  </si>
  <si>
    <t>茨城県東洋大学附属牛久高等学校</t>
  </si>
  <si>
    <t>常磐大学高等学校</t>
  </si>
  <si>
    <t>茨城県常磐大学高等学校</t>
  </si>
  <si>
    <t>水戸葵陵高等学校</t>
  </si>
  <si>
    <t>茨城県水戸葵陵高等学校</t>
  </si>
  <si>
    <t>水戸啓明高等学校</t>
    <rPh sb="2" eb="3">
      <t>ケイ</t>
    </rPh>
    <rPh sb="3" eb="4">
      <t>メイ</t>
    </rPh>
    <phoneticPr fontId="5"/>
  </si>
  <si>
    <t>茨城県水戸啓明高等学校</t>
  </si>
  <si>
    <t>水戸女子高等学校</t>
  </si>
  <si>
    <t>茨城県水戸女子高等学校</t>
  </si>
  <si>
    <t>茗溪学園高等学校</t>
  </si>
  <si>
    <t>茨城県茗溪学園高等学校</t>
  </si>
  <si>
    <t>明秀学園日立高等学校</t>
  </si>
  <si>
    <t>茨城県明秀学園日立高等学校</t>
  </si>
  <si>
    <t>足利大学附属高等学校</t>
    <phoneticPr fontId="5"/>
  </si>
  <si>
    <t>栃木県足利大学附属高等学校</t>
  </si>
  <si>
    <t>宇都宮短期大学附属高等学校</t>
  </si>
  <si>
    <t>栃木県宇都宮短期大学附属高等学校</t>
  </si>
  <si>
    <t>宇都宮文星女子高等学校</t>
  </si>
  <si>
    <t>栃木県宇都宮文星女子高等学校</t>
  </si>
  <si>
    <t>幸福の科学学園高等学校</t>
  </si>
  <si>
    <t>栃木県幸福の科学学園高等学校</t>
  </si>
  <si>
    <t>國學院大學栃木高等学校</t>
  </si>
  <si>
    <t>栃木県國學院大學栃木高等学校</t>
  </si>
  <si>
    <t>作新学院高等学校</t>
  </si>
  <si>
    <t>栃木県作新学院高等学校</t>
  </si>
  <si>
    <t>佐野清澄高等学校</t>
  </si>
  <si>
    <t>栃木県佐野清澄高等学校</t>
  </si>
  <si>
    <t>佐野日本大学高等学校</t>
  </si>
  <si>
    <t>栃木県佐野日本大学高等学校</t>
  </si>
  <si>
    <t>青藍泰斗高等学校</t>
  </si>
  <si>
    <t>栃木県青藍泰斗高等学校</t>
  </si>
  <si>
    <t>白鷗大学足利高等学校</t>
  </si>
  <si>
    <t>栃木県白鷗大学足利高等学校</t>
  </si>
  <si>
    <t>文星芸術大学附属高等学校</t>
  </si>
  <si>
    <t>栃木県文星芸術大学附属高等学校</t>
  </si>
  <si>
    <t>星の杜高等学校</t>
    <rPh sb="0" eb="1">
      <t>ホシ</t>
    </rPh>
    <rPh sb="2" eb="3">
      <t>モリ</t>
    </rPh>
    <rPh sb="3" eb="5">
      <t>コウトウ</t>
    </rPh>
    <phoneticPr fontId="5"/>
  </si>
  <si>
    <t>栃木県星の杜高等学校</t>
  </si>
  <si>
    <t>矢板中央高等学校</t>
  </si>
  <si>
    <t>栃木県矢板中央高等学校</t>
  </si>
  <si>
    <t>関東学園大学附属高等学校</t>
  </si>
  <si>
    <t>群馬県関東学園大学附属高等学校</t>
  </si>
  <si>
    <t>共愛学園高等学校</t>
  </si>
  <si>
    <t>群馬県共愛学園高等学校</t>
  </si>
  <si>
    <t>桐生第一高等学校</t>
  </si>
  <si>
    <t>群馬県桐生第一高等学校</t>
  </si>
  <si>
    <t>ぐんま国際アカデミー高等部</t>
  </si>
  <si>
    <t>群馬県ぐんま国際アカデミー高等部</t>
  </si>
  <si>
    <t>樹徳高等学校</t>
  </si>
  <si>
    <t>群馬県樹徳高等学校</t>
  </si>
  <si>
    <t>白根開善学校高等部</t>
  </si>
  <si>
    <t>群馬県白根開善学校高等部</t>
  </si>
  <si>
    <t>高崎健康福祉大学高崎高等学校</t>
  </si>
  <si>
    <t>群馬県高崎健康福祉大学高崎高等学校</t>
  </si>
  <si>
    <t>高崎商科大学附属高等学校</t>
  </si>
  <si>
    <t>群馬県高崎商科大学附属高等学校</t>
  </si>
  <si>
    <t>東京農業大学第二高等学校</t>
  </si>
  <si>
    <t>群馬県東京農業大学第二高等学校</t>
  </si>
  <si>
    <t>常磐高等学校</t>
  </si>
  <si>
    <t>群馬県常磐高等学校</t>
  </si>
  <si>
    <t>新島学園高等学校</t>
  </si>
  <si>
    <t>群馬県新島学園高等学校</t>
  </si>
  <si>
    <t>前橋育英高等学校</t>
  </si>
  <si>
    <t>群馬県前橋育英高等学校</t>
  </si>
  <si>
    <t>明和県央高等学校</t>
  </si>
  <si>
    <t>群馬県明和県央高等学校</t>
  </si>
  <si>
    <t>青山学院大学系属浦和ルーテル学院高等学校</t>
    <rPh sb="0" eb="2">
      <t>アオヤマ</t>
    </rPh>
    <rPh sb="2" eb="4">
      <t>ガクイン</t>
    </rPh>
    <rPh sb="4" eb="6">
      <t>ダイガク</t>
    </rPh>
    <rPh sb="6" eb="7">
      <t>ケイ</t>
    </rPh>
    <rPh sb="7" eb="8">
      <t>ゾク</t>
    </rPh>
    <phoneticPr fontId="5"/>
  </si>
  <si>
    <t>埼玉県青山学院大学系属浦和ルーテル学院高等学校</t>
  </si>
  <si>
    <t>秋草学園高等学校</t>
  </si>
  <si>
    <t>埼玉県秋草学園高等学校</t>
  </si>
  <si>
    <t>浦和明の星女子高等学校</t>
  </si>
  <si>
    <t>埼玉県浦和明の星女子高等学校</t>
  </si>
  <si>
    <t>浦和学院高等学校</t>
  </si>
  <si>
    <t>埼玉県浦和学院高等学校</t>
  </si>
  <si>
    <t>浦和実業学園高等学校</t>
  </si>
  <si>
    <t>埼玉県浦和実業学園高等学校</t>
  </si>
  <si>
    <t>浦和麗明高等学校</t>
    <rPh sb="0" eb="2">
      <t>ウラワ</t>
    </rPh>
    <rPh sb="2" eb="4">
      <t>レイメイ</t>
    </rPh>
    <rPh sb="4" eb="6">
      <t>コウトウ</t>
    </rPh>
    <phoneticPr fontId="5"/>
  </si>
  <si>
    <t>埼玉県浦和麗明高等学校</t>
  </si>
  <si>
    <t>叡明高等学校</t>
    <rPh sb="0" eb="1">
      <t>サトシ</t>
    </rPh>
    <rPh sb="1" eb="2">
      <t>メイ</t>
    </rPh>
    <rPh sb="2" eb="4">
      <t>コウトウ</t>
    </rPh>
    <phoneticPr fontId="5"/>
  </si>
  <si>
    <t>埼玉県叡明高等学校</t>
  </si>
  <si>
    <t>大妻嵐山高等学校</t>
  </si>
  <si>
    <t>埼玉県大妻嵐山高等学校</t>
  </si>
  <si>
    <t>大宮開成高等学校</t>
  </si>
  <si>
    <t>埼玉県大宮開成高等学校</t>
  </si>
  <si>
    <t>開智高等学校</t>
  </si>
  <si>
    <t>埼玉県開智高等学校</t>
  </si>
  <si>
    <t>開智未来高等学校</t>
  </si>
  <si>
    <t>埼玉県開智未来高等学校</t>
  </si>
  <si>
    <t>春日部共栄高等学校</t>
  </si>
  <si>
    <t>埼玉県春日部共栄高等学校</t>
  </si>
  <si>
    <t>川越東高等学校</t>
  </si>
  <si>
    <t>埼玉県川越東高等学校</t>
  </si>
  <si>
    <t>慶應義塾志木高等学校</t>
  </si>
  <si>
    <t>埼玉県慶應義塾志木高等学校</t>
  </si>
  <si>
    <t>国際学院高等学校</t>
  </si>
  <si>
    <t>埼玉県国際学院高等学校</t>
  </si>
  <si>
    <t>埼玉栄高等学校</t>
  </si>
  <si>
    <t>埼玉県埼玉栄高等学校</t>
  </si>
  <si>
    <t>埼玉平成高等学校</t>
  </si>
  <si>
    <t>埼玉県埼玉平成高等学校</t>
  </si>
  <si>
    <t>栄北高等学校</t>
  </si>
  <si>
    <t>埼玉県栄北高等学校</t>
  </si>
  <si>
    <t>栄東高等学校</t>
  </si>
  <si>
    <t>埼玉県栄東高等学校</t>
  </si>
  <si>
    <t>狭山ヶ丘高等学校</t>
    <phoneticPr fontId="5"/>
  </si>
  <si>
    <t>埼玉県狭山ヶ丘高等学校</t>
  </si>
  <si>
    <t>自由の森学園高等学校</t>
  </si>
  <si>
    <t>埼玉県自由の森学園高等学校</t>
  </si>
  <si>
    <t>秀明高等学校</t>
  </si>
  <si>
    <t>埼玉県秀明高等学校</t>
  </si>
  <si>
    <t>秀明英光高等学校</t>
  </si>
  <si>
    <t>埼玉県秀明英光高等学校</t>
  </si>
  <si>
    <t>淑徳与野高等学校</t>
  </si>
  <si>
    <t>埼玉県淑徳与野高等学校</t>
  </si>
  <si>
    <t>城西大学付属川越高等学校</t>
  </si>
  <si>
    <t>埼玉県城西大学付属川越高等学校</t>
  </si>
  <si>
    <t>正智深谷高等学校</t>
  </si>
  <si>
    <t>埼玉県正智深谷高等学校</t>
  </si>
  <si>
    <t>昌平高等学校</t>
  </si>
  <si>
    <t>埼玉県昌平高等学校</t>
  </si>
  <si>
    <t>城北埼玉高等学校</t>
  </si>
  <si>
    <t>埼玉県城北埼玉高等学校</t>
  </si>
  <si>
    <t>西武学園文理高等学校</t>
  </si>
  <si>
    <t>埼玉県西武学園文理高等学校</t>
  </si>
  <si>
    <t>西武台高等学校</t>
  </si>
  <si>
    <t>埼玉県西武台高等学校</t>
  </si>
  <si>
    <t>聖望学園高等学校</t>
  </si>
  <si>
    <t>埼玉県聖望学園高等学校</t>
  </si>
  <si>
    <t>東京成徳大学深谷高等学校</t>
  </si>
  <si>
    <t>埼玉県東京成徳大学深谷高等学校</t>
  </si>
  <si>
    <t>東京農業大学第三高等学校</t>
  </si>
  <si>
    <t>埼玉県東京農業大学第三高等学校</t>
  </si>
  <si>
    <t>東邦音楽大学附属東邦第二高等学校</t>
  </si>
  <si>
    <t>埼玉県東邦音楽大学附属東邦第二高等学校</t>
  </si>
  <si>
    <t>獨協埼玉高等学校</t>
  </si>
  <si>
    <t>埼玉県獨協埼玉高等学校</t>
  </si>
  <si>
    <t>花咲徳栄高等学校</t>
  </si>
  <si>
    <t>埼玉県花咲徳栄高等学校</t>
  </si>
  <si>
    <t>東野高等学校</t>
  </si>
  <si>
    <t>埼玉県東野高等学校</t>
  </si>
  <si>
    <t>武南高等学校</t>
  </si>
  <si>
    <t>埼玉県武南高等学校</t>
  </si>
  <si>
    <t>星野高等学校</t>
  </si>
  <si>
    <t>埼玉県星野高等学校</t>
  </si>
  <si>
    <t>細田学園高等学校</t>
    <phoneticPr fontId="5"/>
  </si>
  <si>
    <t>埼玉県細田学園高等学校</t>
  </si>
  <si>
    <t>本庄第一高等学校</t>
  </si>
  <si>
    <t>埼玉県本庄第一高等学校</t>
  </si>
  <si>
    <t>本庄東高等学校</t>
  </si>
  <si>
    <t>埼玉県本庄東高等学校</t>
  </si>
  <si>
    <t>武蔵越生高等学校</t>
  </si>
  <si>
    <t>埼玉県武蔵越生高等学校</t>
  </si>
  <si>
    <t>武蔵野音楽大学附属高等学校</t>
  </si>
  <si>
    <t>埼玉県武蔵野音楽大学附属高等学校</t>
  </si>
  <si>
    <t>山村学園高等学校</t>
  </si>
  <si>
    <t>埼玉県山村学園高等学校</t>
  </si>
  <si>
    <t>山村国際高等学校</t>
  </si>
  <si>
    <t>埼玉県山村国際高等学校</t>
  </si>
  <si>
    <t>立教新座高等学校</t>
  </si>
  <si>
    <t>埼玉県立教新座高等学校</t>
  </si>
  <si>
    <t>早稲田大学本庄高等学院</t>
  </si>
  <si>
    <t>埼玉県早稲田大学本庄高等学院</t>
  </si>
  <si>
    <t>愛国学園大学附属四街道高等学校</t>
  </si>
  <si>
    <t>千葉県愛国学園大学附属四街道高等学校</t>
  </si>
  <si>
    <t>我孫子二階堂高等学校</t>
  </si>
  <si>
    <t>千葉県我孫子二階堂高等学校</t>
  </si>
  <si>
    <t>市川高等学校</t>
  </si>
  <si>
    <t>千葉県市川高等学校</t>
  </si>
  <si>
    <t>市原中央高等学校</t>
  </si>
  <si>
    <t>千葉県市原中央高等学校</t>
  </si>
  <si>
    <t>植草学園大学附属高等学校</t>
  </si>
  <si>
    <t>千葉県植草学園大学附属高等学校</t>
  </si>
  <si>
    <t>桜林高等学校</t>
  </si>
  <si>
    <t>千葉県桜林高等学校</t>
  </si>
  <si>
    <t>鴨川令徳高等学校</t>
    <rPh sb="0" eb="2">
      <t>カモガワ</t>
    </rPh>
    <rPh sb="2" eb="3">
      <t>レイ</t>
    </rPh>
    <rPh sb="3" eb="4">
      <t>トク</t>
    </rPh>
    <phoneticPr fontId="5"/>
  </si>
  <si>
    <t>千葉県鴨川令徳高等学校</t>
  </si>
  <si>
    <t>木更津総合高等学校</t>
  </si>
  <si>
    <t>千葉県木更津総合高等学校</t>
  </si>
  <si>
    <t>暁星国際高等学校</t>
  </si>
  <si>
    <t>千葉県暁星国際高等学校</t>
  </si>
  <si>
    <t>敬愛学園高等学校</t>
  </si>
  <si>
    <t>千葉県敬愛学園高等学校</t>
  </si>
  <si>
    <t>敬愛大学八日市場高等学校</t>
  </si>
  <si>
    <t>千葉県敬愛大学八日市場高等学校</t>
  </si>
  <si>
    <t>光英VERITAS高等学校</t>
    <rPh sb="0" eb="1">
      <t>ヒカリ</t>
    </rPh>
    <rPh sb="1" eb="2">
      <t>エイ</t>
    </rPh>
    <rPh sb="9" eb="11">
      <t>コウトウ</t>
    </rPh>
    <phoneticPr fontId="5"/>
  </si>
  <si>
    <t>千葉県光英VERITAS高等学校</t>
  </si>
  <si>
    <t>国府台女子学院高等部</t>
  </si>
  <si>
    <t>千葉県国府台女子学院高等部</t>
  </si>
  <si>
    <t>志学館高等部</t>
  </si>
  <si>
    <t>千葉県志学館高等部</t>
  </si>
  <si>
    <t>芝浦工業大学柏高等学校</t>
  </si>
  <si>
    <t>千葉県芝浦工業大学柏高等学校</t>
  </si>
  <si>
    <t>渋谷教育学園幕張高等学校</t>
  </si>
  <si>
    <t>千葉県渋谷教育学園幕張高等学校</t>
  </si>
  <si>
    <t>秀明大学学校教師学部附属秀明八千代高等学校</t>
    <rPh sb="0" eb="2">
      <t>シュウメイ</t>
    </rPh>
    <rPh sb="2" eb="4">
      <t>ダイガク</t>
    </rPh>
    <rPh sb="4" eb="6">
      <t>ガッコウ</t>
    </rPh>
    <rPh sb="6" eb="8">
      <t>キョウシ</t>
    </rPh>
    <rPh sb="8" eb="10">
      <t>ガクブ</t>
    </rPh>
    <rPh sb="10" eb="12">
      <t>フゾク</t>
    </rPh>
    <phoneticPr fontId="5"/>
  </si>
  <si>
    <t>千葉県秀明大学学校教師学部附属秀明八千代高等学校</t>
  </si>
  <si>
    <t>翔凜高等学校</t>
    <rPh sb="0" eb="1">
      <t>ショウ</t>
    </rPh>
    <rPh sb="1" eb="2">
      <t>リン</t>
    </rPh>
    <rPh sb="2" eb="4">
      <t>コウトウ</t>
    </rPh>
    <phoneticPr fontId="5"/>
  </si>
  <si>
    <t>千葉県翔凜高等学校</t>
  </si>
  <si>
    <t>昭和学院高等学校</t>
  </si>
  <si>
    <t>千葉県昭和学院高等学校</t>
  </si>
  <si>
    <t>昭和学院秀英高等学校</t>
  </si>
  <si>
    <t>千葉県昭和学院秀英高等学校</t>
  </si>
  <si>
    <t>西武台千葉高等学校</t>
  </si>
  <si>
    <t>千葉県西武台千葉高等学校</t>
  </si>
  <si>
    <t>専修大学松戸高等学校</t>
  </si>
  <si>
    <t>千葉県専修大学松戸高等学校</t>
  </si>
  <si>
    <t>拓殖大学紅陵高等学校</t>
  </si>
  <si>
    <t>千葉県拓殖大学紅陵高等学校</t>
  </si>
  <si>
    <t>千葉英和高等学校</t>
  </si>
  <si>
    <t>千葉県千葉英和高等学校</t>
  </si>
  <si>
    <t>千葉学芸高等学校</t>
  </si>
  <si>
    <t>千葉県千葉学芸高等学校</t>
  </si>
  <si>
    <t>千葉敬愛高等学校</t>
  </si>
  <si>
    <t>千葉県千葉敬愛高等学校</t>
  </si>
  <si>
    <t>千葉経済大学附属高等学校</t>
  </si>
  <si>
    <t>千葉県千葉経済大学附属高等学校</t>
  </si>
  <si>
    <t>千葉県安房西高等学校</t>
  </si>
  <si>
    <t>千葉県千葉県安房西高等学校</t>
  </si>
  <si>
    <t>千葉商科大学付属高等学校</t>
  </si>
  <si>
    <t>千葉県千葉商科大学付属高等学校</t>
  </si>
  <si>
    <t>千葉聖心高等学校</t>
  </si>
  <si>
    <t>千葉県千葉聖心高等学校</t>
  </si>
  <si>
    <t>千葉日本大学第一高等学校</t>
  </si>
  <si>
    <t>千葉県千葉日本大学第一高等学校</t>
  </si>
  <si>
    <t>千葉萌陽高等学校</t>
  </si>
  <si>
    <t>千葉県千葉萌陽高等学校</t>
  </si>
  <si>
    <t>千葉明徳高等学校</t>
  </si>
  <si>
    <t>千葉県千葉明徳高等学校</t>
  </si>
  <si>
    <t>千葉黎明高等学校</t>
  </si>
  <si>
    <t>千葉県千葉黎明高等学校</t>
  </si>
  <si>
    <t>中央学院高等学校</t>
  </si>
  <si>
    <t>千葉県中央学院高等学校</t>
  </si>
  <si>
    <t>東海大学付属市原望洋高等学校</t>
    <rPh sb="6" eb="8">
      <t>イチハラ</t>
    </rPh>
    <phoneticPr fontId="5"/>
  </si>
  <si>
    <t>千葉県東海大学付属市原望洋高等学校</t>
  </si>
  <si>
    <t>東海大学付属浦安高等学校</t>
  </si>
  <si>
    <t>千葉県東海大学付属浦安高等学校</t>
  </si>
  <si>
    <t>東京学館高等学校</t>
  </si>
  <si>
    <t>千葉県東京学館高等学校</t>
  </si>
  <si>
    <t>東京学館浦安高等学校</t>
  </si>
  <si>
    <t>千葉県東京学館浦安高等学校</t>
  </si>
  <si>
    <t>東京学館船橋高等学校</t>
  </si>
  <si>
    <t>千葉県東京学館船橋高等学校</t>
  </si>
  <si>
    <t>東邦大学付属東邦高等学校</t>
  </si>
  <si>
    <t>千葉県東邦大学付属東邦高等学校</t>
  </si>
  <si>
    <t>東葉高等学校</t>
  </si>
  <si>
    <t>千葉県東葉高等学校</t>
  </si>
  <si>
    <t>成田高等学校</t>
  </si>
  <si>
    <t>千葉県成田高等学校</t>
  </si>
  <si>
    <t>二松学舎大学附属柏高等学校</t>
    <rPh sb="2" eb="3">
      <t>ガク</t>
    </rPh>
    <rPh sb="3" eb="4">
      <t>シャ</t>
    </rPh>
    <phoneticPr fontId="5"/>
  </si>
  <si>
    <t>千葉県二松学舎大学附属柏高等学校</t>
  </si>
  <si>
    <t>日本体育大学柏高等学校</t>
    <rPh sb="0" eb="2">
      <t>ニホン</t>
    </rPh>
    <rPh sb="2" eb="4">
      <t>タイイク</t>
    </rPh>
    <rPh sb="4" eb="6">
      <t>ダイガク</t>
    </rPh>
    <rPh sb="6" eb="7">
      <t>カシワ</t>
    </rPh>
    <rPh sb="7" eb="9">
      <t>コウトウ</t>
    </rPh>
    <rPh sb="9" eb="11">
      <t>ガッコウ</t>
    </rPh>
    <phoneticPr fontId="5"/>
  </si>
  <si>
    <t>千葉県日本体育大学柏高等学校</t>
  </si>
  <si>
    <t>日本大学習志野高等学校</t>
  </si>
  <si>
    <t>千葉県日本大学習志野高等学校</t>
  </si>
  <si>
    <t>日出学園高等学校</t>
  </si>
  <si>
    <t>千葉県日出学園高等学校</t>
  </si>
  <si>
    <t>不二女子高等学校</t>
  </si>
  <si>
    <t>千葉県不二女子高等学校</t>
  </si>
  <si>
    <t>茂原北陵高等学校</t>
  </si>
  <si>
    <t>千葉県茂原北陵高等学校</t>
  </si>
  <si>
    <t>八千代松陰高等学校</t>
  </si>
  <si>
    <t>千葉県八千代松陰高等学校</t>
  </si>
  <si>
    <t>横芝敬愛高等学校</t>
  </si>
  <si>
    <t>千葉県横芝敬愛高等学校</t>
  </si>
  <si>
    <t>流通経済大学付属柏高等学校</t>
  </si>
  <si>
    <t>千葉県流通経済大学付属柏高等学校</t>
  </si>
  <si>
    <t>麗澤高等学校</t>
  </si>
  <si>
    <t>千葉県麗澤高等学校</t>
  </si>
  <si>
    <t>和洋国府台女子高等学校</t>
  </si>
  <si>
    <t>千葉県和洋国府台女子高等学校</t>
  </si>
  <si>
    <t>横浜富士見丘学園高等学校</t>
    <phoneticPr fontId="5"/>
  </si>
  <si>
    <t>神奈川県横浜富士見丘学園高等学校</t>
  </si>
  <si>
    <t>青山学院横浜英和高等学校</t>
    <rPh sb="0" eb="2">
      <t>アオヤマ</t>
    </rPh>
    <rPh sb="2" eb="4">
      <t>ガクイン</t>
    </rPh>
    <phoneticPr fontId="5"/>
  </si>
  <si>
    <t>神奈川県青山学院横浜英和高等学校</t>
  </si>
  <si>
    <t>浅野高等学校</t>
  </si>
  <si>
    <t>神奈川県浅野高等学校</t>
  </si>
  <si>
    <t>旭丘高等学校</t>
  </si>
  <si>
    <t>神奈川県旭丘高等学校</t>
  </si>
  <si>
    <t>麻布大学附属高等学校</t>
    <phoneticPr fontId="5"/>
  </si>
  <si>
    <t>神奈川県麻布大学附属高等学校</t>
  </si>
  <si>
    <t>アレセイア湘南高等学校</t>
  </si>
  <si>
    <t>神奈川県アレセイア湘南高等学校</t>
  </si>
  <si>
    <t>栄光学園高等学校</t>
  </si>
  <si>
    <t>神奈川県栄光学園高等学校</t>
  </si>
  <si>
    <t>英理女子学院高等学校</t>
    <rPh sb="0" eb="2">
      <t>エイリ</t>
    </rPh>
    <rPh sb="2" eb="4">
      <t>ジョシ</t>
    </rPh>
    <rPh sb="4" eb="6">
      <t>ガクイン</t>
    </rPh>
    <phoneticPr fontId="5"/>
  </si>
  <si>
    <t>神奈川県英理女子学院高等学校</t>
  </si>
  <si>
    <t>大西学園高等学校</t>
  </si>
  <si>
    <t>神奈川県大西学園高等学校</t>
  </si>
  <si>
    <t>柏木学園高等学校</t>
  </si>
  <si>
    <t>神奈川県柏木学園高等学校</t>
  </si>
  <si>
    <t>神奈川学園高等学校</t>
  </si>
  <si>
    <t>神奈川県神奈川学園高等学校</t>
  </si>
  <si>
    <t>神奈川大学附属高等学校</t>
  </si>
  <si>
    <t>神奈川県神奈川大学附属高等学校</t>
  </si>
  <si>
    <t>鎌倉学園高等学校</t>
  </si>
  <si>
    <t>神奈川県鎌倉学園高等学校</t>
  </si>
  <si>
    <t>鎌倉女学院高等学校</t>
  </si>
  <si>
    <t>神奈川県鎌倉女学院高等学校</t>
  </si>
  <si>
    <t>鎌倉女子大学高等部</t>
  </si>
  <si>
    <t>神奈川県鎌倉女子大学高等部</t>
  </si>
  <si>
    <t>カリタス女子高等学校</t>
  </si>
  <si>
    <t>神奈川県カリタス女子高等学校</t>
  </si>
  <si>
    <t>関東学院高等学校</t>
  </si>
  <si>
    <t>神奈川県関東学院高等学校</t>
  </si>
  <si>
    <t>関東学院六浦高等学校</t>
  </si>
  <si>
    <t>神奈川県関東学院六浦高等学校</t>
  </si>
  <si>
    <t>函嶺白百合学園高等学校</t>
  </si>
  <si>
    <t>神奈川県函嶺白百合学園高等学校</t>
  </si>
  <si>
    <t>北鎌倉女子学園高等学校</t>
  </si>
  <si>
    <t>神奈川県北鎌倉女子学園高等学校</t>
  </si>
  <si>
    <t>鵠沼高等学校</t>
  </si>
  <si>
    <t>神奈川県鵠沼高等学校</t>
  </si>
  <si>
    <t>公文国際学園高等部</t>
  </si>
  <si>
    <t>神奈川県公文国際学園高等部</t>
  </si>
  <si>
    <t>慶應義塾高等学校</t>
  </si>
  <si>
    <t>神奈川県慶應義塾高等学校</t>
  </si>
  <si>
    <t>慶應義塾湘南藤沢高等部</t>
  </si>
  <si>
    <t>神奈川県慶應義塾湘南藤沢高等部</t>
  </si>
  <si>
    <t>向上高等学校</t>
  </si>
  <si>
    <t>神奈川県向上高等学校</t>
  </si>
  <si>
    <t>光明学園相模原高等学校</t>
  </si>
  <si>
    <t>神奈川県光明学園相模原高等学校</t>
  </si>
  <si>
    <t>相模女子大学高等部</t>
  </si>
  <si>
    <t>神奈川県相模女子大学高等部</t>
  </si>
  <si>
    <t>サレジオ学院高等学校</t>
  </si>
  <si>
    <t>神奈川県サレジオ学院高等学校</t>
  </si>
  <si>
    <t>シュタイナー学園高等部</t>
    <rPh sb="8" eb="9">
      <t>コウ</t>
    </rPh>
    <phoneticPr fontId="5"/>
  </si>
  <si>
    <t>神奈川県シュタイナー学園高等部</t>
  </si>
  <si>
    <t>湘南学院高等学校</t>
  </si>
  <si>
    <t>神奈川県湘南学院高等学校</t>
  </si>
  <si>
    <t>湘南学園高等学校</t>
  </si>
  <si>
    <t>神奈川県湘南学園高等学校</t>
  </si>
  <si>
    <t>湘南工科大学附属高等学校</t>
  </si>
  <si>
    <t>神奈川県湘南工科大学附属高等学校</t>
  </si>
  <si>
    <t>湘南白百合学園高等学校</t>
  </si>
  <si>
    <t>神奈川県湘南白百合学園高等学校</t>
  </si>
  <si>
    <t>逗子開成高等学校</t>
  </si>
  <si>
    <t>神奈川県逗子開成高等学校</t>
  </si>
  <si>
    <t>神奈川県聖光学院高等学校</t>
  </si>
  <si>
    <t>星槎高等学校</t>
  </si>
  <si>
    <t>神奈川県星槎高等学校</t>
  </si>
  <si>
    <t>聖セシリア女子高等学校</t>
  </si>
  <si>
    <t>神奈川県聖セシリア女子高等学校</t>
  </si>
  <si>
    <t>清泉女学院高等学校</t>
  </si>
  <si>
    <t>神奈川県清泉女学院高等学校</t>
  </si>
  <si>
    <t>聖ヨゼフ学園高等学校</t>
  </si>
  <si>
    <t>神奈川県聖ヨゼフ学園高等学校</t>
  </si>
  <si>
    <t>聖和学院高等学校</t>
  </si>
  <si>
    <t>神奈川県聖和学院高等学校</t>
  </si>
  <si>
    <t>洗足学園高等学校</t>
  </si>
  <si>
    <t>神奈川県洗足学園高等学校</t>
  </si>
  <si>
    <t>捜真女学校高等学部</t>
  </si>
  <si>
    <t>神奈川県捜真女学校高等学部</t>
  </si>
  <si>
    <t>相洋高等学校</t>
  </si>
  <si>
    <t>神奈川県相洋高等学校</t>
  </si>
  <si>
    <t>橘学苑高等学校</t>
  </si>
  <si>
    <t>神奈川県橘学苑高等学校</t>
  </si>
  <si>
    <t>立花学園高等学校</t>
  </si>
  <si>
    <t>神奈川県立花学園高等学校</t>
  </si>
  <si>
    <t>中央大学附属横浜高等学校</t>
    <rPh sb="4" eb="6">
      <t>フゾク</t>
    </rPh>
    <phoneticPr fontId="5"/>
  </si>
  <si>
    <t>神奈川県中央大学附属横浜高等学校</t>
  </si>
  <si>
    <t>鶴見大学附属高等学校</t>
  </si>
  <si>
    <t>神奈川県鶴見大学附属高等学校</t>
  </si>
  <si>
    <t>桐蔭学園高等学校</t>
  </si>
  <si>
    <t>神奈川県桐蔭学園高等学校</t>
  </si>
  <si>
    <t>東海大学付属相模高等学校</t>
  </si>
  <si>
    <t>神奈川県東海大学付属相模高等学校</t>
  </si>
  <si>
    <t>桐光学園高等学校</t>
  </si>
  <si>
    <t>神奈川県桐光学園高等学校</t>
  </si>
  <si>
    <t>藤嶺学園藤沢高等学校</t>
  </si>
  <si>
    <t>神奈川県藤嶺学園藤沢高等学校</t>
  </si>
  <si>
    <t>日本女子大学附属高等学校</t>
  </si>
  <si>
    <t>神奈川県日本女子大学附属高等学校</t>
  </si>
  <si>
    <t>日本大学高等学校</t>
  </si>
  <si>
    <t>神奈川県日本大学高等学校</t>
  </si>
  <si>
    <t>日本大学藤沢高等学校</t>
  </si>
  <si>
    <t>神奈川県日本大学藤沢高等学校</t>
  </si>
  <si>
    <t>白鵬女子高等学校</t>
  </si>
  <si>
    <t>神奈川県白鵬女子高等学校</t>
  </si>
  <si>
    <t>平塚学園高等学校</t>
  </si>
  <si>
    <t>神奈川県平塚学園高等学校</t>
  </si>
  <si>
    <t>フェリス女学院高等学校</t>
  </si>
  <si>
    <t>神奈川県フェリス女学院高等学校</t>
  </si>
  <si>
    <t>藤沢翔陵高等学校</t>
  </si>
  <si>
    <t>神奈川県藤沢翔陵高等学校</t>
  </si>
  <si>
    <t>武相高等学校</t>
  </si>
  <si>
    <t>神奈川県武相高等学校</t>
  </si>
  <si>
    <t>法政大学国際高等学校</t>
    <rPh sb="4" eb="6">
      <t>コクサイ</t>
    </rPh>
    <rPh sb="6" eb="8">
      <t>コウトウ</t>
    </rPh>
    <rPh sb="8" eb="10">
      <t>ガッコウ</t>
    </rPh>
    <phoneticPr fontId="5"/>
  </si>
  <si>
    <t>神奈川県法政大学国際高等学校</t>
  </si>
  <si>
    <t>法政大学第二高等学校</t>
  </si>
  <si>
    <t>神奈川県法政大学第二高等学校</t>
  </si>
  <si>
    <t>三浦学苑高等学校</t>
  </si>
  <si>
    <t>神奈川県三浦学苑高等学校</t>
  </si>
  <si>
    <t>聖園女学院高等学校</t>
  </si>
  <si>
    <t>神奈川県聖園女学院高等学校</t>
  </si>
  <si>
    <t>緑ヶ丘女子高等学校</t>
  </si>
  <si>
    <t>神奈川県緑ヶ丘女子高等学校</t>
  </si>
  <si>
    <t>森村学園高等部</t>
  </si>
  <si>
    <t>神奈川県森村学園高等部</t>
  </si>
  <si>
    <t>山手学院高等学校</t>
  </si>
  <si>
    <t>神奈川県山手学院高等学校</t>
  </si>
  <si>
    <t>横須賀学院高等学校</t>
  </si>
  <si>
    <t>神奈川県横須賀学院高等学校</t>
  </si>
  <si>
    <t>横浜高等学校</t>
  </si>
  <si>
    <t>神奈川県横浜高等学校</t>
  </si>
  <si>
    <t>横浜学園高等学校</t>
  </si>
  <si>
    <t>神奈川県横浜学園高等学校</t>
  </si>
  <si>
    <t>横浜共立学園高等学校</t>
  </si>
  <si>
    <t>神奈川県横浜共立学園高等学校</t>
  </si>
  <si>
    <t>横浜商科大学高等学校</t>
  </si>
  <si>
    <t>神奈川県横浜商科大学高等学校</t>
  </si>
  <si>
    <t>横浜女学院高等学校</t>
  </si>
  <si>
    <t>神奈川県横浜女学院高等学校</t>
  </si>
  <si>
    <t>横浜翠陵高等学校</t>
  </si>
  <si>
    <t>神奈川県横浜翠陵高等学校</t>
  </si>
  <si>
    <t>横浜清風高等学校</t>
  </si>
  <si>
    <t>神奈川県横浜清風高等学校</t>
  </si>
  <si>
    <t>横浜創英高等学校</t>
  </si>
  <si>
    <t>神奈川県横浜創英高等学校</t>
  </si>
  <si>
    <t>横浜創学館高等学校</t>
  </si>
  <si>
    <t>神奈川県横浜創学館高等学校</t>
  </si>
  <si>
    <t>横浜隼人高等学校</t>
  </si>
  <si>
    <t>神奈川県横浜隼人高等学校</t>
  </si>
  <si>
    <t>横浜雙葉高等学校</t>
  </si>
  <si>
    <t>神奈川県横浜雙葉高等学校</t>
  </si>
  <si>
    <t>愛国高等学校</t>
  </si>
  <si>
    <t>東京都愛国高等学校</t>
  </si>
  <si>
    <t>青山学院高等部</t>
  </si>
  <si>
    <t>東京都青山学院高等部</t>
  </si>
  <si>
    <t>麻布高等学校</t>
  </si>
  <si>
    <t>東京都麻布高等学校</t>
  </si>
  <si>
    <t>足立学園高等学校</t>
  </si>
  <si>
    <t>東京都足立学園高等学校</t>
  </si>
  <si>
    <t>跡見学園高等学校</t>
  </si>
  <si>
    <t>東京都跡見学園高等学校</t>
  </si>
  <si>
    <t>安部学院高等学校</t>
  </si>
  <si>
    <t>東京都安部学院高等学校</t>
  </si>
  <si>
    <t>郁文館高等学校</t>
  </si>
  <si>
    <t>東京都郁文館高等学校</t>
  </si>
  <si>
    <t>郁文館グローバル高等学校</t>
  </si>
  <si>
    <t>東京都郁文館グローバル高等学校</t>
  </si>
  <si>
    <t>岩倉高等学校</t>
  </si>
  <si>
    <t>東京都岩倉高等学校</t>
  </si>
  <si>
    <t>上野学園高等学校</t>
  </si>
  <si>
    <t>東京都上野学園高等学校</t>
  </si>
  <si>
    <t>穎明館高等学校</t>
  </si>
  <si>
    <t>東京都穎明館高等学校</t>
  </si>
  <si>
    <t>江戸川女子高等学校</t>
  </si>
  <si>
    <t>東京都江戸川女子高等学校</t>
  </si>
  <si>
    <t>桜蔭高等学校</t>
  </si>
  <si>
    <t>東京都桜蔭高等学校</t>
  </si>
  <si>
    <t>桜美林高等学校</t>
  </si>
  <si>
    <t>東京都桜美林高等学校</t>
  </si>
  <si>
    <t>鷗友学園女子高等学校</t>
  </si>
  <si>
    <t>東京都鷗友学園女子高等学校</t>
  </si>
  <si>
    <t>大妻高等学校</t>
  </si>
  <si>
    <t>東京都大妻高等学校</t>
  </si>
  <si>
    <t>大妻多摩高等学校</t>
  </si>
  <si>
    <t>東京都大妻多摩高等学校</t>
  </si>
  <si>
    <t>大妻中野高等学校</t>
  </si>
  <si>
    <t>東京都大妻中野高等学校</t>
  </si>
  <si>
    <t>大森学園高等学校</t>
  </si>
  <si>
    <t>東京都大森学園高等学校</t>
  </si>
  <si>
    <t>海城高等学校</t>
  </si>
  <si>
    <t>東京都海城高等学校</t>
  </si>
  <si>
    <t>開成高等学校</t>
  </si>
  <si>
    <t>東京都開成高等学校</t>
  </si>
  <si>
    <t>開智日本橋学園高等学校</t>
    <rPh sb="0" eb="2">
      <t>カイチ</t>
    </rPh>
    <rPh sb="2" eb="5">
      <t>ニホンバシ</t>
    </rPh>
    <rPh sb="5" eb="7">
      <t>ガクエン</t>
    </rPh>
    <rPh sb="7" eb="9">
      <t>コウトウ</t>
    </rPh>
    <rPh sb="9" eb="11">
      <t>ガッコウ</t>
    </rPh>
    <phoneticPr fontId="5"/>
  </si>
  <si>
    <t>東京都開智日本橋学園高等学校</t>
  </si>
  <si>
    <t>かえつ有明高等学校</t>
  </si>
  <si>
    <t>東京都かえつ有明高等学校</t>
  </si>
  <si>
    <t>科学技術学園高等学校</t>
  </si>
  <si>
    <t>東京都科学技術学園高等学校</t>
  </si>
  <si>
    <t>学習院高等科</t>
  </si>
  <si>
    <t>東京都学習院高等科</t>
  </si>
  <si>
    <t>学習院女子高等科</t>
  </si>
  <si>
    <t>東京都学習院女子高等科</t>
  </si>
  <si>
    <t>川村高等学校</t>
  </si>
  <si>
    <t>東京都川村高等学校</t>
  </si>
  <si>
    <t>神田女学園高等学校</t>
  </si>
  <si>
    <t>東京都神田女学園高等学校</t>
  </si>
  <si>
    <t>関東国際高等学校</t>
  </si>
  <si>
    <t>東京都関東国際高等学校</t>
  </si>
  <si>
    <t>関東第一高等学校</t>
  </si>
  <si>
    <t>東京都関東第一高等学校</t>
  </si>
  <si>
    <t>北豊島高等学校</t>
  </si>
  <si>
    <t>東京都北豊島高等学校</t>
  </si>
  <si>
    <t>吉祥女子高等学校</t>
  </si>
  <si>
    <t>東京都吉祥女子高等学校</t>
  </si>
  <si>
    <t>共栄学園高等学校</t>
  </si>
  <si>
    <t>東京都共栄学園高等学校</t>
  </si>
  <si>
    <t>暁星高等学校</t>
  </si>
  <si>
    <t>東京都暁星高等学校</t>
  </si>
  <si>
    <t>共立女子高等学校</t>
  </si>
  <si>
    <t>東京都共立女子高等学校</t>
  </si>
  <si>
    <t>共立女子第二高等学校</t>
  </si>
  <si>
    <t>東京都共立女子第二高等学校</t>
  </si>
  <si>
    <t>錦城高等学校</t>
  </si>
  <si>
    <t>東京都錦城高等学校</t>
  </si>
  <si>
    <t>錦城学園高等学校</t>
  </si>
  <si>
    <t>東京都錦城学園高等学校</t>
  </si>
  <si>
    <t>国立音楽大学附属高等学校</t>
  </si>
  <si>
    <t>東京都国立音楽大学附属高等学校</t>
  </si>
  <si>
    <t>国本女子高等学校</t>
  </si>
  <si>
    <t>東京都国本女子高等学校</t>
  </si>
  <si>
    <t>慶應義塾女子高等学校</t>
  </si>
  <si>
    <t>東京都慶應義塾女子高等学校</t>
  </si>
  <si>
    <t>京華高等学校</t>
  </si>
  <si>
    <t>東京都京華高等学校</t>
  </si>
  <si>
    <t>京華商業高等学校</t>
  </si>
  <si>
    <t>東京都京華商業高等学校</t>
  </si>
  <si>
    <t>京華女子高等学校</t>
  </si>
  <si>
    <t>東京都京華女子高等学校</t>
  </si>
  <si>
    <t>恵泉女学園高等学校</t>
  </si>
  <si>
    <t>東京都恵泉女学園高等学校</t>
  </si>
  <si>
    <t>啓明学園高等学校</t>
  </si>
  <si>
    <t>東京都啓明学園高等学校</t>
  </si>
  <si>
    <t>小石川淑徳学園高等学校</t>
    <rPh sb="0" eb="3">
      <t>コイシカワ</t>
    </rPh>
    <rPh sb="5" eb="7">
      <t>ガクエン</t>
    </rPh>
    <rPh sb="9" eb="11">
      <t>ガッコウ</t>
    </rPh>
    <phoneticPr fontId="5"/>
  </si>
  <si>
    <t>東京都小石川淑徳学園高等学校</t>
  </si>
  <si>
    <t>光塩女子学院高等科</t>
  </si>
  <si>
    <t>東京都光塩女子学院高等科</t>
  </si>
  <si>
    <t>晃華学園高等学校</t>
  </si>
  <si>
    <t>東京都晃華学園高等学校</t>
  </si>
  <si>
    <t>工学院大学附属高等学校</t>
  </si>
  <si>
    <t>東京都工学院大学附属高等学校</t>
  </si>
  <si>
    <t>攻玉社高等学校</t>
  </si>
  <si>
    <t>東京都攻玉社高等学校</t>
  </si>
  <si>
    <t>麴町学園女子高等学校</t>
    <phoneticPr fontId="5"/>
  </si>
  <si>
    <t>東京都麴町学園女子高等学校</t>
  </si>
  <si>
    <t>佼成学園高等学校</t>
  </si>
  <si>
    <t>東京都佼成学園高等学校</t>
  </si>
  <si>
    <t>佼成学園女子高等学校</t>
  </si>
  <si>
    <t>東京都佼成学園女子高等学校</t>
  </si>
  <si>
    <t>香蘭女学校高等科</t>
  </si>
  <si>
    <t>東京都香蘭女学校高等科</t>
  </si>
  <si>
    <t>国学院高等学校</t>
    <rPh sb="0" eb="3">
      <t>コクガクイン</t>
    </rPh>
    <phoneticPr fontId="5"/>
  </si>
  <si>
    <t>東京都国学院高等学校</t>
  </si>
  <si>
    <t>國學院大學久我山高等学校</t>
  </si>
  <si>
    <t>東京都國學院大學久我山高等学校</t>
  </si>
  <si>
    <t>国際基督教大学高等学校</t>
  </si>
  <si>
    <t>東京都国際基督教大学高等学校</t>
  </si>
  <si>
    <t>国士舘高等学校</t>
  </si>
  <si>
    <t>東京都国士舘高等学校</t>
  </si>
  <si>
    <t>駒込高等学校</t>
  </si>
  <si>
    <t>東京都駒込高等学校</t>
  </si>
  <si>
    <t>駒沢学園女子高等学校</t>
  </si>
  <si>
    <t>東京都駒沢学園女子高等学校</t>
  </si>
  <si>
    <t>駒澤大学高等学校</t>
  </si>
  <si>
    <t>東京都駒澤大学高等学校</t>
  </si>
  <si>
    <t>駒場学園高等学校</t>
  </si>
  <si>
    <t>東京都駒場学園高等学校</t>
  </si>
  <si>
    <t>駒場東邦高等学校</t>
  </si>
  <si>
    <t>東京都駒場東邦高等学校</t>
  </si>
  <si>
    <t>桜丘高等学校</t>
  </si>
  <si>
    <t>東京都桜丘高等学校</t>
  </si>
  <si>
    <t>サレジアン国際学園高等学校</t>
    <rPh sb="5" eb="7">
      <t>コクサイ</t>
    </rPh>
    <rPh sb="7" eb="9">
      <t>ガクエン</t>
    </rPh>
    <phoneticPr fontId="5"/>
  </si>
  <si>
    <t>東京都サレジアン国際学園高等学校</t>
  </si>
  <si>
    <t>サレジアン国際学園世田谷高等学校</t>
    <rPh sb="5" eb="7">
      <t>コクサイ</t>
    </rPh>
    <rPh sb="7" eb="9">
      <t>ガクエン</t>
    </rPh>
    <rPh sb="9" eb="12">
      <t>セタガヤ</t>
    </rPh>
    <phoneticPr fontId="5"/>
  </si>
  <si>
    <t>東京都サレジアン国際学園世田谷高等学校</t>
  </si>
  <si>
    <t>実践学園高等学校</t>
  </si>
  <si>
    <t>東京都実践学園高等学校</t>
  </si>
  <si>
    <t>実践女子学園高等学校</t>
  </si>
  <si>
    <t>東京都実践女子学園高等学校</t>
  </si>
  <si>
    <t>品川エトワール女子高等学校</t>
  </si>
  <si>
    <t>東京都品川エトワール女子高等学校</t>
  </si>
  <si>
    <t>品川学藝高等学校</t>
    <rPh sb="0" eb="2">
      <t>シナガワ</t>
    </rPh>
    <rPh sb="2" eb="3">
      <t>マナブ</t>
    </rPh>
    <rPh sb="3" eb="4">
      <t>ワザ</t>
    </rPh>
    <rPh sb="4" eb="6">
      <t>コウトウ</t>
    </rPh>
    <phoneticPr fontId="5"/>
  </si>
  <si>
    <t>東京都品川学藝高等学校</t>
  </si>
  <si>
    <t>品川翔英高等学校</t>
    <rPh sb="0" eb="2">
      <t>シナガワ</t>
    </rPh>
    <rPh sb="2" eb="4">
      <t>ショウエイ</t>
    </rPh>
    <rPh sb="4" eb="6">
      <t>コウトウ</t>
    </rPh>
    <phoneticPr fontId="5"/>
  </si>
  <si>
    <t>東京都品川翔英高等学校</t>
  </si>
  <si>
    <t>品川女子学院高等部</t>
  </si>
  <si>
    <t>東京都品川女子学院高等部</t>
  </si>
  <si>
    <t>芝高等学校</t>
  </si>
  <si>
    <t>東京都芝高等学校</t>
  </si>
  <si>
    <t>芝浦工業大学附属高等学校</t>
    <rPh sb="6" eb="8">
      <t>フゾク</t>
    </rPh>
    <phoneticPr fontId="5"/>
  </si>
  <si>
    <t>東京都芝浦工業大学附属高等学校</t>
  </si>
  <si>
    <t>芝国際高等学校</t>
    <rPh sb="0" eb="1">
      <t>シバ</t>
    </rPh>
    <rPh sb="1" eb="3">
      <t>コクサイ</t>
    </rPh>
    <phoneticPr fontId="5"/>
  </si>
  <si>
    <t>東京都芝国際高等学校</t>
  </si>
  <si>
    <t>渋谷教育学園渋谷高等学校</t>
  </si>
  <si>
    <t>東京都渋谷教育学園渋谷高等学校</t>
  </si>
  <si>
    <t>下北沢成徳高等学校</t>
  </si>
  <si>
    <t>東京都下北沢成徳高等学校</t>
  </si>
  <si>
    <t>自由ヶ丘学園高等学校</t>
    <phoneticPr fontId="5"/>
  </si>
  <si>
    <t>東京都自由ヶ丘学園高等学校</t>
  </si>
  <si>
    <t>自由学園高等部</t>
    <rPh sb="6" eb="7">
      <t>ブ</t>
    </rPh>
    <phoneticPr fontId="5"/>
  </si>
  <si>
    <t>東京都自由学園高等部</t>
  </si>
  <si>
    <t>修徳高等学校</t>
  </si>
  <si>
    <t>東京都修徳高等学校</t>
  </si>
  <si>
    <t>十文字高等学校</t>
  </si>
  <si>
    <t>東京都十文字高等学校</t>
  </si>
  <si>
    <t>淑徳高等学校</t>
  </si>
  <si>
    <t>東京都淑徳高等学校</t>
  </si>
  <si>
    <t>淑徳巣鴨高等学校</t>
  </si>
  <si>
    <t>東京都淑徳巣鴨高等学校</t>
  </si>
  <si>
    <t>順天高等学校</t>
  </si>
  <si>
    <t>東京都順天高等学校</t>
  </si>
  <si>
    <t>潤徳女子高等学校</t>
  </si>
  <si>
    <t>東京都潤徳女子高等学校</t>
  </si>
  <si>
    <t>松蔭大学附属松蔭高等学校</t>
    <rPh sb="0" eb="2">
      <t>ショウイン</t>
    </rPh>
    <rPh sb="2" eb="4">
      <t>ダイガク</t>
    </rPh>
    <rPh sb="4" eb="6">
      <t>フゾク</t>
    </rPh>
    <phoneticPr fontId="5"/>
  </si>
  <si>
    <t>東京都松蔭大学附属松蔭高等学校</t>
  </si>
  <si>
    <t>頌栄女子学院高等学校</t>
  </si>
  <si>
    <t>東京都頌栄女子学院高等学校</t>
  </si>
  <si>
    <t>城西大学附属城西高等学校</t>
  </si>
  <si>
    <t>東京都城西大学附属城西高等学校</t>
  </si>
  <si>
    <t>聖徳学園高等学校</t>
  </si>
  <si>
    <t>東京都聖徳学園高等学校</t>
  </si>
  <si>
    <t>城北高等学校</t>
  </si>
  <si>
    <t>東京都城北高等学校</t>
  </si>
  <si>
    <t>昭和女子大学附属昭和高等学校</t>
  </si>
  <si>
    <t>東京都昭和女子大学附属昭和高等学校</t>
  </si>
  <si>
    <t>昭和第一高等学校</t>
  </si>
  <si>
    <t>東京都昭和第一高等学校</t>
  </si>
  <si>
    <t>昭和第一学園高等学校</t>
  </si>
  <si>
    <t>東京都昭和第一学園高等学校</t>
  </si>
  <si>
    <t>昭和鉄道高等学校</t>
  </si>
  <si>
    <t>東京都昭和鉄道高等学校</t>
  </si>
  <si>
    <t>女子学院高等学校</t>
  </si>
  <si>
    <t>東京都女子学院高等学校</t>
  </si>
  <si>
    <t>女子聖学院高等学校</t>
  </si>
  <si>
    <t>東京都女子聖学院高等学校</t>
  </si>
  <si>
    <t>女子美術大学付属高等学校</t>
  </si>
  <si>
    <t>東京都女子美術大学付属高等学校</t>
  </si>
  <si>
    <t>白梅学園高等学校</t>
  </si>
  <si>
    <t>東京都白梅学園高等学校</t>
  </si>
  <si>
    <t>白百合学園高等学校</t>
  </si>
  <si>
    <t>東京都白百合学園高等学校</t>
  </si>
  <si>
    <t>巣鴨高等学校</t>
  </si>
  <si>
    <t>東京都巣鴨高等学校</t>
  </si>
  <si>
    <t>杉並学院高等学校</t>
  </si>
  <si>
    <t>東京都杉並学院高等学校</t>
  </si>
  <si>
    <t>駿台学園高等学校</t>
  </si>
  <si>
    <t>東京都駿台学園高等学校</t>
  </si>
  <si>
    <t>聖学院高等学校</t>
  </si>
  <si>
    <t>東京都聖学院高等学校</t>
  </si>
  <si>
    <t>成蹊高等学校</t>
  </si>
  <si>
    <t>東京都成蹊高等学校</t>
  </si>
  <si>
    <t>東京都成女高等学校</t>
  </si>
  <si>
    <t>成城高等学校</t>
  </si>
  <si>
    <t>東京都成城高等学校</t>
  </si>
  <si>
    <t>成城学園高等学校</t>
  </si>
  <si>
    <t>東京都成城学園高等学校</t>
  </si>
  <si>
    <t>聖心女子学院高等科</t>
  </si>
  <si>
    <t>東京都聖心女子学院高等科</t>
  </si>
  <si>
    <t>正則高等学校</t>
  </si>
  <si>
    <t>東京都正則高等学校</t>
  </si>
  <si>
    <t>正則学園高等学校</t>
  </si>
  <si>
    <t>東京都正則学園高等学校</t>
  </si>
  <si>
    <t>聖ドミニコ学園高等学校</t>
  </si>
  <si>
    <t>東京都聖ドミニコ学園高等学校</t>
  </si>
  <si>
    <t>聖パウロ学園高等学校</t>
  </si>
  <si>
    <t>東京都聖パウロ学園高等学校</t>
  </si>
  <si>
    <t>成立学園高等学校</t>
  </si>
  <si>
    <t>東京都成立学園高等学校</t>
  </si>
  <si>
    <t>青稜高等学校</t>
  </si>
  <si>
    <t>東京都青稜高等学校</t>
  </si>
  <si>
    <t>世田谷学園高等学校</t>
  </si>
  <si>
    <t>東京都世田谷学園高等学校</t>
  </si>
  <si>
    <t>専修大学附属高等学校</t>
  </si>
  <si>
    <t>東京都専修大学附属高等学校</t>
  </si>
  <si>
    <t>創価高等学校</t>
  </si>
  <si>
    <t>東京都創価高等学校</t>
  </si>
  <si>
    <t>大成高等学校</t>
  </si>
  <si>
    <t>東京都大成高等学校</t>
  </si>
  <si>
    <t>大東学園高等学校</t>
  </si>
  <si>
    <t>東京都大東学園高等学校</t>
  </si>
  <si>
    <t>大東文化大学第一高等学校</t>
  </si>
  <si>
    <t>東京都大東文化大学第一高等学校</t>
  </si>
  <si>
    <t>高輪高等学校</t>
    <phoneticPr fontId="5"/>
  </si>
  <si>
    <t>東京都高輪高等学校</t>
  </si>
  <si>
    <t>瀧野川女子学園高等学校</t>
  </si>
  <si>
    <t>東京都瀧野川女子学園高等学校</t>
  </si>
  <si>
    <t>拓殖大学第一高等学校</t>
  </si>
  <si>
    <t>東京都拓殖大学第一高等学校</t>
  </si>
  <si>
    <t>立川女子高等学校</t>
  </si>
  <si>
    <t>東京都立川女子高等学校</t>
  </si>
  <si>
    <t>玉川学園高等部</t>
  </si>
  <si>
    <t>東京都玉川学園高等部</t>
  </si>
  <si>
    <t>玉川聖学院高等部</t>
  </si>
  <si>
    <t>東京都玉川聖学院高等部</t>
  </si>
  <si>
    <t>多摩大学附属聖ヶ丘高等学校</t>
  </si>
  <si>
    <t>東京都多摩大学附属聖ヶ丘高等学校</t>
  </si>
  <si>
    <t>多摩大学目黒高等学校</t>
  </si>
  <si>
    <t>東京都多摩大学目黒高等学校</t>
  </si>
  <si>
    <t>中央学院大学中央高等学校</t>
  </si>
  <si>
    <t>東京都中央学院大学中央高等学校</t>
  </si>
  <si>
    <t>中央大学杉並高等学校</t>
  </si>
  <si>
    <t>東京都中央大学杉並高等学校</t>
  </si>
  <si>
    <t>中央大学附属高等学校</t>
  </si>
  <si>
    <t>東京都中央大学附属高等学校</t>
  </si>
  <si>
    <t>帝京高等学校</t>
  </si>
  <si>
    <t>東京都帝京高等学校</t>
  </si>
  <si>
    <t>帝京大学高等学校</t>
  </si>
  <si>
    <t>東京都帝京大学高等学校</t>
  </si>
  <si>
    <t>帝京八王子高等学校</t>
  </si>
  <si>
    <t>東京都帝京八王子高等学校</t>
  </si>
  <si>
    <t>貞静学園高等学校</t>
  </si>
  <si>
    <t>東京都貞静学園高等学校</t>
  </si>
  <si>
    <t>田園調布学園高等部</t>
  </si>
  <si>
    <t>東京都田園調布学園高等部</t>
  </si>
  <si>
    <t>田園調布雙葉高等学校</t>
  </si>
  <si>
    <t>東京都田園調布雙葉高等学校</t>
  </si>
  <si>
    <t>東亜学園高等学校</t>
  </si>
  <si>
    <t>東京都東亜学園高等学校</t>
  </si>
  <si>
    <t>東海大学菅生高等学校</t>
  </si>
  <si>
    <t>東京都東海大学菅生高等学校</t>
  </si>
  <si>
    <t>東海大学付属高輪台高等学校</t>
  </si>
  <si>
    <t>東京都東海大学付属高輪台高等学校</t>
  </si>
  <si>
    <t>東京高等学校</t>
  </si>
  <si>
    <t>東京都東京高等学校</t>
  </si>
  <si>
    <t>東京音楽大学付属高等学校</t>
  </si>
  <si>
    <t>東京都東京音楽大学付属高等学校</t>
  </si>
  <si>
    <t>東京家政学院高等学校</t>
  </si>
  <si>
    <t>東京都東京家政学院高等学校</t>
  </si>
  <si>
    <t>東京家政大学附属女子高等学校</t>
  </si>
  <si>
    <t>東京都東京家政大学附属女子高等学校</t>
  </si>
  <si>
    <t>東京実業高等学校</t>
  </si>
  <si>
    <t>東京都東京実業高等学校</t>
  </si>
  <si>
    <t>東京純心女子高等学校</t>
  </si>
  <si>
    <t>東京都東京純心女子高等学校</t>
  </si>
  <si>
    <t>東京女学館高等学校</t>
  </si>
  <si>
    <t>東京都東京女学館高等学校</t>
  </si>
  <si>
    <t>東京成徳大学高等学校</t>
  </si>
  <si>
    <t>東京都東京成徳大学高等学校</t>
  </si>
  <si>
    <t>東京電機大学高等学校</t>
  </si>
  <si>
    <t>東京都東京電機大学高等学校</t>
  </si>
  <si>
    <t>東京都市大学等々力高等学校</t>
  </si>
  <si>
    <t>東京都東京都市大学等々力高等学校</t>
  </si>
  <si>
    <t>東京都市大学付属高等学校</t>
  </si>
  <si>
    <t>東京都東京都市大学付属高等学校</t>
  </si>
  <si>
    <t>東京農業大学第一高等学校</t>
  </si>
  <si>
    <t>東京都東京農業大学第一高等学校</t>
  </si>
  <si>
    <t>東京立正高等学校</t>
  </si>
  <si>
    <t>東京都東京立正高等学校</t>
  </si>
  <si>
    <t>東星学園高等学校</t>
  </si>
  <si>
    <t>東京都東星学園高等学校</t>
  </si>
  <si>
    <t>桐朋高等学校</t>
  </si>
  <si>
    <t>東京都桐朋高等学校</t>
  </si>
  <si>
    <t>東京都東邦音楽大学附属東邦高等学校</t>
  </si>
  <si>
    <t>桐朋女子高等学校</t>
  </si>
  <si>
    <t>東京都桐朋女子高等学校</t>
  </si>
  <si>
    <t>東洋高等学校</t>
  </si>
  <si>
    <t>東京都東洋高等学校</t>
  </si>
  <si>
    <t>東洋英和女学院高等部</t>
  </si>
  <si>
    <t>東京都東洋英和女学院高等部</t>
  </si>
  <si>
    <t>東洋女子高等学校</t>
  </si>
  <si>
    <t>東京都東洋女子高等学校</t>
  </si>
  <si>
    <t>東洋大学京北高等学校</t>
    <rPh sb="0" eb="2">
      <t>トウヨウ</t>
    </rPh>
    <rPh sb="2" eb="4">
      <t>ダイガク</t>
    </rPh>
    <phoneticPr fontId="5"/>
  </si>
  <si>
    <t>東京都東洋大学京北高等学校</t>
  </si>
  <si>
    <t>トキワ松学園高等学校</t>
  </si>
  <si>
    <t>東京都トキワ松学園高等学校</t>
  </si>
  <si>
    <t>豊島岡女子学園高等学校</t>
  </si>
  <si>
    <t>東京都豊島岡女子学園高等学校</t>
  </si>
  <si>
    <t>豊島学院高等学校</t>
  </si>
  <si>
    <t>東京都豊島学院高等学校</t>
  </si>
  <si>
    <t>獨協高等学校</t>
  </si>
  <si>
    <t>東京都獨協高等学校</t>
  </si>
  <si>
    <t>ドルトン東京学園高等部</t>
    <phoneticPr fontId="5"/>
  </si>
  <si>
    <t>東京都ドルトン東京学園高等部</t>
  </si>
  <si>
    <t>中村高等学校</t>
  </si>
  <si>
    <t>東京都中村高等学校</t>
  </si>
  <si>
    <t>二松学舎大学附属高等学校</t>
    <rPh sb="2" eb="3">
      <t>ガク</t>
    </rPh>
    <rPh sb="3" eb="4">
      <t>シャ</t>
    </rPh>
    <phoneticPr fontId="5"/>
  </si>
  <si>
    <t>東京都二松学舎大学附属高等学校</t>
  </si>
  <si>
    <t>日本工業大学駒場高等学校</t>
  </si>
  <si>
    <t>東京都日本工業大学駒場高等学校</t>
  </si>
  <si>
    <t>新渡戸文化高等学校</t>
  </si>
  <si>
    <t>東京都新渡戸文化高等学校</t>
  </si>
  <si>
    <t>日本学園高等学校</t>
  </si>
  <si>
    <t>東京都日本学園高等学校</t>
  </si>
  <si>
    <t>日本女子体育大学附属二階堂高等学校</t>
  </si>
  <si>
    <t>東京都日本女子体育大学附属二階堂高等学校</t>
  </si>
  <si>
    <t>日本体育大学荏原高等学校</t>
    <rPh sb="0" eb="2">
      <t>ニホン</t>
    </rPh>
    <rPh sb="2" eb="4">
      <t>タイイク</t>
    </rPh>
    <rPh sb="4" eb="6">
      <t>ダイガク</t>
    </rPh>
    <phoneticPr fontId="5"/>
  </si>
  <si>
    <t>東京都日本体育大学荏原高等学校</t>
  </si>
  <si>
    <t>日本体育大学桜華高等学校</t>
    <rPh sb="0" eb="2">
      <t>ニホン</t>
    </rPh>
    <rPh sb="2" eb="4">
      <t>タイイク</t>
    </rPh>
    <rPh sb="4" eb="6">
      <t>ダイガク</t>
    </rPh>
    <phoneticPr fontId="5"/>
  </si>
  <si>
    <t>東京都日本体育大学桜華高等学校</t>
  </si>
  <si>
    <t>日本大学櫻丘高等学校</t>
  </si>
  <si>
    <t>東京都日本大学櫻丘高等学校</t>
  </si>
  <si>
    <t>日本大学第一高等学校</t>
  </si>
  <si>
    <t>東京都日本大学第一高等学校</t>
  </si>
  <si>
    <t>日本大学第三高等学校</t>
  </si>
  <si>
    <t>東京都日本大学第三高等学校</t>
  </si>
  <si>
    <t>日本大学第二高等学校</t>
  </si>
  <si>
    <t>東京都日本大学第二高等学校</t>
  </si>
  <si>
    <t>日本大学鶴ヶ丘高等学校</t>
  </si>
  <si>
    <t>東京都日本大学鶴ヶ丘高等学校</t>
  </si>
  <si>
    <t>日本大学豊山高等学校</t>
  </si>
  <si>
    <t>東京都日本大学豊山高等学校</t>
  </si>
  <si>
    <t>日本大学豊山女子高等学校</t>
  </si>
  <si>
    <t>東京都日本大学豊山女子高等学校</t>
  </si>
  <si>
    <t>八王子学園八王子高等学校</t>
    <rPh sb="0" eb="3">
      <t>ハチオウジ</t>
    </rPh>
    <rPh sb="3" eb="5">
      <t>ガクエン</t>
    </rPh>
    <phoneticPr fontId="5"/>
  </si>
  <si>
    <t>東京都八王子学園八王子高等学校</t>
  </si>
  <si>
    <t>八王子実践高等学校</t>
  </si>
  <si>
    <t>東京都八王子実践高等学校</t>
  </si>
  <si>
    <t>羽田国際高等学校</t>
    <rPh sb="0" eb="4">
      <t>ハネダコクサイ</t>
    </rPh>
    <rPh sb="4" eb="8">
      <t>コウトウガッコウ</t>
    </rPh>
    <phoneticPr fontId="5"/>
  </si>
  <si>
    <t>東京都羽田国際高等学校</t>
  </si>
  <si>
    <t>広尾学園高等学校</t>
  </si>
  <si>
    <t>東京都広尾学園高等学校</t>
  </si>
  <si>
    <t>広尾学園小石川高等学校</t>
    <rPh sb="0" eb="2">
      <t>ヒロオ</t>
    </rPh>
    <rPh sb="2" eb="4">
      <t>ガクエン</t>
    </rPh>
    <rPh sb="4" eb="7">
      <t>コイシカワ</t>
    </rPh>
    <phoneticPr fontId="5"/>
  </si>
  <si>
    <t>東京都広尾学園小石川高等学校</t>
  </si>
  <si>
    <t>フェリシア高等学校</t>
    <phoneticPr fontId="5"/>
  </si>
  <si>
    <t>東京都フェリシア高等学校</t>
  </si>
  <si>
    <t>富士見高等学校</t>
  </si>
  <si>
    <t>東京都富士見高等学校</t>
  </si>
  <si>
    <t>富士見丘高等学校</t>
  </si>
  <si>
    <t>東京都富士見丘高等学校</t>
  </si>
  <si>
    <t>藤村女子高等学校</t>
  </si>
  <si>
    <t>東京都藤村女子高等学校</t>
  </si>
  <si>
    <t>雙葉高等学校</t>
  </si>
  <si>
    <t>東京都雙葉高等学校</t>
  </si>
  <si>
    <t>普連土学園高等学校</t>
  </si>
  <si>
    <t>東京都普連土学園高等学校</t>
  </si>
  <si>
    <t>文化学園大学杉並高等学校</t>
  </si>
  <si>
    <t>東京都文化学園大学杉並高等学校</t>
  </si>
  <si>
    <t>文華女子高等学校</t>
  </si>
  <si>
    <t>東京都文華女子高等学校</t>
  </si>
  <si>
    <t>文京学院大学女子高等学校</t>
  </si>
  <si>
    <t>東京都文京学院大学女子高等学校</t>
  </si>
  <si>
    <t>文教大学付属高等学校</t>
  </si>
  <si>
    <t>東京都文教大学付属高等学校</t>
  </si>
  <si>
    <t>法政大学高等学校</t>
  </si>
  <si>
    <t>東京都法政大学高等学校</t>
  </si>
  <si>
    <t>宝仙学園高等学校</t>
  </si>
  <si>
    <t>東京都宝仙学園高等学校</t>
  </si>
  <si>
    <t>豊南高等学校</t>
  </si>
  <si>
    <t>東京都豊南高等学校</t>
  </si>
  <si>
    <t>朋優学院高等学校</t>
  </si>
  <si>
    <t>東京都朋優学院高等学校</t>
  </si>
  <si>
    <t>保善高等学校</t>
  </si>
  <si>
    <t>東京都保善高等学校</t>
  </si>
  <si>
    <t>堀越高等学校</t>
  </si>
  <si>
    <t>東京都堀越高等学校</t>
  </si>
  <si>
    <t>本郷高等学校</t>
  </si>
  <si>
    <t>東京都本郷高等学校</t>
  </si>
  <si>
    <t>明星学園高等学校</t>
  </si>
  <si>
    <t>東京都明星学園高等学校</t>
  </si>
  <si>
    <t>三輪田学園高等学校</t>
  </si>
  <si>
    <t>東京都三輪田学園高等学校</t>
  </si>
  <si>
    <t>武蔵高等学校</t>
  </si>
  <si>
    <t>東京都武蔵高等学校</t>
  </si>
  <si>
    <t>武蔵野高等学校</t>
  </si>
  <si>
    <t>東京都武蔵野高等学校</t>
  </si>
  <si>
    <t>武蔵野大学高等学校</t>
    <rPh sb="3" eb="5">
      <t>ダイガク</t>
    </rPh>
    <phoneticPr fontId="5"/>
  </si>
  <si>
    <t>東京都武蔵野大学高等学校</t>
  </si>
  <si>
    <t>明治学院高等学校</t>
  </si>
  <si>
    <t>東京都明治学院高等学校</t>
  </si>
  <si>
    <t>明治学院東村山高等学校</t>
  </si>
  <si>
    <t>東京都明治学院東村山高等学校</t>
  </si>
  <si>
    <t>明治大学付属中野高等学校</t>
  </si>
  <si>
    <t>東京都明治大学付属中野高等学校</t>
  </si>
  <si>
    <t>明治大学付属八王子高等学校</t>
    <phoneticPr fontId="5"/>
  </si>
  <si>
    <t>東京都明治大学付属八王子高等学校</t>
  </si>
  <si>
    <t>明治大学付属明治高等学校</t>
  </si>
  <si>
    <t>東京都明治大学付属明治高等学校</t>
  </si>
  <si>
    <t>明星高等学校</t>
  </si>
  <si>
    <t>東京都明星高等学校</t>
  </si>
  <si>
    <t>明法高等学校</t>
  </si>
  <si>
    <t>東京都明法高等学校</t>
  </si>
  <si>
    <t>目黒学院高等学校</t>
  </si>
  <si>
    <t>東京都目黒学院高等学校</t>
  </si>
  <si>
    <t>目黒日本大学高等学校</t>
    <rPh sb="0" eb="2">
      <t>メグロ</t>
    </rPh>
    <rPh sb="2" eb="4">
      <t>ニホン</t>
    </rPh>
    <rPh sb="4" eb="6">
      <t>ダイガク</t>
    </rPh>
    <phoneticPr fontId="5"/>
  </si>
  <si>
    <t>東京都目黒日本大学高等学校</t>
  </si>
  <si>
    <t>目白研心高等学校</t>
  </si>
  <si>
    <t>東京都目白研心高等学校</t>
  </si>
  <si>
    <t>八雲学園高等学校</t>
  </si>
  <si>
    <t>東京都八雲学園高等学校</t>
  </si>
  <si>
    <t>安田学園高等学校</t>
  </si>
  <si>
    <t>東京都安田学園高等学校</t>
  </si>
  <si>
    <t>山脇学園高等学校</t>
  </si>
  <si>
    <t>東京都山脇学園高等学校</t>
  </si>
  <si>
    <t>立教池袋高等学校</t>
  </si>
  <si>
    <t>東京都立教池袋高等学校</t>
  </si>
  <si>
    <t>立教女学院高等学校</t>
  </si>
  <si>
    <t>東京都立教女学院高等学校</t>
  </si>
  <si>
    <t>立正大学付属立正高等学校</t>
    <rPh sb="0" eb="2">
      <t>リッショウ</t>
    </rPh>
    <rPh sb="2" eb="4">
      <t>ダイガク</t>
    </rPh>
    <rPh sb="4" eb="6">
      <t>フゾク</t>
    </rPh>
    <phoneticPr fontId="5"/>
  </si>
  <si>
    <t>東京都立正大学付属立正高等学校</t>
  </si>
  <si>
    <t>和光高等学校</t>
  </si>
  <si>
    <t>東京都和光高等学校</t>
  </si>
  <si>
    <t>早稲田高等学校</t>
  </si>
  <si>
    <t>東京都早稲田高等学校</t>
  </si>
  <si>
    <t>早稲田大学高等学院</t>
  </si>
  <si>
    <t>東京都早稲田大学高等学院</t>
  </si>
  <si>
    <t>早稲田大学系属早稲田実業学校高等部</t>
  </si>
  <si>
    <t>東京都早稲田大学系属早稲田実業学校高等部</t>
  </si>
  <si>
    <t>和洋九段女子高等学校</t>
  </si>
  <si>
    <t>東京都和洋九段女子高等学校</t>
  </si>
  <si>
    <t>片山学園高等学校</t>
  </si>
  <si>
    <t>富山県片山学園高等学校</t>
  </si>
  <si>
    <t>高朋高等学校</t>
  </si>
  <si>
    <t>富山県高朋高等学校</t>
  </si>
  <si>
    <t>高岡向陵高等学校</t>
  </si>
  <si>
    <t>富山県高岡向陵高等学校</t>
  </si>
  <si>
    <t>高岡第一高等学校</t>
  </si>
  <si>
    <t>富山県高岡第一高等学校</t>
  </si>
  <si>
    <t>高岡龍谷高等学校</t>
  </si>
  <si>
    <t>富山県高岡龍谷高等学校</t>
  </si>
  <si>
    <t>富山国際大学付属高等学校</t>
  </si>
  <si>
    <t>富山県富山国際大学付属高等学校</t>
  </si>
  <si>
    <t>富山第一高等学校</t>
  </si>
  <si>
    <t>富山県富山第一高等学校</t>
  </si>
  <si>
    <t>新川高等学校</t>
  </si>
  <si>
    <t>富山県新川高等学校</t>
  </si>
  <si>
    <t>不二越工業高等学校</t>
  </si>
  <si>
    <t>富山県不二越工業高等学校</t>
  </si>
  <si>
    <t>龍谷富山高等学校</t>
  </si>
  <si>
    <t>富山県龍谷富山高等学校</t>
  </si>
  <si>
    <t>鵬学園高等学校</t>
  </si>
  <si>
    <t>石川県鵬学園高等学校</t>
  </si>
  <si>
    <t>金沢高等学校</t>
    <phoneticPr fontId="5"/>
  </si>
  <si>
    <t>石川県金沢高等学校</t>
  </si>
  <si>
    <t>金沢学院大学附属高等学校</t>
    <rPh sb="4" eb="6">
      <t>ダイガク</t>
    </rPh>
    <rPh sb="6" eb="8">
      <t>フゾク</t>
    </rPh>
    <phoneticPr fontId="5"/>
  </si>
  <si>
    <t>石川県金沢学院大学附属高等学校</t>
  </si>
  <si>
    <t>金沢龍谷高等学校</t>
    <rPh sb="0" eb="2">
      <t>カナザワ</t>
    </rPh>
    <rPh sb="2" eb="4">
      <t>リュウコク</t>
    </rPh>
    <rPh sb="4" eb="6">
      <t>コウトウ</t>
    </rPh>
    <rPh sb="6" eb="8">
      <t>ガッコウ</t>
    </rPh>
    <phoneticPr fontId="5"/>
  </si>
  <si>
    <t>石川県金沢龍谷高等学校</t>
  </si>
  <si>
    <t>小松大谷高等学校</t>
  </si>
  <si>
    <t>石川県小松大谷高等学校</t>
  </si>
  <si>
    <t>星稜高等学校</t>
  </si>
  <si>
    <t>石川県星稜高等学校</t>
  </si>
  <si>
    <t>日本航空高等学校石川</t>
  </si>
  <si>
    <t>石川県日本航空高等学校石川</t>
  </si>
  <si>
    <t>北陸学院高等学校</t>
  </si>
  <si>
    <t>石川県北陸学院高等学校</t>
  </si>
  <si>
    <t>遊学館高等学校</t>
  </si>
  <si>
    <t>石川県遊学館高等学校</t>
  </si>
  <si>
    <t>啓新高等学校</t>
  </si>
  <si>
    <t>福井県啓新高等学校</t>
  </si>
  <si>
    <t>仁愛女子高等学校</t>
  </si>
  <si>
    <t>福井県仁愛女子高等学校</t>
  </si>
  <si>
    <t>敦賀気比高等学校</t>
  </si>
  <si>
    <t>福井県敦賀気比高等学校</t>
  </si>
  <si>
    <t>福井工業大学附属福井高等学校</t>
  </si>
  <si>
    <t>福井県福井工業大学附属福井高等学校</t>
  </si>
  <si>
    <t>北陸高等学校</t>
  </si>
  <si>
    <t>福井県北陸高等学校</t>
  </si>
  <si>
    <t>自然学園高等学校</t>
  </si>
  <si>
    <t>山梨県自然学園高等学校</t>
  </si>
  <si>
    <t>駿台甲府高等学校</t>
  </si>
  <si>
    <t>山梨県駿台甲府高等学校</t>
  </si>
  <si>
    <t>帝京第三高等学校</t>
  </si>
  <si>
    <t>山梨県帝京第三高等学校</t>
  </si>
  <si>
    <t>東海大学付属甲府高等学校</t>
    <rPh sb="4" eb="6">
      <t>フゾク</t>
    </rPh>
    <phoneticPr fontId="5"/>
  </si>
  <si>
    <t>山梨県東海大学付属甲府高等学校</t>
  </si>
  <si>
    <t>日本航空高等学校</t>
  </si>
  <si>
    <t>山梨県日本航空高等学校</t>
  </si>
  <si>
    <t>日本大学明誠高等学校</t>
  </si>
  <si>
    <t>山梨県日本大学明誠高等学校</t>
  </si>
  <si>
    <t>富士学苑高等学校</t>
  </si>
  <si>
    <t>山梨県富士学苑高等学校</t>
  </si>
  <si>
    <t>身延山高等学校</t>
  </si>
  <si>
    <t>山梨県身延山高等学校</t>
  </si>
  <si>
    <t>山梨英和高等学校</t>
  </si>
  <si>
    <t>山梨県山梨英和高等学校</t>
  </si>
  <si>
    <t>山梨学院高等学校</t>
    <phoneticPr fontId="5"/>
  </si>
  <si>
    <t>山梨県山梨学院高等学校</t>
  </si>
  <si>
    <t>飯田女子高等学校</t>
  </si>
  <si>
    <t>長野県飯田女子高等学校</t>
  </si>
  <si>
    <t>伊那西高等学校</t>
  </si>
  <si>
    <t>長野県伊那西高等学校</t>
  </si>
  <si>
    <t>上田西高等学校</t>
  </si>
  <si>
    <t>長野県上田西高等学校</t>
  </si>
  <si>
    <t>エクセラン高等学校</t>
  </si>
  <si>
    <t>長野県エクセラン高等学校</t>
  </si>
  <si>
    <t>佐久長聖高等学校</t>
  </si>
  <si>
    <t>長野県佐久長聖高等学校</t>
  </si>
  <si>
    <t>東海大学付属諏訪高等学校</t>
    <rPh sb="6" eb="8">
      <t>スワ</t>
    </rPh>
    <phoneticPr fontId="5"/>
  </si>
  <si>
    <t>長野県東海大学付属諏訪高等学校</t>
  </si>
  <si>
    <t>東京都市大学塩尻高等学校</t>
  </si>
  <si>
    <t>長野県東京都市大学塩尻高等学校</t>
  </si>
  <si>
    <t>長野俊英高等学校</t>
    <phoneticPr fontId="5"/>
  </si>
  <si>
    <t>長野県長野俊英高等学校</t>
  </si>
  <si>
    <t>長野女子高等学校</t>
    <phoneticPr fontId="5"/>
  </si>
  <si>
    <t>長野県長野女子高等学校</t>
  </si>
  <si>
    <t>長野清泉女学院高等学校</t>
  </si>
  <si>
    <t>長野県長野清泉女学院高等学校</t>
  </si>
  <si>
    <t>長野日本大学高等学校</t>
    <phoneticPr fontId="5"/>
  </si>
  <si>
    <t>長野県長野日本大学高等学校</t>
  </si>
  <si>
    <t>日本ウェルネス長野高等学校</t>
    <rPh sb="0" eb="2">
      <t>ニホン</t>
    </rPh>
    <rPh sb="7" eb="9">
      <t>ナガノ</t>
    </rPh>
    <phoneticPr fontId="5"/>
  </si>
  <si>
    <t>長野県日本ウェルネス長野高等学校</t>
  </si>
  <si>
    <t>文化学園長野高等学校</t>
  </si>
  <si>
    <t>長野県文化学園長野高等学校</t>
  </si>
  <si>
    <t>松商学園高等学校</t>
  </si>
  <si>
    <t>長野県松商学園高等学校</t>
  </si>
  <si>
    <t>松本国際高等学校</t>
    <rPh sb="0" eb="2">
      <t>マツモト</t>
    </rPh>
    <rPh sb="2" eb="4">
      <t>コクサイ</t>
    </rPh>
    <phoneticPr fontId="5"/>
  </si>
  <si>
    <t>長野県松本国際高等学校</t>
  </si>
  <si>
    <t>松本第一高等学校</t>
  </si>
  <si>
    <t>長野県松本第一高等学校</t>
  </si>
  <si>
    <t>ユナイテッド・ワールド・カレッジISAKジャパン</t>
    <phoneticPr fontId="5"/>
  </si>
  <si>
    <t>長野県ユナイテッド・ワールド・カレッジISAKジャパン</t>
  </si>
  <si>
    <t>鶯谷高等学校</t>
  </si>
  <si>
    <t>岐阜県鶯谷高等学校</t>
  </si>
  <si>
    <t>大垣日本大学高等学校</t>
  </si>
  <si>
    <t>岐阜県大垣日本大学高等学校</t>
  </si>
  <si>
    <t>岐阜聖徳学園高等学校</t>
  </si>
  <si>
    <t>岐阜県岐阜聖徳学園高等学校</t>
  </si>
  <si>
    <t>岐阜女子高等学校</t>
  </si>
  <si>
    <t>岐阜県岐阜女子高等学校</t>
  </si>
  <si>
    <t>岐阜第一高等学校</t>
  </si>
  <si>
    <t>岐阜県岐阜第一高等学校</t>
  </si>
  <si>
    <t>岐阜東高等学校</t>
  </si>
  <si>
    <t>岐阜県岐阜東高等学校</t>
  </si>
  <si>
    <t>西濃学園高等学校</t>
    <rPh sb="4" eb="8">
      <t>コウトウガッコウ</t>
    </rPh>
    <phoneticPr fontId="5"/>
  </si>
  <si>
    <t>岐阜県西濃学園高等学校</t>
  </si>
  <si>
    <t>済美高等学校</t>
  </si>
  <si>
    <t>岐阜県済美高等学校</t>
  </si>
  <si>
    <t>聖マリア女学院高等学校</t>
  </si>
  <si>
    <t>岐阜県聖マリア女学院高等学校</t>
  </si>
  <si>
    <t>高山西高等学校</t>
  </si>
  <si>
    <t>岐阜県高山西高等学校</t>
  </si>
  <si>
    <t>岐阜県多治見西高等学校</t>
  </si>
  <si>
    <t>中京高等学校</t>
    <rPh sb="0" eb="2">
      <t>チュウキョウ</t>
    </rPh>
    <phoneticPr fontId="5"/>
  </si>
  <si>
    <t>岐阜県中京高等学校</t>
  </si>
  <si>
    <t>帝京大学可児高等学校</t>
  </si>
  <si>
    <t>岐阜県帝京大学可児高等学校</t>
  </si>
  <si>
    <t>富田高等学校</t>
  </si>
  <si>
    <t>岐阜県富田高等学校</t>
  </si>
  <si>
    <t>美濃加茂高等学校</t>
  </si>
  <si>
    <t>岐阜県美濃加茂高等学校</t>
  </si>
  <si>
    <t>麗澤瑞浪高等学校</t>
  </si>
  <si>
    <t>岐阜県麗澤瑞浪高等学校</t>
  </si>
  <si>
    <t>磐田東高等学校</t>
  </si>
  <si>
    <t>静岡県磐田東高等学校</t>
  </si>
  <si>
    <t>オイスカ浜松国際高等学校</t>
    <rPh sb="4" eb="6">
      <t>ハママツ</t>
    </rPh>
    <rPh sb="6" eb="8">
      <t>コクサイ</t>
    </rPh>
    <phoneticPr fontId="5"/>
  </si>
  <si>
    <t>静岡県オイスカ浜松国際高等学校</t>
  </si>
  <si>
    <t>加藤学園高等学校</t>
  </si>
  <si>
    <t>静岡県加藤学園高等学校</t>
  </si>
  <si>
    <t>加藤学園暁秀高等学校</t>
  </si>
  <si>
    <t>静岡県加藤学園暁秀高等学校</t>
  </si>
  <si>
    <t>御殿場西高等学校</t>
  </si>
  <si>
    <t>静岡県御殿場西高等学校</t>
  </si>
  <si>
    <t>静岡英和女学院高等学校</t>
  </si>
  <si>
    <t>静岡県静岡英和女学院高等学校</t>
  </si>
  <si>
    <t>静岡学園高等学校</t>
  </si>
  <si>
    <t>静岡県静岡学園高等学校</t>
  </si>
  <si>
    <t>静岡北高等学校</t>
  </si>
  <si>
    <t>静岡県静岡北高等学校</t>
  </si>
  <si>
    <t>静岡県西遠女子学園高等学校</t>
  </si>
  <si>
    <t>静岡県静岡県西遠女子学園高等学校</t>
  </si>
  <si>
    <t>静岡県富士見高等学校</t>
  </si>
  <si>
    <t>静岡県静岡県富士見高等学校</t>
  </si>
  <si>
    <t>静岡サレジオ高等学校</t>
  </si>
  <si>
    <t>静岡県静岡サレジオ高等学校</t>
  </si>
  <si>
    <t>静岡女子高等学校</t>
  </si>
  <si>
    <t>静岡県静岡女子高等学校</t>
  </si>
  <si>
    <t>静岡聖光学院高等学校</t>
  </si>
  <si>
    <t>静岡県静岡聖光学院高等学校</t>
  </si>
  <si>
    <t>静岡大成高等学校</t>
  </si>
  <si>
    <t>静岡県静岡大成高等学校</t>
  </si>
  <si>
    <t>静岡雙葉高等学校</t>
  </si>
  <si>
    <t>静岡県静岡雙葉高等学校</t>
  </si>
  <si>
    <t>島田樟誠高等学校</t>
  </si>
  <si>
    <t>静岡県島田樟誠高等学校</t>
  </si>
  <si>
    <t>清水国際高等学校</t>
  </si>
  <si>
    <t>静岡県清水国際高等学校</t>
  </si>
  <si>
    <t>城南静岡高等学校</t>
  </si>
  <si>
    <t>静岡県城南静岡高等学校</t>
  </si>
  <si>
    <t>誠恵高等学校</t>
  </si>
  <si>
    <t>静岡県誠恵高等学校</t>
  </si>
  <si>
    <t>静清高等学校</t>
  </si>
  <si>
    <t>静岡県静清高等学校</t>
  </si>
  <si>
    <t>星陵高等学校</t>
  </si>
  <si>
    <t>静岡県星陵高等学校</t>
  </si>
  <si>
    <t>聖隷クリストファー高等学校</t>
  </si>
  <si>
    <t>静岡県聖隷クリストファー高等学校</t>
  </si>
  <si>
    <t>知徳高等学校</t>
    <rPh sb="0" eb="1">
      <t>チ</t>
    </rPh>
    <rPh sb="1" eb="2">
      <t>トク</t>
    </rPh>
    <rPh sb="2" eb="4">
      <t>コウトウ</t>
    </rPh>
    <rPh sb="4" eb="6">
      <t>ガッコウ</t>
    </rPh>
    <phoneticPr fontId="5"/>
  </si>
  <si>
    <t>静岡県知徳高等学校</t>
  </si>
  <si>
    <t>東海大学付属静岡翔洋高等学校</t>
    <rPh sb="6" eb="8">
      <t>シズオカ</t>
    </rPh>
    <phoneticPr fontId="5"/>
  </si>
  <si>
    <t>静岡県東海大学付属静岡翔洋高等学校</t>
  </si>
  <si>
    <t>桐陽高等学校</t>
  </si>
  <si>
    <t>静岡県桐陽高等学校</t>
  </si>
  <si>
    <t>常葉大学附属菊川高等学校</t>
    <rPh sb="2" eb="4">
      <t>ダイガク</t>
    </rPh>
    <rPh sb="4" eb="6">
      <t>フゾク</t>
    </rPh>
    <rPh sb="6" eb="8">
      <t>キクカワ</t>
    </rPh>
    <phoneticPr fontId="5"/>
  </si>
  <si>
    <t>静岡県常葉大学附属菊川高等学校</t>
  </si>
  <si>
    <t>常葉大学附属橘高等学校</t>
    <phoneticPr fontId="5"/>
  </si>
  <si>
    <t>静岡県常葉大学附属橘高等学校</t>
  </si>
  <si>
    <t>常葉大学附属常葉高等学校</t>
    <rPh sb="2" eb="4">
      <t>ダイガク</t>
    </rPh>
    <rPh sb="4" eb="6">
      <t>フゾク</t>
    </rPh>
    <rPh sb="6" eb="8">
      <t>トコハ</t>
    </rPh>
    <phoneticPr fontId="5"/>
  </si>
  <si>
    <t>静岡県常葉大学附属常葉高等学校</t>
  </si>
  <si>
    <t>日本大学三島高等学校</t>
  </si>
  <si>
    <t>静岡県日本大学三島高等学校</t>
  </si>
  <si>
    <t>沼津中央高等学校</t>
  </si>
  <si>
    <t>静岡県沼津中央高等学校</t>
  </si>
  <si>
    <t>浜松開誠館高等学校</t>
  </si>
  <si>
    <t>静岡県浜松開誠館高等学校</t>
  </si>
  <si>
    <t>浜松学芸高等学校</t>
  </si>
  <si>
    <t>静岡県浜松学芸高等学校</t>
  </si>
  <si>
    <t>浜松啓陽高等学校</t>
  </si>
  <si>
    <t>静岡県浜松啓陽高等学校</t>
  </si>
  <si>
    <t>浜松修学舎高等学校</t>
    <rPh sb="0" eb="2">
      <t>ハママツ</t>
    </rPh>
    <rPh sb="2" eb="4">
      <t>シュウガク</t>
    </rPh>
    <rPh sb="4" eb="5">
      <t>シャ</t>
    </rPh>
    <phoneticPr fontId="5"/>
  </si>
  <si>
    <t>静岡県浜松修学舎高等学校</t>
  </si>
  <si>
    <t>浜松聖星高等学校</t>
    <rPh sb="2" eb="3">
      <t>ヒジリ</t>
    </rPh>
    <rPh sb="3" eb="4">
      <t>ホシ</t>
    </rPh>
    <rPh sb="4" eb="6">
      <t>コウトウ</t>
    </rPh>
    <phoneticPr fontId="5"/>
  </si>
  <si>
    <t>静岡県浜松聖星高等学校</t>
  </si>
  <si>
    <t>浜松日体高等学校</t>
  </si>
  <si>
    <t>静岡県浜松日体高等学校</t>
  </si>
  <si>
    <t>飛龍高等学校</t>
  </si>
  <si>
    <t>静岡県飛龍高等学校</t>
  </si>
  <si>
    <t>藤枝順心高等学校</t>
  </si>
  <si>
    <t>静岡県藤枝順心高等学校</t>
  </si>
  <si>
    <t>藤枝明誠高等学校</t>
  </si>
  <si>
    <t>静岡県藤枝明誠高等学校</t>
  </si>
  <si>
    <t>不二聖心女子学院高等学校</t>
  </si>
  <si>
    <t>静岡県不二聖心女子学院高等学校</t>
  </si>
  <si>
    <t>焼津高等学校</t>
  </si>
  <si>
    <t>静岡県焼津高等学校</t>
  </si>
  <si>
    <t>愛知高等学校</t>
  </si>
  <si>
    <t>愛知県愛知高等学校</t>
  </si>
  <si>
    <t>愛知啓成高等学校</t>
  </si>
  <si>
    <t>愛知県愛知啓成高等学校</t>
  </si>
  <si>
    <t>愛知工業大学名電高等学校</t>
  </si>
  <si>
    <t>愛知県愛知工業大学名電高等学校</t>
  </si>
  <si>
    <t>愛知産業大学三河高等学校</t>
  </si>
  <si>
    <t>愛知県愛知産業大学三河高等学校</t>
  </si>
  <si>
    <t>愛知淑徳高等学校</t>
  </si>
  <si>
    <t>愛知県愛知淑徳高等学校</t>
  </si>
  <si>
    <t>愛知みずほ大学瑞穂高等学校</t>
  </si>
  <si>
    <t>愛知県愛知みずほ大学瑞穂高等学校</t>
  </si>
  <si>
    <t>愛知黎明高等学校</t>
    <rPh sb="0" eb="2">
      <t>アイチ</t>
    </rPh>
    <rPh sb="2" eb="4">
      <t>レイメイ</t>
    </rPh>
    <phoneticPr fontId="5"/>
  </si>
  <si>
    <t>愛知県愛知黎明高等学校</t>
  </si>
  <si>
    <t>安城学園高等学校</t>
  </si>
  <si>
    <t>愛知県安城学園高等学校</t>
  </si>
  <si>
    <t>栄徳高等学校</t>
  </si>
  <si>
    <t>愛知県栄徳高等学校</t>
  </si>
  <si>
    <t>桜花学園高等学校</t>
  </si>
  <si>
    <t>愛知県桜花学園高等学校</t>
  </si>
  <si>
    <t>岡崎城西高等学校</t>
  </si>
  <si>
    <t>愛知県岡崎城西高等学校</t>
  </si>
  <si>
    <t>菊華高等学校</t>
  </si>
  <si>
    <t>愛知県菊華高等学校</t>
  </si>
  <si>
    <t>享栄高等学校</t>
  </si>
  <si>
    <t>愛知県享栄高等学校</t>
  </si>
  <si>
    <t>金城学院高等学校</t>
  </si>
  <si>
    <t>愛知県金城学院高等学校</t>
  </si>
  <si>
    <t>啓明学館高等学校</t>
  </si>
  <si>
    <t>愛知県啓明学館高等学校</t>
  </si>
  <si>
    <t>国際高等学校</t>
    <rPh sb="2" eb="6">
      <t>コウトウガッコウ</t>
    </rPh>
    <phoneticPr fontId="5"/>
  </si>
  <si>
    <t>愛知県国際高等学校</t>
  </si>
  <si>
    <t>愛知県桜丘高等学校</t>
  </si>
  <si>
    <t>至学館高等学校</t>
  </si>
  <si>
    <t>愛知県至学館高等学校</t>
  </si>
  <si>
    <t>修文学院高等学校</t>
    <rPh sb="2" eb="4">
      <t>ガクイン</t>
    </rPh>
    <phoneticPr fontId="5"/>
  </si>
  <si>
    <t>愛知県修文学院高等学校</t>
  </si>
  <si>
    <t>椙山女学園高等学校</t>
  </si>
  <si>
    <t>愛知県椙山女学園高等学校</t>
  </si>
  <si>
    <t>聖カピタニオ女子高等学校</t>
  </si>
  <si>
    <t>愛知県聖カピタニオ女子高等学校</t>
  </si>
  <si>
    <t>星城高等学校</t>
  </si>
  <si>
    <t>愛知県星城高等学校</t>
  </si>
  <si>
    <t>誠信高等学校</t>
  </si>
  <si>
    <t>愛知県誠信高等学校</t>
  </si>
  <si>
    <t>清林館高等学校</t>
  </si>
  <si>
    <t>愛知県清林館高等学校</t>
  </si>
  <si>
    <t>聖霊高等学校</t>
  </si>
  <si>
    <t>愛知県聖霊高等学校</t>
  </si>
  <si>
    <t>愛知県大成高等学校</t>
  </si>
  <si>
    <t>大同大学大同高等学校</t>
  </si>
  <si>
    <t>愛知県大同大学大同高等学校</t>
  </si>
  <si>
    <t>滝高等学校</t>
  </si>
  <si>
    <t>愛知県滝高等学校</t>
  </si>
  <si>
    <t>中京大学附属中京高等学校</t>
  </si>
  <si>
    <t>愛知県中京大学附属中京高等学校</t>
  </si>
  <si>
    <t>中部大学第一高等学校</t>
  </si>
  <si>
    <t>愛知県中部大学第一高等学校</t>
  </si>
  <si>
    <t>中部大学春日丘高等学校</t>
    <rPh sb="0" eb="2">
      <t>チュウブ</t>
    </rPh>
    <rPh sb="2" eb="4">
      <t>ダイガク</t>
    </rPh>
    <phoneticPr fontId="5"/>
  </si>
  <si>
    <t>愛知県中部大学春日丘高等学校</t>
  </si>
  <si>
    <t>黄柳野高等学校</t>
  </si>
  <si>
    <t>愛知県黄柳野高等学校</t>
  </si>
  <si>
    <t>東海高等学校</t>
  </si>
  <si>
    <t>愛知県東海高等学校</t>
  </si>
  <si>
    <t>東海学園高等学校</t>
  </si>
  <si>
    <t>愛知県東海学園高等学校</t>
  </si>
  <si>
    <t>東邦高等学校</t>
  </si>
  <si>
    <t>愛知県東邦高等学校</t>
  </si>
  <si>
    <t>同朋高等学校</t>
  </si>
  <si>
    <t>愛知県同朋高等学校</t>
  </si>
  <si>
    <t>杜若高等学校</t>
  </si>
  <si>
    <t>愛知県杜若高等学校</t>
  </si>
  <si>
    <t>豊川高等学校</t>
  </si>
  <si>
    <t>愛知県豊川高等学校</t>
  </si>
  <si>
    <t>豊田大谷高等学校</t>
  </si>
  <si>
    <t>愛知県豊田大谷高等学校</t>
  </si>
  <si>
    <t>豊橋中央高等学校</t>
  </si>
  <si>
    <t>愛知県豊橋中央高等学校</t>
  </si>
  <si>
    <t>名古屋高等学校</t>
  </si>
  <si>
    <t>愛知県名古屋高等学校</t>
  </si>
  <si>
    <t>名古屋大谷高等学校</t>
  </si>
  <si>
    <t>愛知県名古屋大谷高等学校</t>
  </si>
  <si>
    <t>名古屋経済大学市邨高等学校</t>
  </si>
  <si>
    <t>愛知県名古屋経済大学市邨高等学校</t>
  </si>
  <si>
    <t>名古屋経済大学高蔵高等学校</t>
  </si>
  <si>
    <t>愛知県名古屋経済大学高蔵高等学校</t>
  </si>
  <si>
    <t>名古屋工業高等学校</t>
  </si>
  <si>
    <t>愛知県名古屋工業高等学校</t>
  </si>
  <si>
    <t>名古屋国際高等学校</t>
  </si>
  <si>
    <t>愛知県名古屋国際高等学校</t>
  </si>
  <si>
    <t>名古屋たちばな高等学校</t>
    <rPh sb="0" eb="3">
      <t>ナゴヤ</t>
    </rPh>
    <rPh sb="7" eb="11">
      <t>コウトウガッコウ</t>
    </rPh>
    <phoneticPr fontId="5"/>
  </si>
  <si>
    <t>愛知県名古屋たちばな高等学校</t>
  </si>
  <si>
    <t>南山高等学校</t>
  </si>
  <si>
    <t>愛知県南山高等学校</t>
  </si>
  <si>
    <t>日本福祉大学付属高等学校</t>
  </si>
  <si>
    <t>愛知県日本福祉大学付属高等学校</t>
  </si>
  <si>
    <t>人間環境大学附属岡崎高等学校</t>
    <rPh sb="0" eb="4">
      <t>ニンゲンカンキョウ</t>
    </rPh>
    <rPh sb="4" eb="6">
      <t>ダイガク</t>
    </rPh>
    <rPh sb="6" eb="8">
      <t>フゾク</t>
    </rPh>
    <phoneticPr fontId="5"/>
  </si>
  <si>
    <t>愛知県人間環境大学附属岡崎高等学校</t>
  </si>
  <si>
    <t>光ヶ丘女子高等学校</t>
  </si>
  <si>
    <t>愛知県光ヶ丘女子高等学校</t>
  </si>
  <si>
    <t>藤ノ花女子高等学校</t>
  </si>
  <si>
    <t>愛知県藤ノ花女子高等学校</t>
  </si>
  <si>
    <t>誉高等学校</t>
  </si>
  <si>
    <t>愛知県誉高等学校</t>
  </si>
  <si>
    <t>名城大学附属高等学校</t>
  </si>
  <si>
    <t>愛知県名城大学附属高等学校</t>
  </si>
  <si>
    <t>鈴鹿高等学校</t>
    <phoneticPr fontId="5"/>
  </si>
  <si>
    <t>三重県鈴鹿高等学校</t>
  </si>
  <si>
    <t>愛農学園農業高等学校</t>
  </si>
  <si>
    <t>三重県愛農学園農業高等学校</t>
  </si>
  <si>
    <t>青山高等学校</t>
    <rPh sb="0" eb="2">
      <t>アオヤマ</t>
    </rPh>
    <phoneticPr fontId="5"/>
  </si>
  <si>
    <t>三重県青山高等学校</t>
  </si>
  <si>
    <t>暁高等学校</t>
  </si>
  <si>
    <t>三重県暁高等学校</t>
  </si>
  <si>
    <t>伊勢学園高等学校</t>
  </si>
  <si>
    <t>三重県伊勢学園高等学校</t>
  </si>
  <si>
    <t>海星高等学校</t>
  </si>
  <si>
    <t>三重県海星高等学校</t>
  </si>
  <si>
    <t>皇學館高等学校</t>
  </si>
  <si>
    <t>三重県皇學館高等学校</t>
  </si>
  <si>
    <t>桜丘高等学校</t>
    <rPh sb="0" eb="1">
      <t>サクラ</t>
    </rPh>
    <rPh sb="1" eb="2">
      <t>オカ</t>
    </rPh>
    <phoneticPr fontId="5"/>
  </si>
  <si>
    <t>三重県桜丘高等学校</t>
  </si>
  <si>
    <t>セントヨゼフ女子学園高等学校</t>
  </si>
  <si>
    <t>三重県セントヨゼフ女子学園高等学校</t>
  </si>
  <si>
    <t>高田高等学校</t>
  </si>
  <si>
    <t>三重県高田高等学校</t>
  </si>
  <si>
    <t>津田学園高等学校</t>
    <phoneticPr fontId="5"/>
  </si>
  <si>
    <t>三重県津田学園高等学校</t>
  </si>
  <si>
    <t>三重高等学校</t>
  </si>
  <si>
    <t>三重県三重高等学校</t>
  </si>
  <si>
    <t>四日市メリノール学院高等学校</t>
    <rPh sb="0" eb="3">
      <t>ヨッカイチ</t>
    </rPh>
    <phoneticPr fontId="5"/>
  </si>
  <si>
    <t>三重県四日市メリノール学院高等学校</t>
  </si>
  <si>
    <t>綾羽高等学校</t>
  </si>
  <si>
    <t>滋賀県綾羽高等学校</t>
  </si>
  <si>
    <t>近江高等学校</t>
  </si>
  <si>
    <t>滋賀県近江高等学校</t>
  </si>
  <si>
    <t>近江兄弟社高等学校</t>
  </si>
  <si>
    <t>滋賀県近江兄弟社高等学校</t>
  </si>
  <si>
    <t>光泉カトリック高等学校</t>
    <phoneticPr fontId="5"/>
  </si>
  <si>
    <t>滋賀県光泉カトリック高等学校</t>
  </si>
  <si>
    <t>幸福の科学学園関西高等学校</t>
    <rPh sb="7" eb="9">
      <t>カンサイ</t>
    </rPh>
    <phoneticPr fontId="5"/>
  </si>
  <si>
    <t>滋賀県幸福の科学学園関西高等学校</t>
  </si>
  <si>
    <t>滋賀県滋賀学園高等学校</t>
  </si>
  <si>
    <t>滋賀短期大学附属高等学校</t>
  </si>
  <si>
    <t>滋賀県滋賀短期大学附属高等学校</t>
  </si>
  <si>
    <t>比叡山高等学校</t>
  </si>
  <si>
    <t>滋賀県比叡山高等学校</t>
  </si>
  <si>
    <t>彦根総合高等学校</t>
  </si>
  <si>
    <t>滋賀県彦根総合高等学校</t>
  </si>
  <si>
    <t>立命館守山高等学校</t>
  </si>
  <si>
    <t>滋賀県立命館守山高等学校</t>
  </si>
  <si>
    <t>一燈園高等学校</t>
  </si>
  <si>
    <t>京都府一燈園高等学校</t>
  </si>
  <si>
    <t>大谷高等学校</t>
  </si>
  <si>
    <t>京都府大谷高等学校</t>
  </si>
  <si>
    <t>華頂女子高等学校</t>
  </si>
  <si>
    <t>京都府華頂女子高等学校</t>
  </si>
  <si>
    <t>京都外大西高等学校</t>
  </si>
  <si>
    <t>京都府京都外大西高等学校</t>
  </si>
  <si>
    <t>京都共栄学園高等学校</t>
  </si>
  <si>
    <t>京都府京都共栄学園高等学校</t>
  </si>
  <si>
    <t>京都暁星高等学校</t>
  </si>
  <si>
    <t>京都府京都暁星高等学校</t>
  </si>
  <si>
    <t>京都芸術高等学校</t>
  </si>
  <si>
    <t>京都府京都芸術高等学校</t>
  </si>
  <si>
    <t>京都光華高等学校</t>
  </si>
  <si>
    <t>京都府京都光華高等学校</t>
  </si>
  <si>
    <t>京都廣学館高等学校</t>
    <rPh sb="2" eb="3">
      <t>コウ</t>
    </rPh>
    <rPh sb="3" eb="5">
      <t>ガッカン</t>
    </rPh>
    <rPh sb="5" eb="7">
      <t>コウトウ</t>
    </rPh>
    <phoneticPr fontId="5"/>
  </si>
  <si>
    <t>京都府京都廣学館高等学校</t>
  </si>
  <si>
    <t>京都国際高等学校</t>
  </si>
  <si>
    <t>京都府京都国際高等学校</t>
  </si>
  <si>
    <t>京都産業大学附属高等学校</t>
  </si>
  <si>
    <t>京都府京都産業大学附属高等学校</t>
  </si>
  <si>
    <t>京都府京都翔英高等学校</t>
  </si>
  <si>
    <t>京都女子高等学校</t>
  </si>
  <si>
    <t>京都府京都女子高等学校</t>
  </si>
  <si>
    <t>京都精華学園高等学校</t>
    <rPh sb="4" eb="6">
      <t>ガクエン</t>
    </rPh>
    <phoneticPr fontId="5"/>
  </si>
  <si>
    <t>京都府京都精華学園高等学校</t>
  </si>
  <si>
    <t>京都聖カタリナ高等学校</t>
  </si>
  <si>
    <t>京都府京都聖カタリナ高等学校</t>
  </si>
  <si>
    <t>京都成章高等学校</t>
  </si>
  <si>
    <t>京都府京都成章高等学校</t>
  </si>
  <si>
    <t>京都聖母学院高等学校</t>
  </si>
  <si>
    <t>京都府京都聖母学院高等学校</t>
  </si>
  <si>
    <t>京都先端科学大学附属高等学校</t>
    <rPh sb="2" eb="4">
      <t>センタン</t>
    </rPh>
    <rPh sb="4" eb="6">
      <t>カガク</t>
    </rPh>
    <rPh sb="6" eb="8">
      <t>ダイガク</t>
    </rPh>
    <rPh sb="8" eb="10">
      <t>フゾク</t>
    </rPh>
    <rPh sb="10" eb="12">
      <t>コウトウ</t>
    </rPh>
    <phoneticPr fontId="5"/>
  </si>
  <si>
    <t>京都府京都先端科学大学附属高等学校</t>
  </si>
  <si>
    <t>京都橘高等学校</t>
  </si>
  <si>
    <t>京都府京都橘高等学校</t>
  </si>
  <si>
    <t>京都西山高等学校</t>
  </si>
  <si>
    <t>京都府京都西山高等学校</t>
  </si>
  <si>
    <t>京都文教高等学校</t>
  </si>
  <si>
    <t>京都府京都文教高等学校</t>
  </si>
  <si>
    <t>京都美山高等学校</t>
  </si>
  <si>
    <t>京都府京都美山高等学校</t>
  </si>
  <si>
    <t>京都明徳高等学校</t>
  </si>
  <si>
    <t>京都府京都明徳高等学校</t>
  </si>
  <si>
    <t>京都両洋高等学校</t>
  </si>
  <si>
    <t>京都府京都両洋高等学校</t>
  </si>
  <si>
    <t>同志社高等学校</t>
  </si>
  <si>
    <t>京都府同志社高等学校</t>
  </si>
  <si>
    <t>同志社国際高等学校</t>
  </si>
  <si>
    <t>京都府同志社国際高等学校</t>
  </si>
  <si>
    <t>同志社女子高等学校</t>
  </si>
  <si>
    <t>京都府同志社女子高等学校</t>
  </si>
  <si>
    <t>日星高等学校</t>
  </si>
  <si>
    <t>京都府日星高等学校</t>
  </si>
  <si>
    <t>ノートルダム女学院高等学校</t>
  </si>
  <si>
    <t>京都府ノートルダム女学院高等学校</t>
  </si>
  <si>
    <t>花園高等学校</t>
  </si>
  <si>
    <t>京都府花園高等学校</t>
  </si>
  <si>
    <t>東山高等学校</t>
  </si>
  <si>
    <t>京都府東山高等学校</t>
  </si>
  <si>
    <t>福知山淑徳高等学校</t>
  </si>
  <si>
    <t>京都府福知山淑徳高等学校</t>
  </si>
  <si>
    <t>福知山成美高等学校</t>
  </si>
  <si>
    <t>京都府福知山成美高等学校</t>
  </si>
  <si>
    <t>平安女学院高等学校</t>
  </si>
  <si>
    <t>京都府平安女学院高等学校</t>
  </si>
  <si>
    <t>洛星高等学校</t>
  </si>
  <si>
    <t>京都府洛星高等学校</t>
  </si>
  <si>
    <t>洛南高等学校</t>
  </si>
  <si>
    <t>京都府洛南高等学校</t>
  </si>
  <si>
    <t>洛陽総合高等学校</t>
  </si>
  <si>
    <t>京都府洛陽総合高等学校</t>
  </si>
  <si>
    <t>立命館高等学校</t>
  </si>
  <si>
    <t>京都府立命館高等学校</t>
  </si>
  <si>
    <t>立命館宇治高等学校</t>
  </si>
  <si>
    <t>京都府立命館宇治高等学校</t>
  </si>
  <si>
    <t>龍谷大学付属平安高等学校</t>
  </si>
  <si>
    <t>京都府龍谷大学付属平安高等学校</t>
  </si>
  <si>
    <t>アサンプション国際高等学校</t>
    <rPh sb="7" eb="9">
      <t>コクサイ</t>
    </rPh>
    <phoneticPr fontId="5"/>
  </si>
  <si>
    <t>大阪府アサンプション国際高等学校</t>
  </si>
  <si>
    <t>アナン学園高等学校</t>
    <rPh sb="3" eb="5">
      <t>ガクエン</t>
    </rPh>
    <phoneticPr fontId="5"/>
  </si>
  <si>
    <t>大阪府アナン学園高等学校</t>
  </si>
  <si>
    <t>あべの翔学高等学校</t>
    <rPh sb="3" eb="4">
      <t>ショウ</t>
    </rPh>
    <rPh sb="4" eb="5">
      <t>ガク</t>
    </rPh>
    <rPh sb="5" eb="7">
      <t>コウトウ</t>
    </rPh>
    <rPh sb="7" eb="9">
      <t>ガッコウ</t>
    </rPh>
    <phoneticPr fontId="5"/>
  </si>
  <si>
    <t>大阪府あべの翔学高等学校</t>
  </si>
  <si>
    <t>上宮高等学校</t>
  </si>
  <si>
    <t>大阪府上宮高等学校</t>
  </si>
  <si>
    <t>上宮太子高等学校</t>
    <phoneticPr fontId="5"/>
  </si>
  <si>
    <t>大阪府上宮太子高等学校</t>
  </si>
  <si>
    <t>ヴェリタス城星学園高等学校</t>
    <phoneticPr fontId="5"/>
  </si>
  <si>
    <t>大阪府ヴェリタス城星学園高等学校</t>
  </si>
  <si>
    <t>英真学園高等学校</t>
  </si>
  <si>
    <t>大阪府英真学園高等学校</t>
  </si>
  <si>
    <t>追手門学院高等学校</t>
  </si>
  <si>
    <t>大阪府追手門学院高等学校</t>
  </si>
  <si>
    <t>追手門学院大手前高等学校</t>
  </si>
  <si>
    <t>大阪府追手門学院大手前高等学校</t>
  </si>
  <si>
    <t>大阪高等学校</t>
  </si>
  <si>
    <t>大阪府大阪高等学校</t>
  </si>
  <si>
    <t>大阪偕星学園高等学校</t>
    <rPh sb="0" eb="2">
      <t>オオサカ</t>
    </rPh>
    <rPh sb="2" eb="3">
      <t>カイ</t>
    </rPh>
    <rPh sb="3" eb="4">
      <t>ホシ</t>
    </rPh>
    <rPh sb="5" eb="6">
      <t>エン</t>
    </rPh>
    <phoneticPr fontId="5"/>
  </si>
  <si>
    <t>大阪府大阪偕星学園高等学校</t>
  </si>
  <si>
    <t>大阪学院大学高等学校</t>
    <rPh sb="2" eb="3">
      <t>ガク</t>
    </rPh>
    <rPh sb="3" eb="4">
      <t>イン</t>
    </rPh>
    <rPh sb="4" eb="6">
      <t>ダイガク</t>
    </rPh>
    <rPh sb="6" eb="8">
      <t>コウトウ</t>
    </rPh>
    <phoneticPr fontId="5"/>
  </si>
  <si>
    <t>大阪府大阪学院大学高等学校</t>
  </si>
  <si>
    <t>大阪学芸高等学校</t>
    <phoneticPr fontId="5"/>
  </si>
  <si>
    <t>大阪府大阪学芸高等学校</t>
  </si>
  <si>
    <t>大阪暁光高等学校</t>
    <rPh sb="0" eb="2">
      <t>オオサカ</t>
    </rPh>
    <rPh sb="2" eb="4">
      <t>ギョウコウ</t>
    </rPh>
    <phoneticPr fontId="5"/>
  </si>
  <si>
    <t>大阪府大阪暁光高等学校</t>
  </si>
  <si>
    <t>大阪薫英女学院高等学校</t>
  </si>
  <si>
    <t>大阪府大阪薫英女学院高等学校</t>
  </si>
  <si>
    <t>大阪国際高等学校</t>
    <rPh sb="2" eb="4">
      <t>コクサイ</t>
    </rPh>
    <rPh sb="4" eb="6">
      <t>コウトウ</t>
    </rPh>
    <phoneticPr fontId="5"/>
  </si>
  <si>
    <t>大阪府大阪国際高等学校</t>
  </si>
  <si>
    <t>大阪金剛インターナショナル高等学校</t>
    <rPh sb="0" eb="2">
      <t>オオサカ</t>
    </rPh>
    <phoneticPr fontId="5"/>
  </si>
  <si>
    <t>大阪府大阪金剛インターナショナル高等学校</t>
  </si>
  <si>
    <t>大阪産業大学附属高等学校</t>
  </si>
  <si>
    <t>大阪府大阪産業大学附属高等学校</t>
  </si>
  <si>
    <t>大阪商業大学高等学校</t>
  </si>
  <si>
    <t>大阪府大阪商業大学高等学校</t>
  </si>
  <si>
    <t>大阪商業大学堺高等学校</t>
  </si>
  <si>
    <t>大阪府大阪商業大学堺高等学校</t>
  </si>
  <si>
    <t>大阪女学院高等学校</t>
  </si>
  <si>
    <t>大阪府大阪女学院高等学校</t>
  </si>
  <si>
    <t>大阪信愛学院高等学校</t>
    <phoneticPr fontId="5"/>
  </si>
  <si>
    <t>大阪府大阪信愛学院高等学校</t>
  </si>
  <si>
    <t>大阪成蹊女子高等学校</t>
  </si>
  <si>
    <t>大阪府大阪成蹊女子高等学校</t>
  </si>
  <si>
    <t>大阪星光学院高等学校</t>
  </si>
  <si>
    <t>大阪府大阪星光学院高等学校</t>
  </si>
  <si>
    <t>大阪青凌高等学校</t>
  </si>
  <si>
    <t>大阪府大阪青凌高等学校</t>
  </si>
  <si>
    <t>大阪体育大学浪商高等学校</t>
  </si>
  <si>
    <t>大阪府大阪体育大学浪商高等学校</t>
  </si>
  <si>
    <t>大阪電気通信大学高等学校</t>
  </si>
  <si>
    <t>大阪府大阪電気通信大学高等学校</t>
  </si>
  <si>
    <t>大阪桐蔭高等学校</t>
  </si>
  <si>
    <t>大阪府大阪桐蔭高等学校</t>
  </si>
  <si>
    <t>大阪夕陽丘学園高等学校</t>
  </si>
  <si>
    <t>大阪府大阪夕陽丘学園高等学校</t>
  </si>
  <si>
    <t>大阪緑涼高等学校</t>
    <rPh sb="2" eb="3">
      <t>ミドリ</t>
    </rPh>
    <rPh sb="3" eb="4">
      <t>スズ</t>
    </rPh>
    <phoneticPr fontId="5"/>
  </si>
  <si>
    <t>大阪府大阪緑涼高等学校</t>
  </si>
  <si>
    <t>大阪府大谷高等学校</t>
  </si>
  <si>
    <t>開明高等学校</t>
  </si>
  <si>
    <t>大阪府開明高等学校</t>
  </si>
  <si>
    <t>香ヶ丘リベルテ高等学校</t>
    <rPh sb="0" eb="1">
      <t>カオリ</t>
    </rPh>
    <rPh sb="2" eb="3">
      <t>オカ</t>
    </rPh>
    <phoneticPr fontId="5"/>
  </si>
  <si>
    <t>大阪府香ヶ丘リベルテ高等学校</t>
  </si>
  <si>
    <t>関西大倉高等学校</t>
  </si>
  <si>
    <t>大阪府関西大倉高等学校</t>
  </si>
  <si>
    <t>関西創価高等学校</t>
  </si>
  <si>
    <t>大阪府関西創価高等学校</t>
  </si>
  <si>
    <t>関西大学高等部</t>
  </si>
  <si>
    <t>大阪府関西大学高等部</t>
  </si>
  <si>
    <t>関西大学第一高等学校</t>
  </si>
  <si>
    <t>大阪府関西大学第一高等学校</t>
  </si>
  <si>
    <t>関西大学北陽高等学校</t>
  </si>
  <si>
    <t>大阪府関西大学北陽高等学校</t>
  </si>
  <si>
    <t>関西福祉科学大学高等学校</t>
  </si>
  <si>
    <t>大阪府関西福祉科学大学高等学校</t>
  </si>
  <si>
    <t>関西学院千里国際高等部</t>
  </si>
  <si>
    <t>大阪府関西学院千里国際高等部</t>
  </si>
  <si>
    <t>近畿大学泉州高等学校</t>
  </si>
  <si>
    <t>大阪府近畿大学泉州高等学校</t>
  </si>
  <si>
    <t>近畿大学附属高等学校</t>
  </si>
  <si>
    <t>大阪府近畿大学附属高等学校</t>
  </si>
  <si>
    <t>金蘭会高等学校</t>
  </si>
  <si>
    <t>大阪府金蘭会高等学校</t>
  </si>
  <si>
    <t>金蘭千里高等学校</t>
  </si>
  <si>
    <t>大阪府金蘭千里高等学校</t>
  </si>
  <si>
    <t>建国高等学校</t>
  </si>
  <si>
    <t>大阪府建国高等学校</t>
  </si>
  <si>
    <t>賢明学院高等学校</t>
  </si>
  <si>
    <t>大阪府賢明学院高等学校</t>
  </si>
  <si>
    <t>興國高等学校</t>
  </si>
  <si>
    <t>大阪府興國高等学校</t>
  </si>
  <si>
    <t>好文学園女子高等学校</t>
  </si>
  <si>
    <t>大阪府好文学園女子高等学校</t>
  </si>
  <si>
    <t>香里ヌヴェール学院高等学校</t>
    <rPh sb="0" eb="2">
      <t>コウリ</t>
    </rPh>
    <phoneticPr fontId="5"/>
  </si>
  <si>
    <t>大阪府香里ヌヴェール学院高等学校</t>
  </si>
  <si>
    <t>金光大阪高等学校</t>
  </si>
  <si>
    <t>大阪府金光大阪高等学校</t>
  </si>
  <si>
    <t>金光藤蔭高等学校</t>
    <phoneticPr fontId="5"/>
  </si>
  <si>
    <t>大阪府金光藤蔭高等学校</t>
  </si>
  <si>
    <t>金光八尾高等学校</t>
  </si>
  <si>
    <t>大阪府金光八尾高等学校</t>
  </si>
  <si>
    <t>堺リベラル高等学校</t>
  </si>
  <si>
    <t>大阪府堺リベラル高等学校</t>
  </si>
  <si>
    <t>四條畷学園高等学校</t>
  </si>
  <si>
    <t>大阪府四條畷学園高等学校</t>
  </si>
  <si>
    <t>四天王寺高等学校</t>
  </si>
  <si>
    <t>大阪府四天王寺高等学校</t>
  </si>
  <si>
    <t>四天王寺東高等学校</t>
    <rPh sb="0" eb="4">
      <t>シテンノウジ</t>
    </rPh>
    <rPh sb="4" eb="5">
      <t>ヒガシ</t>
    </rPh>
    <rPh sb="5" eb="7">
      <t>コウトウ</t>
    </rPh>
    <rPh sb="7" eb="9">
      <t>ガッコウ</t>
    </rPh>
    <phoneticPr fontId="5"/>
  </si>
  <si>
    <t>大阪府四天王寺東高等学校</t>
  </si>
  <si>
    <t>樟蔭高等学校</t>
  </si>
  <si>
    <t>大阪府樟蔭高等学校</t>
  </si>
  <si>
    <t>常翔学園高等学校</t>
  </si>
  <si>
    <t>大阪府常翔学園高等学校</t>
  </si>
  <si>
    <t>常翔啓光学園高等学校</t>
  </si>
  <si>
    <t>大阪府常翔啓光学園高等学校</t>
  </si>
  <si>
    <t>城南学園高等学校</t>
  </si>
  <si>
    <t>大阪府城南学園高等学校</t>
  </si>
  <si>
    <t>昇陽高等学校</t>
  </si>
  <si>
    <t>大阪府昇陽高等学校</t>
  </si>
  <si>
    <t>精華高等学校</t>
  </si>
  <si>
    <t>大阪府精華高等学校</t>
  </si>
  <si>
    <t>清教学園高等学校</t>
  </si>
  <si>
    <t>大阪府清教学園高等学校</t>
  </si>
  <si>
    <t>星翔高等学校</t>
  </si>
  <si>
    <t>大阪府星翔高等学校</t>
  </si>
  <si>
    <t>清風高等学校</t>
  </si>
  <si>
    <t>大阪府清風高等学校</t>
  </si>
  <si>
    <t>清風南海高等学校</t>
  </si>
  <si>
    <t>大阪府清風南海高等学校</t>
  </si>
  <si>
    <t>清明学院高等学校</t>
  </si>
  <si>
    <t>大阪府清明学院高等学校</t>
  </si>
  <si>
    <t>宣真高等学校</t>
  </si>
  <si>
    <t>大阪府宣真高等学校</t>
  </si>
  <si>
    <t>相愛高等学校</t>
  </si>
  <si>
    <t>大阪府相愛高等学校</t>
  </si>
  <si>
    <t>大商学園高等学校</t>
  </si>
  <si>
    <t>大阪府大商学園高等学校</t>
  </si>
  <si>
    <t>太成学院大学高等学校</t>
  </si>
  <si>
    <t>大阪府太成学院大学高等学校</t>
  </si>
  <si>
    <t>高槻高等学校</t>
  </si>
  <si>
    <t>大阪府高槻高等学校</t>
  </si>
  <si>
    <t>帝塚山学院高等学校</t>
  </si>
  <si>
    <t>大阪府帝塚山学院高等学校</t>
  </si>
  <si>
    <t>帝塚山学院泉ヶ丘高等学校</t>
  </si>
  <si>
    <t>大阪府帝塚山学院泉ヶ丘高等学校</t>
  </si>
  <si>
    <t>東海大学付属大阪仰星高等学校</t>
    <rPh sb="6" eb="8">
      <t>オオサカ</t>
    </rPh>
    <phoneticPr fontId="5"/>
  </si>
  <si>
    <t>大阪府東海大学付属大阪仰星高等学校</t>
  </si>
  <si>
    <t>同志社香里高等学校</t>
  </si>
  <si>
    <t>大阪府同志社香里高等学校</t>
  </si>
  <si>
    <t>浪速高等学校</t>
  </si>
  <si>
    <t>大阪府浪速高等学校</t>
  </si>
  <si>
    <t>梅花高等学校</t>
  </si>
  <si>
    <t>大阪府梅花高等学校</t>
  </si>
  <si>
    <t>羽衣学園高等学校</t>
  </si>
  <si>
    <t>大阪府羽衣学園高等学校</t>
  </si>
  <si>
    <t>初芝富田林高等学校</t>
  </si>
  <si>
    <t>大阪府初芝富田林高等学校</t>
  </si>
  <si>
    <t>阪南大学高等学校</t>
  </si>
  <si>
    <t>大阪府阪南大学高等学校</t>
  </si>
  <si>
    <t>ＰＬ学園高等学校</t>
  </si>
  <si>
    <t>大阪府ＰＬ学園高等学校</t>
  </si>
  <si>
    <t>東大阪大学柏原高等学校</t>
  </si>
  <si>
    <t>大阪府東大阪大学柏原高等学校</t>
  </si>
  <si>
    <t>東大阪大学敬愛高等学校</t>
  </si>
  <si>
    <t>大阪府東大阪大学敬愛高等学校</t>
  </si>
  <si>
    <t>東大谷高等学校</t>
  </si>
  <si>
    <t>大阪府東大谷高等学校</t>
  </si>
  <si>
    <t>プール学院高等学校</t>
  </si>
  <si>
    <t>大阪府プール学院高等学校</t>
  </si>
  <si>
    <t>箕面学園高等学校</t>
  </si>
  <si>
    <t>大阪府箕面学園高等学校</t>
  </si>
  <si>
    <t>箕面自由学園高等学校</t>
  </si>
  <si>
    <t>大阪府箕面自由学園高等学校</t>
  </si>
  <si>
    <t>明浄学院高等学校</t>
  </si>
  <si>
    <t>大阪府明浄学院高等学校</t>
  </si>
  <si>
    <t>大阪府明星高等学校</t>
  </si>
  <si>
    <t>桃山学院高等学校</t>
  </si>
  <si>
    <t>大阪府桃山学院高等学校</t>
  </si>
  <si>
    <t>履正社高等学校</t>
  </si>
  <si>
    <t>大阪府履正社高等学校</t>
  </si>
  <si>
    <t>愛徳学園高等学校</t>
  </si>
  <si>
    <t>兵庫県愛徳学園高等学校</t>
  </si>
  <si>
    <t>芦屋学園高等学校</t>
  </si>
  <si>
    <t>兵庫県芦屋学園高等学校</t>
  </si>
  <si>
    <t>育英高等学校</t>
  </si>
  <si>
    <t>兵庫県育英高等学校</t>
  </si>
  <si>
    <t>生野学園高等学校</t>
  </si>
  <si>
    <t>兵庫県生野学園高等学校</t>
  </si>
  <si>
    <t>兵庫県市川高等学校</t>
  </si>
  <si>
    <t>小林聖心女子学院高等学校</t>
  </si>
  <si>
    <t>兵庫県小林聖心女子学院高等学校</t>
  </si>
  <si>
    <t>関西学院高等部</t>
  </si>
  <si>
    <t>兵庫県関西学院高等部</t>
  </si>
  <si>
    <t>近畿大学附属豊岡高等学校</t>
  </si>
  <si>
    <t>兵庫県近畿大学附属豊岡高等学校</t>
  </si>
  <si>
    <t>啓明学院高等学校</t>
  </si>
  <si>
    <t>兵庫県啓明学院高等学校</t>
  </si>
  <si>
    <t>賢明女子学院高等学校</t>
  </si>
  <si>
    <t>兵庫県賢明女子学院高等学校</t>
  </si>
  <si>
    <t>甲子園学院高等学校</t>
  </si>
  <si>
    <t>兵庫県甲子園学院高等学校</t>
  </si>
  <si>
    <t>甲南高等学校</t>
  </si>
  <si>
    <t>兵庫県甲南高等学校</t>
  </si>
  <si>
    <t>甲南女子高等学校</t>
  </si>
  <si>
    <t>兵庫県甲南女子高等学校</t>
  </si>
  <si>
    <t>神戸海星女子学院高等学校</t>
  </si>
  <si>
    <t>兵庫県神戸海星女子学院高等学校</t>
  </si>
  <si>
    <t>神戸学院大学附属高等学校</t>
  </si>
  <si>
    <t>兵庫県神戸学院大学附属高等学校</t>
  </si>
  <si>
    <t>神戸弘陵学園高等学校</t>
  </si>
  <si>
    <t>兵庫県神戸弘陵学園高等学校</t>
  </si>
  <si>
    <t>神戸国際高等学校</t>
  </si>
  <si>
    <t>兵庫県神戸国際高等学校</t>
  </si>
  <si>
    <t>神戸国際大学附属高等学校</t>
  </si>
  <si>
    <t>兵庫県神戸国際大学附属高等学校</t>
  </si>
  <si>
    <t>神戸女学院高等学部</t>
  </si>
  <si>
    <t>兵庫県神戸女学院高等学部</t>
  </si>
  <si>
    <t>神戸星城高等学校</t>
  </si>
  <si>
    <t>兵庫県神戸星城高等学校</t>
  </si>
  <si>
    <t>神戸第一高等学校</t>
  </si>
  <si>
    <t>兵庫県神戸第一高等学校</t>
  </si>
  <si>
    <t>神戸常盤女子高等学校</t>
  </si>
  <si>
    <t>兵庫県神戸常盤女子高等学校</t>
  </si>
  <si>
    <t>神戸野田高等学校</t>
  </si>
  <si>
    <t>兵庫県神戸野田高等学校</t>
  </si>
  <si>
    <t>神戸龍谷高等学校</t>
  </si>
  <si>
    <t>兵庫県神戸龍谷高等学校</t>
  </si>
  <si>
    <t>甲陽学院高等学校</t>
  </si>
  <si>
    <t>兵庫県甲陽学院高等学校</t>
  </si>
  <si>
    <t>彩星工科高等学校</t>
    <rPh sb="0" eb="1">
      <t>イロドリ</t>
    </rPh>
    <rPh sb="1" eb="2">
      <t>ホシ</t>
    </rPh>
    <rPh sb="2" eb="4">
      <t>コウカ</t>
    </rPh>
    <phoneticPr fontId="5"/>
  </si>
  <si>
    <t>兵庫県彩星工科高等学校</t>
  </si>
  <si>
    <t>三田学園高等学校</t>
  </si>
  <si>
    <t>兵庫県三田学園高等学校</t>
  </si>
  <si>
    <t>三田松聖高等学校</t>
  </si>
  <si>
    <t>兵庫県三田松聖高等学校</t>
  </si>
  <si>
    <t>夙川高等学校</t>
    <phoneticPr fontId="5"/>
  </si>
  <si>
    <t>兵庫県夙川高等学校</t>
  </si>
  <si>
    <t>淳心学院高等学校</t>
  </si>
  <si>
    <t>兵庫県淳心学院高等学校</t>
  </si>
  <si>
    <t>松蔭高等学校</t>
  </si>
  <si>
    <t>兵庫県松蔭高等学校</t>
  </si>
  <si>
    <t>神港学園高等学校</t>
    <rPh sb="2" eb="4">
      <t>ガクエン</t>
    </rPh>
    <phoneticPr fontId="5"/>
  </si>
  <si>
    <t>兵庫県神港学園高等学校</t>
  </si>
  <si>
    <t>親和女子高等学校</t>
  </si>
  <si>
    <t>兵庫県親和女子高等学校</t>
  </si>
  <si>
    <t>須磨学園高等学校</t>
  </si>
  <si>
    <t>兵庫県須磨学園高等学校</t>
  </si>
  <si>
    <t>蒼開高等学校</t>
    <rPh sb="0" eb="1">
      <t>アオイ</t>
    </rPh>
    <rPh sb="1" eb="2">
      <t>ア</t>
    </rPh>
    <phoneticPr fontId="5"/>
  </si>
  <si>
    <t>兵庫県蒼開高等学校</t>
  </si>
  <si>
    <t>園田学園高等学校</t>
  </si>
  <si>
    <t>兵庫県園田学園高等学校</t>
  </si>
  <si>
    <t>滝川高等学校</t>
  </si>
  <si>
    <t>兵庫県滝川高等学校</t>
  </si>
  <si>
    <t>滝川第二高等学校</t>
  </si>
  <si>
    <t>兵庫県滝川第二高等学校</t>
  </si>
  <si>
    <t>東洋大学附属姫路高等学校</t>
  </si>
  <si>
    <t>兵庫県東洋大学附属姫路高等学校</t>
  </si>
  <si>
    <t>灘高等学校</t>
  </si>
  <si>
    <t>兵庫県灘高等学校</t>
  </si>
  <si>
    <t>仁川学院高等学校</t>
  </si>
  <si>
    <t>兵庫県仁川学院高等学校</t>
  </si>
  <si>
    <t>白陵高等学校</t>
  </si>
  <si>
    <t>兵庫県白陵高等学校</t>
  </si>
  <si>
    <t>日ノ本学園高等学校</t>
  </si>
  <si>
    <t>兵庫県日ノ本学園高等学校</t>
  </si>
  <si>
    <t>雲雀丘学園高等学校</t>
  </si>
  <si>
    <t>兵庫県雲雀丘学園高等学校</t>
  </si>
  <si>
    <t>姫路女学院高等学校</t>
    <rPh sb="0" eb="2">
      <t>ヒメジ</t>
    </rPh>
    <rPh sb="2" eb="5">
      <t>ジョガクイン</t>
    </rPh>
    <rPh sb="5" eb="9">
      <t>コウトウガッコウ</t>
    </rPh>
    <phoneticPr fontId="5"/>
  </si>
  <si>
    <t>兵庫県姫路女学院高等学校</t>
  </si>
  <si>
    <t>兵庫大学附属須磨ノ浦高等学校</t>
    <rPh sb="0" eb="2">
      <t>ヒョウゴ</t>
    </rPh>
    <rPh sb="2" eb="4">
      <t>ダイガク</t>
    </rPh>
    <rPh sb="4" eb="6">
      <t>フゾク</t>
    </rPh>
    <phoneticPr fontId="5"/>
  </si>
  <si>
    <t>兵庫県兵庫大学附属須磨ノ浦高等学校</t>
  </si>
  <si>
    <t>報徳学園高等学校</t>
  </si>
  <si>
    <t>兵庫県報徳学園高等学校</t>
  </si>
  <si>
    <t>武庫川女子大学附属高等学校</t>
  </si>
  <si>
    <t>兵庫県武庫川女子大学附属高等学校</t>
  </si>
  <si>
    <t>百合学院高等学校</t>
  </si>
  <si>
    <t>兵庫県百合学院高等学校</t>
  </si>
  <si>
    <t>六甲学院高等学校</t>
    <rPh sb="2" eb="4">
      <t>ガクイン</t>
    </rPh>
    <phoneticPr fontId="5"/>
  </si>
  <si>
    <t>兵庫県六甲学院高等学校</t>
  </si>
  <si>
    <t>育英西高等学校</t>
  </si>
  <si>
    <t>奈良県育英西高等学校</t>
  </si>
  <si>
    <t>橿原学院高等学校</t>
  </si>
  <si>
    <t>奈良県橿原学院高等学校</t>
  </si>
  <si>
    <t>智辯学園高等学校</t>
  </si>
  <si>
    <t>奈良県智辯学園高等学校</t>
  </si>
  <si>
    <t>智辯学園奈良カレッジ高等部</t>
  </si>
  <si>
    <t>奈良県智辯学園奈良カレッジ高等部</t>
  </si>
  <si>
    <t>帝塚山高等学校</t>
  </si>
  <si>
    <t>奈良県帝塚山高等学校</t>
  </si>
  <si>
    <t>天理高等学校</t>
  </si>
  <si>
    <t>奈良県天理高等学校</t>
  </si>
  <si>
    <t>東大寺学園高等学校</t>
  </si>
  <si>
    <t>奈良県東大寺学園高等学校</t>
  </si>
  <si>
    <t>奈良育英高等学校</t>
  </si>
  <si>
    <t>奈良県奈良育英高等学校</t>
  </si>
  <si>
    <t>奈良学園高等学校</t>
  </si>
  <si>
    <t>奈良県奈良学園高等学校</t>
  </si>
  <si>
    <t>奈良学園登美ヶ丘高等学校</t>
  </si>
  <si>
    <t>奈良県奈良学園登美ヶ丘高等学校</t>
  </si>
  <si>
    <t>奈良女子高等学校</t>
  </si>
  <si>
    <t>奈良県奈良女子高等学校</t>
  </si>
  <si>
    <t>奈良大学附属高等学校</t>
  </si>
  <si>
    <t>奈良県奈良大学附属高等学校</t>
  </si>
  <si>
    <t>奈良文化高等学校</t>
  </si>
  <si>
    <t>奈良県奈良文化高等学校</t>
  </si>
  <si>
    <t>西大和学園高等学校</t>
  </si>
  <si>
    <t>奈良県西大和学園高等学校</t>
  </si>
  <si>
    <t>和歌山県開智高等学校</t>
  </si>
  <si>
    <t>近畿大学附属新宮高等学校</t>
  </si>
  <si>
    <t>和歌山県近畿大学附属新宮高等学校</t>
  </si>
  <si>
    <t>近畿大学附属和歌山高等学校</t>
  </si>
  <si>
    <t>和歌山県近畿大学附属和歌山高等学校</t>
  </si>
  <si>
    <t>高野山高等学校</t>
  </si>
  <si>
    <t>和歌山県高野山高等学校</t>
  </si>
  <si>
    <t>智辯学園和歌山高等学校</t>
  </si>
  <si>
    <t>和歌山県智辯学園和歌山高等学校</t>
  </si>
  <si>
    <t>初芝橋本高等学校</t>
  </si>
  <si>
    <t>和歌山県初芝橋本高等学校</t>
  </si>
  <si>
    <t>りら創造芸術高等学校</t>
    <rPh sb="2" eb="4">
      <t>ソウゾウ</t>
    </rPh>
    <rPh sb="4" eb="6">
      <t>ゲイジュツ</t>
    </rPh>
    <rPh sb="6" eb="8">
      <t>コウトウ</t>
    </rPh>
    <rPh sb="8" eb="10">
      <t>ガッコウ</t>
    </rPh>
    <phoneticPr fontId="5"/>
  </si>
  <si>
    <t>和歌山県りら創造芸術高等学校</t>
  </si>
  <si>
    <t>和歌山信愛高等学校</t>
    <phoneticPr fontId="5"/>
  </si>
  <si>
    <t>和歌山県和歌山信愛高等学校</t>
  </si>
  <si>
    <t>倉吉北高等学校</t>
  </si>
  <si>
    <t>鳥取県倉吉北高等学校</t>
  </si>
  <si>
    <t>青翔開智高等学校</t>
    <rPh sb="0" eb="2">
      <t>セイショウ</t>
    </rPh>
    <rPh sb="2" eb="4">
      <t>カイチ</t>
    </rPh>
    <rPh sb="4" eb="6">
      <t>コウトウ</t>
    </rPh>
    <rPh sb="6" eb="8">
      <t>ガッコウ</t>
    </rPh>
    <phoneticPr fontId="5"/>
  </si>
  <si>
    <t>鳥取県青翔開智高等学校</t>
  </si>
  <si>
    <t>鳥取敬愛高等学校</t>
  </si>
  <si>
    <t>鳥取県鳥取敬愛高等学校</t>
  </si>
  <si>
    <t>鳥取城北高等学校</t>
  </si>
  <si>
    <t>鳥取県鳥取城北高等学校</t>
  </si>
  <si>
    <t>湯梨浜学園高等学校</t>
    <rPh sb="3" eb="5">
      <t>ガクエン</t>
    </rPh>
    <phoneticPr fontId="5"/>
  </si>
  <si>
    <t>鳥取県湯梨浜学園高等学校</t>
  </si>
  <si>
    <t>米子北高等学校</t>
  </si>
  <si>
    <t>鳥取県米子北高等学校</t>
  </si>
  <si>
    <t>米子松蔭高等学校</t>
  </si>
  <si>
    <t>鳥取県米子松蔭高等学校</t>
  </si>
  <si>
    <t>米子北斗高等学校</t>
  </si>
  <si>
    <t>鳥取県米子北斗高等学校</t>
  </si>
  <si>
    <t>出雲西高等学校</t>
  </si>
  <si>
    <t>島根県出雲西高等学校</t>
  </si>
  <si>
    <t>出雲北陵高等学校</t>
  </si>
  <si>
    <t>島根県出雲北陵高等学校</t>
  </si>
  <si>
    <t>石見智翠館高等学校</t>
  </si>
  <si>
    <t>島根県石見智翠館高等学校</t>
  </si>
  <si>
    <t>開星高等学校</t>
  </si>
  <si>
    <t>島根県開星高等学校</t>
  </si>
  <si>
    <t>キリスト教愛真高等学校</t>
  </si>
  <si>
    <t>島根県キリスト教愛真高等学校</t>
  </si>
  <si>
    <t>松徳学院高等学校</t>
  </si>
  <si>
    <t>島根県松徳学院高等学校</t>
  </si>
  <si>
    <t>益田東高等学校</t>
  </si>
  <si>
    <t>島根県益田東高等学校</t>
  </si>
  <si>
    <t>松江西高等学校</t>
  </si>
  <si>
    <t>島根県松江西高等学校</t>
  </si>
  <si>
    <t>明誠高等学校</t>
  </si>
  <si>
    <t>島根県明誠高等学校</t>
  </si>
  <si>
    <t>立正大学淞南高等学校</t>
  </si>
  <si>
    <t>島根県立正大学淞南高等学校</t>
  </si>
  <si>
    <t>岡山高等学校</t>
  </si>
  <si>
    <t>岡山県岡山高等学校</t>
  </si>
  <si>
    <t>岡山学芸館高等学校</t>
  </si>
  <si>
    <t>岡山県岡山学芸館高等学校</t>
  </si>
  <si>
    <t>岡山県共生高等学校</t>
  </si>
  <si>
    <t>岡山県岡山県共生高等学校</t>
  </si>
  <si>
    <t>岡山県美作高等学校</t>
  </si>
  <si>
    <t>岡山県岡山県美作高等学校</t>
  </si>
  <si>
    <t>おかやま山陽高等学校</t>
  </si>
  <si>
    <t>岡山県おかやま山陽高等学校</t>
  </si>
  <si>
    <t>岡山商科大学附属高等学校</t>
  </si>
  <si>
    <t>岡山県岡山商科大学附属高等学校</t>
  </si>
  <si>
    <t>岡山白陵高等学校</t>
  </si>
  <si>
    <t>岡山県岡山白陵高等学校</t>
  </si>
  <si>
    <t>岡山理科大学附属高等学校</t>
  </si>
  <si>
    <t>岡山県岡山理科大学附属高等学校</t>
  </si>
  <si>
    <t>岡山龍谷高等学校</t>
  </si>
  <si>
    <t>岡山県岡山龍谷高等学校</t>
  </si>
  <si>
    <t>川崎医科大学附属高等学校</t>
  </si>
  <si>
    <t>岡山県川崎医科大学附属高等学校</t>
  </si>
  <si>
    <t>関西高等学校</t>
  </si>
  <si>
    <t>岡山県関西高等学校</t>
  </si>
  <si>
    <t>吉備高原学園高等学校</t>
  </si>
  <si>
    <t>岡山県吉備高原学園高等学校</t>
  </si>
  <si>
    <t>倉敷高等学校</t>
  </si>
  <si>
    <t>岡山県倉敷高等学校</t>
  </si>
  <si>
    <t>倉敷翠松高等学校</t>
  </si>
  <si>
    <t>岡山県倉敷翠松高等学校</t>
  </si>
  <si>
    <t>興譲館高等学校</t>
  </si>
  <si>
    <t>岡山県興譲館高等学校</t>
  </si>
  <si>
    <t>金光学園高等学校</t>
  </si>
  <si>
    <t>岡山県金光学園高等学校</t>
  </si>
  <si>
    <t>作陽学園高等学校</t>
    <rPh sb="2" eb="4">
      <t>ガクエン</t>
    </rPh>
    <phoneticPr fontId="5"/>
  </si>
  <si>
    <t>岡山県作陽学園高等学校</t>
  </si>
  <si>
    <t>山陽学園高等学校</t>
    <rPh sb="2" eb="4">
      <t>ガクエン</t>
    </rPh>
    <phoneticPr fontId="5"/>
  </si>
  <si>
    <t>岡山県山陽学園高等学校</t>
  </si>
  <si>
    <t>就実高等学校</t>
  </si>
  <si>
    <t>岡山県就実高等学校</t>
  </si>
  <si>
    <t>清心女子高等学校</t>
  </si>
  <si>
    <t>岡山県清心女子高等学校</t>
  </si>
  <si>
    <t>創志学園高等学校</t>
  </si>
  <si>
    <t>岡山県創志学園高等学校</t>
  </si>
  <si>
    <t>方谷學舎高等学校</t>
    <rPh sb="0" eb="2">
      <t>ホウタニ</t>
    </rPh>
    <rPh sb="2" eb="3">
      <t>ガク</t>
    </rPh>
    <rPh sb="3" eb="4">
      <t>シャ</t>
    </rPh>
    <phoneticPr fontId="5"/>
  </si>
  <si>
    <t>岡山県方谷學舎高等学校</t>
  </si>
  <si>
    <t>明誠学院高等学校</t>
  </si>
  <si>
    <t>岡山県明誠学院高等学校</t>
  </si>
  <si>
    <t>ＡＩＣＪ高等学校</t>
  </si>
  <si>
    <t>広島県ＡＩＣＪ高等学校</t>
  </si>
  <si>
    <t>盈進高等学校</t>
  </si>
  <si>
    <t>広島県盈進高等学校</t>
  </si>
  <si>
    <t>英数学館高等学校</t>
  </si>
  <si>
    <t>広島県英数学館高等学校</t>
  </si>
  <si>
    <t>尾道高等学校</t>
  </si>
  <si>
    <t>広島県尾道高等学校</t>
  </si>
  <si>
    <t>銀河学院高等学校</t>
  </si>
  <si>
    <t>広島県銀河学院高等学校</t>
  </si>
  <si>
    <t>近畿大学附属広島高等学校東広島校</t>
    <rPh sb="6" eb="7">
      <t>ヒロ</t>
    </rPh>
    <rPh sb="12" eb="13">
      <t>ヒガシ</t>
    </rPh>
    <rPh sb="13" eb="15">
      <t>ヒロシマ</t>
    </rPh>
    <rPh sb="15" eb="16">
      <t>コウ</t>
    </rPh>
    <phoneticPr fontId="5"/>
  </si>
  <si>
    <t>広島県近畿大学附属広島高等学校東広島校</t>
  </si>
  <si>
    <t>近畿大学附属広島高等学校福山校</t>
    <rPh sb="6" eb="8">
      <t>ヒロシマ</t>
    </rPh>
    <rPh sb="8" eb="10">
      <t>コウトウ</t>
    </rPh>
    <rPh sb="10" eb="12">
      <t>ガッコウ</t>
    </rPh>
    <phoneticPr fontId="5"/>
  </si>
  <si>
    <t>広島県近畿大学附属広島高等学校福山校</t>
  </si>
  <si>
    <t>呉青山高等学校</t>
  </si>
  <si>
    <t>広島県呉青山高等学校</t>
  </si>
  <si>
    <t>広陵高等学校</t>
  </si>
  <si>
    <t>広島県広陵高等学校</t>
  </si>
  <si>
    <t>呉港高等学校</t>
  </si>
  <si>
    <t>広島県呉港高等学校</t>
  </si>
  <si>
    <t>山陽高等学校</t>
  </si>
  <si>
    <t>広島県山陽高等学校</t>
  </si>
  <si>
    <t>山陽女学園高等部</t>
  </si>
  <si>
    <t>広島県山陽女学園高等部</t>
  </si>
  <si>
    <t>清水ヶ丘高等学校</t>
  </si>
  <si>
    <t>広島県清水ヶ丘高等学校</t>
  </si>
  <si>
    <t>修道高等学校</t>
  </si>
  <si>
    <t>広島県修道高等学校</t>
  </si>
  <si>
    <t>如水館高等学校</t>
  </si>
  <si>
    <t>広島県如水館高等学校</t>
  </si>
  <si>
    <t>進徳女子高等学校</t>
  </si>
  <si>
    <t>広島県進徳女子高等学校</t>
  </si>
  <si>
    <t>崇徳高等学校</t>
  </si>
  <si>
    <t>広島県崇徳高等学校</t>
  </si>
  <si>
    <t>武田高等学校</t>
  </si>
  <si>
    <t>広島県武田高等学校</t>
  </si>
  <si>
    <t>ノートルダム清心高等学校</t>
  </si>
  <si>
    <t>広島県ノートルダム清心高等学校</t>
  </si>
  <si>
    <t>比治山女子高等学校</t>
  </si>
  <si>
    <t>広島県比治山女子高等学校</t>
  </si>
  <si>
    <t>広島学院高等学校</t>
  </si>
  <si>
    <t>広島県広島学院高等学校</t>
  </si>
  <si>
    <t>広島県瀬戸内高等学校</t>
  </si>
  <si>
    <t>広島県広島県瀬戸内高等学校</t>
  </si>
  <si>
    <t>広島工業大学高等学校</t>
  </si>
  <si>
    <t>広島県広島工業大学高等学校</t>
  </si>
  <si>
    <t>広島国際学院高等学校</t>
  </si>
  <si>
    <t>広島県広島国際学院高等学校</t>
  </si>
  <si>
    <t>広島桜が丘高等学校</t>
  </si>
  <si>
    <t>広島県広島桜が丘高等学校</t>
  </si>
  <si>
    <t>広島三育学院高等学校</t>
  </si>
  <si>
    <t>広島県広島三育学院高等学校</t>
  </si>
  <si>
    <t>広島修道大学ひろしま協創高等学校</t>
    <rPh sb="0" eb="2">
      <t>ヒロシマ</t>
    </rPh>
    <rPh sb="2" eb="4">
      <t>シュウドウ</t>
    </rPh>
    <rPh sb="4" eb="6">
      <t>ダイガク</t>
    </rPh>
    <rPh sb="10" eb="12">
      <t>キョウソウ</t>
    </rPh>
    <rPh sb="12" eb="14">
      <t>コウトウ</t>
    </rPh>
    <phoneticPr fontId="5"/>
  </si>
  <si>
    <t>広島県広島修道大学ひろしま協創高等学校</t>
  </si>
  <si>
    <t>広島城北高等学校</t>
  </si>
  <si>
    <t>広島県広島城北高等学校</t>
  </si>
  <si>
    <t>広島翔洋高等学校</t>
  </si>
  <si>
    <t>広島県広島翔洋高等学校</t>
  </si>
  <si>
    <t>広島女学院高等学校</t>
  </si>
  <si>
    <t>広島県広島女学院高等学校</t>
  </si>
  <si>
    <t>広島新庄高等学校</t>
  </si>
  <si>
    <t>広島県広島新庄高等学校</t>
  </si>
  <si>
    <t>広島なぎさ高等学校</t>
  </si>
  <si>
    <t>広島県広島なぎさ高等学校</t>
  </si>
  <si>
    <t>広島文教大学附属高等学校</t>
    <phoneticPr fontId="5"/>
  </si>
  <si>
    <t>広島県広島文教大学附属高等学校</t>
  </si>
  <si>
    <t>福山暁の星女子高等学校</t>
  </si>
  <si>
    <t>広島県福山暁の星女子高等学校</t>
  </si>
  <si>
    <t>安田女子高等学校</t>
  </si>
  <si>
    <t>広島県安田女子高等学校</t>
  </si>
  <si>
    <t>宇部鴻城高等学校</t>
  </si>
  <si>
    <t>山口県宇部鴻城高等学校</t>
  </si>
  <si>
    <t>宇部フロンティア大学付属香川高等学校</t>
  </si>
  <si>
    <t>山口県宇部フロンティア大学付属香川高等学校</t>
  </si>
  <si>
    <t>慶進高等学校</t>
  </si>
  <si>
    <t>山口県慶進高等学校</t>
  </si>
  <si>
    <t>サビエル高等学校</t>
  </si>
  <si>
    <t>山口県サビエル高等学校</t>
  </si>
  <si>
    <t>下関国際高等学校</t>
  </si>
  <si>
    <t>山口県下関国際高等学校</t>
  </si>
  <si>
    <t>下関短期大学付属高等学校</t>
  </si>
  <si>
    <t>山口県下関短期大学付属高等学校</t>
  </si>
  <si>
    <t>誠英高等学校</t>
  </si>
  <si>
    <t>山口県誠英高等学校</t>
  </si>
  <si>
    <t>聖光高等学校</t>
  </si>
  <si>
    <t>山口県聖光高等学校</t>
  </si>
  <si>
    <t>成進高等学校</t>
  </si>
  <si>
    <t>山口県成進高等学校</t>
  </si>
  <si>
    <t>高川学園高等学校</t>
  </si>
  <si>
    <t>山口県高川学園高等学校</t>
  </si>
  <si>
    <t>高水高等学校</t>
  </si>
  <si>
    <t>山口県高水高等学校</t>
  </si>
  <si>
    <t>長門高等学校</t>
  </si>
  <si>
    <t>山口県長門高等学校</t>
  </si>
  <si>
    <t>野田学園高等学校</t>
  </si>
  <si>
    <t>山口県野田学園高等学校</t>
  </si>
  <si>
    <t>梅光学院高等学校</t>
    <phoneticPr fontId="5"/>
  </si>
  <si>
    <t>山口県梅光学院高等学校</t>
  </si>
  <si>
    <t>萩光塩学院高等学校</t>
  </si>
  <si>
    <t>山口県萩光塩学院高等学校</t>
  </si>
  <si>
    <t>早鞆高等学校</t>
  </si>
  <si>
    <t>山口県早鞆高等学校</t>
  </si>
  <si>
    <t>柳井学園高等学校</t>
  </si>
  <si>
    <t>山口県柳井学園高等学校</t>
  </si>
  <si>
    <t>山口県鴻城高等学校</t>
  </si>
  <si>
    <t>山口県山口県鴻城高等学校</t>
  </si>
  <si>
    <t>山口県桜ケ丘高等学校</t>
  </si>
  <si>
    <t>山口県山口県桜ケ丘高等学校</t>
  </si>
  <si>
    <t>香蘭高等学校</t>
  </si>
  <si>
    <t>徳島県香蘭高等学校</t>
  </si>
  <si>
    <t>生光学園高等学校</t>
    <phoneticPr fontId="5"/>
  </si>
  <si>
    <t>徳島県生光学園高等学校</t>
  </si>
  <si>
    <t>徳島文理高等学校</t>
    <phoneticPr fontId="5"/>
  </si>
  <si>
    <t>徳島県徳島文理高等学校</t>
  </si>
  <si>
    <t>英明高等学校</t>
  </si>
  <si>
    <t>香川県英明高等学校</t>
  </si>
  <si>
    <t>大手前高松高等学校</t>
    <phoneticPr fontId="5"/>
  </si>
  <si>
    <t>香川県大手前高松高等学校</t>
  </si>
  <si>
    <t>大手前丸亀高等学校</t>
    <rPh sb="3" eb="5">
      <t>マルガメ</t>
    </rPh>
    <phoneticPr fontId="5"/>
  </si>
  <si>
    <t>香川県大手前丸亀高等学校</t>
  </si>
  <si>
    <t>香川県藤井高等学校</t>
  </si>
  <si>
    <t>香川県香川県藤井高等学校</t>
  </si>
  <si>
    <t>香川誠陵高等学校</t>
  </si>
  <si>
    <t>香川県香川誠陵高等学校</t>
  </si>
  <si>
    <t>坂出第一高等学校</t>
  </si>
  <si>
    <t>香川県坂出第一高等学校</t>
  </si>
  <si>
    <t>四国学院大学香川西高等学校</t>
    <rPh sb="0" eb="2">
      <t>シコク</t>
    </rPh>
    <rPh sb="2" eb="4">
      <t>ガクイン</t>
    </rPh>
    <rPh sb="4" eb="6">
      <t>ダイガク</t>
    </rPh>
    <phoneticPr fontId="5"/>
  </si>
  <si>
    <t>香川県四国学院大学香川西高等学校</t>
  </si>
  <si>
    <t>尽誠学園高等学校</t>
  </si>
  <si>
    <t>香川県尽誠学園高等学校</t>
  </si>
  <si>
    <t>高松中央高等学校</t>
  </si>
  <si>
    <t>香川県高松中央高等学校</t>
  </si>
  <si>
    <t>藤井学園寒川高等学校</t>
  </si>
  <si>
    <t>香川県藤井学園寒川高等学校</t>
  </si>
  <si>
    <t>愛光高等学校</t>
  </si>
  <si>
    <t>愛媛県愛光高等学校</t>
  </si>
  <si>
    <t>今治精華高等学校</t>
  </si>
  <si>
    <t>愛媛県今治精華高等学校</t>
  </si>
  <si>
    <t>FC今治高等学校里山校</t>
    <rPh sb="8" eb="10">
      <t>サトヤマ</t>
    </rPh>
    <rPh sb="10" eb="11">
      <t>コウ</t>
    </rPh>
    <phoneticPr fontId="5"/>
  </si>
  <si>
    <t>愛媛県FC今治高等学校里山校</t>
  </si>
  <si>
    <t>FC今治高等学校明徳校</t>
    <rPh sb="10" eb="11">
      <t>コウ</t>
    </rPh>
    <phoneticPr fontId="5"/>
  </si>
  <si>
    <t>愛媛県FC今治高等学校明徳校</t>
  </si>
  <si>
    <t>済美高等学校</t>
    <phoneticPr fontId="5"/>
  </si>
  <si>
    <t>愛媛県済美高等学校</t>
  </si>
  <si>
    <t>聖カタリナ学園高等学校</t>
    <rPh sb="5" eb="7">
      <t>ガクエン</t>
    </rPh>
    <phoneticPr fontId="5"/>
  </si>
  <si>
    <t>愛媛県聖カタリナ学園高等学校</t>
  </si>
  <si>
    <t>帝京第五高等学校</t>
  </si>
  <si>
    <t>愛媛県帝京第五高等学校</t>
  </si>
  <si>
    <t>新田高等学校</t>
  </si>
  <si>
    <t>愛媛県新田高等学校</t>
  </si>
  <si>
    <t>松山学院高等学校</t>
    <rPh sb="2" eb="4">
      <t>ガクイン</t>
    </rPh>
    <phoneticPr fontId="5"/>
  </si>
  <si>
    <t>愛媛県松山学院高等学校</t>
  </si>
  <si>
    <t>松山東雲高等学校</t>
  </si>
  <si>
    <t>愛媛県松山東雲高等学校</t>
  </si>
  <si>
    <t>松山聖陵高等学校</t>
  </si>
  <si>
    <t>愛媛県松山聖陵高等学校</t>
  </si>
  <si>
    <t>高知高等学校</t>
  </si>
  <si>
    <t>高知県高知高等学校</t>
  </si>
  <si>
    <t>高知学芸高等学校</t>
  </si>
  <si>
    <t>高知県高知学芸高等学校</t>
  </si>
  <si>
    <t>高知中央高等学校</t>
  </si>
  <si>
    <t>高知県高知中央高等学校</t>
  </si>
  <si>
    <t>高知県清和女子高等学校</t>
  </si>
  <si>
    <t>土佐高等学校</t>
  </si>
  <si>
    <t>高知県土佐高等学校</t>
  </si>
  <si>
    <t>土佐塾高等学校</t>
  </si>
  <si>
    <t>高知県土佐塾高等学校</t>
  </si>
  <si>
    <t>土佐女子高等学校</t>
  </si>
  <si>
    <t>高知県土佐女子高等学校</t>
  </si>
  <si>
    <t>明徳義塾高等学校</t>
  </si>
  <si>
    <t>高知県明徳義塾高等学校</t>
  </si>
  <si>
    <t>飯塚高等学校</t>
  </si>
  <si>
    <t>福岡県飯塚高等学校</t>
  </si>
  <si>
    <t>大牟田高等学校</t>
  </si>
  <si>
    <t>福岡県大牟田高等学校</t>
  </si>
  <si>
    <t>折尾愛真高等学校</t>
  </si>
  <si>
    <t>福岡県折尾愛真高等学校</t>
  </si>
  <si>
    <t>希望が丘高等学校</t>
  </si>
  <si>
    <t>福岡県希望が丘高等学校</t>
  </si>
  <si>
    <t>九州国際大学付属高等学校</t>
  </si>
  <si>
    <t>福岡県九州国際大学付属高等学校</t>
  </si>
  <si>
    <t>九州産業大学付属九州高等学校</t>
  </si>
  <si>
    <t>福岡県九州産業大学付属九州高等学校</t>
  </si>
  <si>
    <t>九州産業大学付属九州産業高等学校</t>
  </si>
  <si>
    <t>福岡県九州産業大学付属九州産業高等学校</t>
  </si>
  <si>
    <t>仰星学園高等学校</t>
  </si>
  <si>
    <t>福岡県仰星学園高等学校</t>
  </si>
  <si>
    <t>近畿大学附属福岡高等学校</t>
  </si>
  <si>
    <t>福岡県近畿大学附属福岡高等学校</t>
  </si>
  <si>
    <t>久留米学園高等学校</t>
  </si>
  <si>
    <t>福岡県久留米学園高等学校</t>
  </si>
  <si>
    <t>久留米信愛高等学校</t>
    <rPh sb="3" eb="5">
      <t>シンアイ</t>
    </rPh>
    <phoneticPr fontId="5"/>
  </si>
  <si>
    <t>福岡県久留米信愛高等学校</t>
  </si>
  <si>
    <t>久留米大学附設高等学校</t>
  </si>
  <si>
    <t>福岡県久留米大学附設高等学校</t>
  </si>
  <si>
    <t>敬愛高等学校</t>
  </si>
  <si>
    <t>福岡県敬愛高等学校</t>
  </si>
  <si>
    <t>慶成高等学校</t>
  </si>
  <si>
    <t>福岡県慶成高等学校</t>
  </si>
  <si>
    <t>高稜高等学校</t>
  </si>
  <si>
    <t>福岡県高稜高等学校</t>
  </si>
  <si>
    <t>自由ケ丘高等学校</t>
  </si>
  <si>
    <t>福岡県自由ケ丘高等学校</t>
  </si>
  <si>
    <t>純真高等学校</t>
  </si>
  <si>
    <t>福岡県純真高等学校</t>
  </si>
  <si>
    <t>上智福岡高等学校</t>
  </si>
  <si>
    <t>福岡県上智福岡高等学校</t>
  </si>
  <si>
    <t>真颯館高等学校</t>
  </si>
  <si>
    <t>福岡県真颯館高等学校</t>
  </si>
  <si>
    <t>杉森高等学校</t>
  </si>
  <si>
    <t>福岡県杉森高等学校</t>
  </si>
  <si>
    <t>精華女子高等学校</t>
  </si>
  <si>
    <t>福岡県精華女子高等学校</t>
  </si>
  <si>
    <t>誠修高等学校</t>
  </si>
  <si>
    <t>福岡県誠修高等学校</t>
  </si>
  <si>
    <t>西南学院高等学校</t>
  </si>
  <si>
    <t>福岡県西南学院高等学校</t>
  </si>
  <si>
    <t>西南女学院高等学校</t>
  </si>
  <si>
    <t>福岡県西南女学院高等学校</t>
  </si>
  <si>
    <t>星琳高等学校</t>
  </si>
  <si>
    <t>福岡県星琳高等学校</t>
  </si>
  <si>
    <t>第一薬科大学付属高等学校</t>
  </si>
  <si>
    <t>福岡県第一薬科大学付属高等学校</t>
  </si>
  <si>
    <t>立花高等学校</t>
  </si>
  <si>
    <t>福岡県立花高等学校</t>
  </si>
  <si>
    <t>筑紫女学園高等学校</t>
  </si>
  <si>
    <t>福岡県筑紫女学園高等学校</t>
  </si>
  <si>
    <t>筑紫台高等学校</t>
  </si>
  <si>
    <t>福岡県筑紫台高等学校</t>
  </si>
  <si>
    <t>筑陽学園高等学校</t>
  </si>
  <si>
    <t>福岡県筑陽学園高等学校</t>
  </si>
  <si>
    <t>東海大学付属福岡高等学校</t>
    <rPh sb="6" eb="8">
      <t>フクオカ</t>
    </rPh>
    <phoneticPr fontId="5"/>
  </si>
  <si>
    <t>福岡県東海大学付属福岡高等学校</t>
  </si>
  <si>
    <t>福岡県常磐高等学校</t>
  </si>
  <si>
    <t>中村学園三陽高等学校</t>
  </si>
  <si>
    <t>福岡県中村学園三陽高等学校</t>
  </si>
  <si>
    <t>中村学園女子高等学校</t>
  </si>
  <si>
    <t>福岡県中村学園女子高等学校</t>
  </si>
  <si>
    <t>西日本短期大学附属高等学校</t>
  </si>
  <si>
    <t>福岡県西日本短期大学附属高等学校</t>
  </si>
  <si>
    <t>博多高等学校</t>
  </si>
  <si>
    <t>福岡県博多高等学校</t>
  </si>
  <si>
    <t>博多女子高等学校</t>
  </si>
  <si>
    <t>福岡県博多女子高等学校</t>
  </si>
  <si>
    <t>東筑紫学園高等学校</t>
  </si>
  <si>
    <t>福岡県東筑紫学園高等学校</t>
  </si>
  <si>
    <t>東福岡高等学校</t>
  </si>
  <si>
    <t>福岡県東福岡高等学校</t>
  </si>
  <si>
    <t>福岡海星女子学院高等学校</t>
  </si>
  <si>
    <t>福岡県福岡海星女子学院高等学校</t>
  </si>
  <si>
    <t>福岡工業大学附属城東高等学校</t>
  </si>
  <si>
    <t>福岡県福岡工業大学附属城東高等学校</t>
  </si>
  <si>
    <t>福岡常葉高等学校</t>
  </si>
  <si>
    <t>福岡県福岡常葉高等学校</t>
  </si>
  <si>
    <t>福岡女学院高等学校</t>
  </si>
  <si>
    <t>福岡県福岡女学院高等学校</t>
  </si>
  <si>
    <t>福岡女子商業高等学校</t>
    <rPh sb="0" eb="2">
      <t>フクオカ</t>
    </rPh>
    <rPh sb="2" eb="4">
      <t>ジョシ</t>
    </rPh>
    <rPh sb="4" eb="6">
      <t>ショウギョウ</t>
    </rPh>
    <rPh sb="6" eb="8">
      <t>コウトウ</t>
    </rPh>
    <rPh sb="8" eb="10">
      <t>ガッコウ</t>
    </rPh>
    <phoneticPr fontId="5"/>
  </si>
  <si>
    <t>福岡県福岡女子商業高等学校</t>
  </si>
  <si>
    <t>福岡第一高等学校</t>
  </si>
  <si>
    <t>福岡県福岡第一高等学校</t>
  </si>
  <si>
    <t>福岡大学附属大濠高等学校</t>
  </si>
  <si>
    <t>福岡県福岡大学附属大濠高等学校</t>
  </si>
  <si>
    <t>福岡大学附属若葉高等学校</t>
  </si>
  <si>
    <t>福岡県福岡大学附属若葉高等学校</t>
  </si>
  <si>
    <t>福岡雙葉高等学校</t>
  </si>
  <si>
    <t>福岡県福岡雙葉高等学校</t>
  </si>
  <si>
    <t>福岡舞鶴高等学校</t>
    <phoneticPr fontId="5"/>
  </si>
  <si>
    <t>福岡県福岡舞鶴高等学校</t>
  </si>
  <si>
    <t>福智高等学校</t>
  </si>
  <si>
    <t>福岡県福智高等学校</t>
  </si>
  <si>
    <t>豊国学園高等学校</t>
  </si>
  <si>
    <t>福岡県豊国学園高等学校</t>
  </si>
  <si>
    <t>美萩野女子高等学校</t>
  </si>
  <si>
    <t>福岡県美萩野女子高等学校</t>
  </si>
  <si>
    <t>明光学園高等学校</t>
  </si>
  <si>
    <t>福岡県明光学園高等学校</t>
  </si>
  <si>
    <t>明治学園高等学校</t>
  </si>
  <si>
    <t>福岡県明治学園高等学校</t>
  </si>
  <si>
    <t>柳川高等学校</t>
  </si>
  <si>
    <t>福岡県柳川高等学校</t>
  </si>
  <si>
    <t>大和青藍高等学校</t>
  </si>
  <si>
    <t>福岡県大和青藍高等学校</t>
  </si>
  <si>
    <t>八女学院高等学校</t>
  </si>
  <si>
    <t>福岡県八女学院高等学校</t>
  </si>
  <si>
    <t>祐誠高等学校</t>
    <rPh sb="0" eb="1">
      <t>ユウ</t>
    </rPh>
    <phoneticPr fontId="5"/>
  </si>
  <si>
    <t>福岡県祐誠高等学校</t>
  </si>
  <si>
    <t>敬徳高等学校</t>
  </si>
  <si>
    <t>佐賀県敬徳高等学校</t>
  </si>
  <si>
    <t>弘学館高等学校</t>
  </si>
  <si>
    <t>佐賀県弘学館高等学校</t>
  </si>
  <si>
    <t>佐賀学園高等学校</t>
  </si>
  <si>
    <t>佐賀県佐賀学園高等学校</t>
  </si>
  <si>
    <t>佐賀女子短期大学付属佐賀女子高等学校</t>
  </si>
  <si>
    <t>佐賀県佐賀女子短期大学付属佐賀女子高等学校</t>
  </si>
  <si>
    <t>佐賀清和高等学校</t>
  </si>
  <si>
    <t>佐賀県佐賀清和高等学校</t>
  </si>
  <si>
    <t>東明館高等学校</t>
  </si>
  <si>
    <t>佐賀県東明館高等学校</t>
  </si>
  <si>
    <t>北陵高等学校</t>
  </si>
  <si>
    <t>佐賀県北陵高等学校</t>
  </si>
  <si>
    <t>龍谷高等学校</t>
  </si>
  <si>
    <t>佐賀県龍谷高等学校</t>
  </si>
  <si>
    <t>早稲田佐賀高等学校</t>
  </si>
  <si>
    <t>佐賀県早稲田佐賀高等学校</t>
  </si>
  <si>
    <t>長崎県海星高等学校</t>
  </si>
  <si>
    <t>活水高等学校</t>
  </si>
  <si>
    <t>長崎県活水高等学校</t>
  </si>
  <si>
    <t>九州文化学園高等学校</t>
  </si>
  <si>
    <t>長崎県九州文化学園高等学校</t>
  </si>
  <si>
    <t>瓊浦高等学校</t>
  </si>
  <si>
    <t>長崎県瓊浦高等学校</t>
  </si>
  <si>
    <t>向陽高等学校</t>
  </si>
  <si>
    <t>長崎県向陽高等学校</t>
  </si>
  <si>
    <t>西海学園高等学校</t>
  </si>
  <si>
    <t>長崎県西海学園高等学校</t>
  </si>
  <si>
    <t>佐世保実業高等学校</t>
  </si>
  <si>
    <t>長崎県佐世保実業高等学校</t>
  </si>
  <si>
    <t>島原中央高等学校</t>
  </si>
  <si>
    <t>長崎県島原中央高等学校</t>
  </si>
  <si>
    <t>純心女子高等学校</t>
  </si>
  <si>
    <t>長崎県純心女子高等学校</t>
  </si>
  <si>
    <t>青雲高等学校</t>
  </si>
  <si>
    <t>長崎県青雲高等学校</t>
  </si>
  <si>
    <t>精道三川台高等学校</t>
  </si>
  <si>
    <t>長崎県精道三川台高等学校</t>
  </si>
  <si>
    <t>聖母の騎士高等学校</t>
  </si>
  <si>
    <t>長崎県聖母の騎士高等学校</t>
  </si>
  <si>
    <t>聖和女子学院高等学校</t>
  </si>
  <si>
    <t>長崎県聖和女子学院高等学校</t>
  </si>
  <si>
    <t>創成館高等学校</t>
  </si>
  <si>
    <t>長崎県創成館高等学校</t>
  </si>
  <si>
    <t>鎮西学院高等学校</t>
  </si>
  <si>
    <t>長崎県鎮西学院高等学校</t>
  </si>
  <si>
    <t>長崎玉成高等学校</t>
  </si>
  <si>
    <t>長崎県長崎玉成高等学校</t>
  </si>
  <si>
    <t>長崎女子高等学校</t>
  </si>
  <si>
    <t>長崎県長崎女子高等学校</t>
  </si>
  <si>
    <t>長崎女子商業高等学校</t>
  </si>
  <si>
    <t>長崎県長崎女子商業高等学校</t>
  </si>
  <si>
    <t>長崎総合科学大学附属高等学校</t>
  </si>
  <si>
    <t>長崎県長崎総合科学大学附属高等学校</t>
  </si>
  <si>
    <t>長崎南山高等学校</t>
  </si>
  <si>
    <t>長崎県長崎南山高等学校</t>
  </si>
  <si>
    <t>長崎日本大学高等学校</t>
  </si>
  <si>
    <t>長崎県長崎日本大学高等学校</t>
  </si>
  <si>
    <t>久田学園佐世保女子高等学校</t>
  </si>
  <si>
    <t>長崎県久田学園佐世保女子高等学校</t>
  </si>
  <si>
    <t>有明高等学校</t>
  </si>
  <si>
    <t>熊本県有明高等学校</t>
  </si>
  <si>
    <t>開新高等学校</t>
  </si>
  <si>
    <t>熊本県開新高等学校</t>
  </si>
  <si>
    <t>菊池女子高等学校</t>
  </si>
  <si>
    <t>熊本県菊池女子高等学校</t>
  </si>
  <si>
    <t>九州学院高等学校</t>
  </si>
  <si>
    <t>熊本県九州学院高等学校</t>
  </si>
  <si>
    <t>熊本学園大学付属高等学校</t>
  </si>
  <si>
    <t>熊本県熊本学園大学付属高等学校</t>
  </si>
  <si>
    <t>熊本国府高等学校</t>
  </si>
  <si>
    <t>熊本県熊本国府高等学校</t>
  </si>
  <si>
    <t>熊本信愛女学院高等学校</t>
  </si>
  <si>
    <t>熊本県熊本信愛女学院高等学校</t>
  </si>
  <si>
    <t>熊本中央高等学校</t>
  </si>
  <si>
    <t>熊本県熊本中央高等学校</t>
  </si>
  <si>
    <t>熊本マリスト学園高等学校</t>
    <phoneticPr fontId="5"/>
  </si>
  <si>
    <t>熊本県熊本マリスト学園高等学校</t>
  </si>
  <si>
    <t>慶誠高等学校</t>
  </si>
  <si>
    <t>熊本県慶誠高等学校</t>
  </si>
  <si>
    <t>秀岳館高等学校</t>
  </si>
  <si>
    <t>熊本県秀岳館高等学校</t>
  </si>
  <si>
    <t>尚絅高等学校</t>
  </si>
  <si>
    <t>熊本県尚絅高等学校</t>
  </si>
  <si>
    <t>熊本県城北高等学校</t>
  </si>
  <si>
    <t>真和高等学校</t>
  </si>
  <si>
    <t>熊本県真和高等学校</t>
  </si>
  <si>
    <t>専修大学熊本玉名高等学校</t>
    <rPh sb="4" eb="6">
      <t>クマモト</t>
    </rPh>
    <phoneticPr fontId="5"/>
  </si>
  <si>
    <t>熊本県専修大学熊本玉名高等学校</t>
  </si>
  <si>
    <t>玉名女子高等学校</t>
  </si>
  <si>
    <t>熊本県玉名女子高等学校</t>
  </si>
  <si>
    <t>鎮西高等学校</t>
  </si>
  <si>
    <t>熊本県鎮西高等学校</t>
  </si>
  <si>
    <t>東海大学付属熊本星翔高等学校</t>
    <rPh sb="6" eb="8">
      <t>クマモト</t>
    </rPh>
    <rPh sb="8" eb="9">
      <t>ホシ</t>
    </rPh>
    <rPh sb="9" eb="10">
      <t>ショウ</t>
    </rPh>
    <phoneticPr fontId="5"/>
  </si>
  <si>
    <t>熊本県東海大学付属熊本星翔高等学校</t>
  </si>
  <si>
    <t>文徳高等学校</t>
  </si>
  <si>
    <t>熊本県文徳高等学校</t>
  </si>
  <si>
    <t>八代白百合学園高等学校</t>
  </si>
  <si>
    <t>熊本県八代白百合学園高等学校</t>
  </si>
  <si>
    <t>ルーテル学院高等学校</t>
  </si>
  <si>
    <t>熊本県ルーテル学院高等学校</t>
  </si>
  <si>
    <t>稲葉学園高等学校</t>
    <rPh sb="0" eb="4">
      <t>イナバガクエン</t>
    </rPh>
    <phoneticPr fontId="5"/>
  </si>
  <si>
    <t>大分県稲葉学園高等学校</t>
  </si>
  <si>
    <t>岩田高等学校</t>
  </si>
  <si>
    <t>大分県岩田高等学校</t>
  </si>
  <si>
    <t>大分高等学校</t>
  </si>
  <si>
    <t>大分県大分高等学校</t>
  </si>
  <si>
    <t>大分国際情報高等学校</t>
  </si>
  <si>
    <t>大分県大分国際情報高等学校</t>
  </si>
  <si>
    <t>大分東明高等学校</t>
  </si>
  <si>
    <t>大分県大分東明高等学校</t>
  </si>
  <si>
    <t>昭和学園高等学校</t>
  </si>
  <si>
    <t>大分県昭和学園高等学校</t>
  </si>
  <si>
    <t>藤蔭高等学校</t>
  </si>
  <si>
    <t>大分県藤蔭高等学校</t>
  </si>
  <si>
    <t>日本文理大学附属高等学校</t>
  </si>
  <si>
    <t>大分県日本文理大学附属高等学校</t>
  </si>
  <si>
    <t>東九州龍谷高等学校</t>
  </si>
  <si>
    <t>大分県東九州龍谷高等学校</t>
  </si>
  <si>
    <t>福徳学院高等学校</t>
  </si>
  <si>
    <t>大分県福徳学院高等学校</t>
  </si>
  <si>
    <t>別府溝部学園高等学校</t>
  </si>
  <si>
    <t>大分県別府溝部学園高等学校</t>
  </si>
  <si>
    <t>明豊高等学校</t>
  </si>
  <si>
    <t>大分県明豊高等学校</t>
  </si>
  <si>
    <t>柳ヶ浦高等学校</t>
  </si>
  <si>
    <t>大分県柳ヶ浦高等学校</t>
  </si>
  <si>
    <t>楊志館高等学校</t>
  </si>
  <si>
    <t>大分県楊志館高等学校</t>
  </si>
  <si>
    <t>小林西高等学校</t>
  </si>
  <si>
    <t>宮崎県小林西高等学校</t>
  </si>
  <si>
    <t>聖心ウルスラ学園高等学校</t>
  </si>
  <si>
    <t>宮崎県聖心ウルスラ学園高等学校</t>
  </si>
  <si>
    <t>日南学園高等学校</t>
  </si>
  <si>
    <t>宮崎県日南学園高等学校</t>
  </si>
  <si>
    <t>日南学園高等学校田野分校（宮崎穎学館）</t>
    <rPh sb="15" eb="16">
      <t>エイ</t>
    </rPh>
    <phoneticPr fontId="5"/>
  </si>
  <si>
    <t>日章学園高等学校</t>
    <phoneticPr fontId="5"/>
  </si>
  <si>
    <t>宮崎県日章学園高等学校</t>
  </si>
  <si>
    <t>日章学園九州国際高等学校</t>
  </si>
  <si>
    <t>宮崎県日章学園九州国際高等学校</t>
  </si>
  <si>
    <t>延岡学園高等学校</t>
  </si>
  <si>
    <t>宮崎県延岡学園高等学校</t>
  </si>
  <si>
    <t>日向学院高等学校</t>
  </si>
  <si>
    <t>宮崎県日向学院高等学校</t>
  </si>
  <si>
    <t>鵬翔高等学校</t>
  </si>
  <si>
    <t>宮崎県鵬翔高等学校</t>
  </si>
  <si>
    <t>都城高等学校</t>
  </si>
  <si>
    <t>宮崎県都城高等学校</t>
  </si>
  <si>
    <t>都城聖ドミニコ学園高等学校</t>
  </si>
  <si>
    <t>宮崎県都城聖ドミニコ学園高等学校</t>
  </si>
  <si>
    <t>宮崎学園高等学校</t>
  </si>
  <si>
    <t>宮崎県宮崎学園高等学校</t>
  </si>
  <si>
    <t>宮崎第一高等学校</t>
  </si>
  <si>
    <t>宮崎県宮崎第一高等学校</t>
  </si>
  <si>
    <t>宮崎日本大学高等学校</t>
  </si>
  <si>
    <t>宮崎県宮崎日本大学高等学校</t>
  </si>
  <si>
    <t>池田高等学校</t>
  </si>
  <si>
    <t>鹿児島県池田高等学校</t>
  </si>
  <si>
    <t>出水中央高等学校</t>
  </si>
  <si>
    <t>鹿児島県出水中央高等学校</t>
  </si>
  <si>
    <t>大口明光学園高等学校</t>
    <phoneticPr fontId="5"/>
  </si>
  <si>
    <t>鹿児島県大口明光学園高等学校</t>
  </si>
  <si>
    <t>鹿児島高等学校</t>
  </si>
  <si>
    <t>鹿児島県鹿児島高等学校</t>
  </si>
  <si>
    <t>鹿児島育英館高等学校</t>
  </si>
  <si>
    <t>鹿児島県鹿児島育英館高等学校</t>
  </si>
  <si>
    <t>鹿児島実業高等学校</t>
  </si>
  <si>
    <t>鹿児島県鹿児島実業高等学校</t>
  </si>
  <si>
    <t>鹿児島修学館高等学校</t>
  </si>
  <si>
    <t>鹿児島県鹿児島修学館高等学校</t>
  </si>
  <si>
    <t>鹿児島純心女子高等学校</t>
  </si>
  <si>
    <t>鹿児島県鹿児島純心女子高等学校</t>
  </si>
  <si>
    <t>鹿児島城西高等学校</t>
  </si>
  <si>
    <t>鹿児島県鹿児島城西高等学校</t>
  </si>
  <si>
    <t>鹿児島情報高等学校</t>
    <phoneticPr fontId="5"/>
  </si>
  <si>
    <t>鹿児島県鹿児島情報高等学校</t>
  </si>
  <si>
    <t>鹿児島第一高等学校</t>
  </si>
  <si>
    <t>鹿児島県鹿児島第一高等学校</t>
  </si>
  <si>
    <t>鹿屋中央高等学校</t>
  </si>
  <si>
    <t>鹿児島県鹿屋中央高等学校</t>
  </si>
  <si>
    <t>神村学園高等部</t>
  </si>
  <si>
    <t>鹿児島県神村学園高等部</t>
  </si>
  <si>
    <t>志學館高等部</t>
  </si>
  <si>
    <t>鹿児島県志學館高等部</t>
  </si>
  <si>
    <t>尚志館高等学校</t>
  </si>
  <si>
    <t>鹿児島県尚志館高等学校</t>
  </si>
  <si>
    <t>樟南高等学校</t>
  </si>
  <si>
    <t>鹿児島県樟南高等学校</t>
  </si>
  <si>
    <t>樟南第二高等学校</t>
  </si>
  <si>
    <t>鹿児島県樟南第二高等学校</t>
  </si>
  <si>
    <t>鳳凰高等学校</t>
  </si>
  <si>
    <t>鹿児島県鳳凰高等学校</t>
  </si>
  <si>
    <t>ラ・サール高等学校</t>
  </si>
  <si>
    <t>鹿児島県ラ・サール高等学校</t>
  </si>
  <si>
    <t>龍桜高等学校</t>
  </si>
  <si>
    <t>鹿児島県龍桜高等学校</t>
  </si>
  <si>
    <t>れいめい高等学校</t>
  </si>
  <si>
    <t>鹿児島県れいめい高等学校</t>
  </si>
  <si>
    <t>エナジックスポーツ高等学院</t>
    <phoneticPr fontId="5"/>
  </si>
  <si>
    <t>沖縄県エナジックスポーツ高等学院</t>
  </si>
  <si>
    <t>沖縄カトリック高等学校</t>
  </si>
  <si>
    <t>沖縄県沖縄カトリック高等学校</t>
  </si>
  <si>
    <t>沖縄尚学高等学校</t>
  </si>
  <si>
    <t>沖縄県沖縄尚学高等学校</t>
  </si>
  <si>
    <t>興南高等学校</t>
    <phoneticPr fontId="5"/>
  </si>
  <si>
    <t>沖縄県興南高等学校</t>
  </si>
  <si>
    <t>昭和薬科大学附属高等学校</t>
  </si>
  <si>
    <t>沖縄県昭和薬科大学附属高等学校</t>
  </si>
  <si>
    <t>仙台育英学園沖縄高等学校</t>
    <rPh sb="0" eb="2">
      <t>センダイ</t>
    </rPh>
    <rPh sb="2" eb="4">
      <t>イクエイ</t>
    </rPh>
    <rPh sb="4" eb="6">
      <t>ガクエン</t>
    </rPh>
    <rPh sb="6" eb="8">
      <t>オキナワ</t>
    </rPh>
    <rPh sb="8" eb="12">
      <t>コウトウガッコウ</t>
    </rPh>
    <phoneticPr fontId="5"/>
  </si>
  <si>
    <t>沖縄県仙台育英学園沖縄高等学校</t>
  </si>
  <si>
    <t>計</t>
    <rPh sb="0" eb="1">
      <t>ケイ</t>
    </rPh>
    <phoneticPr fontId="14"/>
  </si>
  <si>
    <t>円</t>
    <rPh sb="0" eb="1">
      <t>エン</t>
    </rPh>
    <phoneticPr fontId="14"/>
  </si>
  <si>
    <t>教室内無線LAN等の設備環境に不足がある</t>
    <rPh sb="0" eb="2">
      <t>キョウシツ</t>
    </rPh>
    <rPh sb="2" eb="3">
      <t>ナイ</t>
    </rPh>
    <rPh sb="3" eb="5">
      <t>ムセン</t>
    </rPh>
    <rPh sb="8" eb="9">
      <t>トウ</t>
    </rPh>
    <rPh sb="10" eb="12">
      <t>セツビ</t>
    </rPh>
    <rPh sb="12" eb="14">
      <t>カンキョウ</t>
    </rPh>
    <rPh sb="15" eb="17">
      <t>フソク</t>
    </rPh>
    <phoneticPr fontId="14"/>
  </si>
  <si>
    <t>1人1台端末が十分に整備されていない</t>
    <rPh sb="7" eb="9">
      <t>ジュウブン</t>
    </rPh>
    <rPh sb="10" eb="12">
      <t>セイビ</t>
    </rPh>
    <phoneticPr fontId="14"/>
  </si>
  <si>
    <t>財源が確保できない</t>
    <rPh sb="0" eb="2">
      <t>ザイゲン</t>
    </rPh>
    <rPh sb="3" eb="5">
      <t>カクホ</t>
    </rPh>
    <phoneticPr fontId="14"/>
  </si>
  <si>
    <t xml:space="preserve">(2)利用中の無線LANの通信速度について最も近いものを選択してください
</t>
    <rPh sb="13" eb="17">
      <t>ツウシンソクド</t>
    </rPh>
    <rPh sb="21" eb="22">
      <t>モット</t>
    </rPh>
    <rPh sb="23" eb="24">
      <t>チカ</t>
    </rPh>
    <rPh sb="28" eb="30">
      <t>センタク</t>
    </rPh>
    <phoneticPr fontId="14"/>
  </si>
  <si>
    <t>（２）活用している外部検定試験の種類について</t>
    <rPh sb="3" eb="5">
      <t>カツヨウ</t>
    </rPh>
    <rPh sb="9" eb="11">
      <t>ガイブ</t>
    </rPh>
    <rPh sb="11" eb="13">
      <t>ケンテイ</t>
    </rPh>
    <rPh sb="13" eb="15">
      <t>シケン</t>
    </rPh>
    <rPh sb="16" eb="18">
      <t>シュルイ</t>
    </rPh>
    <phoneticPr fontId="14"/>
  </si>
  <si>
    <t>1. 入試得点の加算</t>
    <rPh sb="3" eb="5">
      <t>ニュウシ</t>
    </rPh>
    <rPh sb="5" eb="7">
      <t>トクテン</t>
    </rPh>
    <rPh sb="8" eb="10">
      <t>カサン</t>
    </rPh>
    <phoneticPr fontId="14"/>
  </si>
  <si>
    <t>2. 得点換算・試験免除</t>
    <rPh sb="3" eb="7">
      <t>トクテンカンサン</t>
    </rPh>
    <rPh sb="8" eb="12">
      <t>シケンメンジョ</t>
    </rPh>
    <phoneticPr fontId="14"/>
  </si>
  <si>
    <t>3. 内申点の加算・優遇</t>
    <rPh sb="3" eb="6">
      <t>ナイシンテン</t>
    </rPh>
    <rPh sb="7" eb="9">
      <t>カサン</t>
    </rPh>
    <rPh sb="10" eb="12">
      <t>ユウグウ</t>
    </rPh>
    <phoneticPr fontId="14"/>
  </si>
  <si>
    <t>5. 合格者決定の際の考慮</t>
    <rPh sb="3" eb="6">
      <t>ゴウカクシャ</t>
    </rPh>
    <rPh sb="6" eb="8">
      <t>ケッテイ</t>
    </rPh>
    <rPh sb="9" eb="10">
      <t>サイ</t>
    </rPh>
    <rPh sb="11" eb="13">
      <t>コウリョ</t>
    </rPh>
    <phoneticPr fontId="14"/>
  </si>
  <si>
    <t>うち併設・系列の
大学・短大への
進学者数</t>
    <rPh sb="2" eb="4">
      <t>ヘイセツ</t>
    </rPh>
    <rPh sb="5" eb="7">
      <t>ケイレツ</t>
    </rPh>
    <rPh sb="9" eb="11">
      <t>ダイガク</t>
    </rPh>
    <rPh sb="12" eb="14">
      <t>タンダイ</t>
    </rPh>
    <rPh sb="17" eb="20">
      <t>シンガクシャ</t>
    </rPh>
    <rPh sb="20" eb="21">
      <t>スウ</t>
    </rPh>
    <phoneticPr fontId="3"/>
  </si>
  <si>
    <t>１.外部試験の結果を用いた入学者選抜について</t>
    <rPh sb="2" eb="4">
      <t>ガイブ</t>
    </rPh>
    <rPh sb="4" eb="6">
      <t>シケン</t>
    </rPh>
    <rPh sb="7" eb="9">
      <t>ケッカ</t>
    </rPh>
    <rPh sb="10" eb="11">
      <t>モチ</t>
    </rPh>
    <rPh sb="13" eb="16">
      <t>ニュウガクシャ</t>
    </rPh>
    <rPh sb="16" eb="18">
      <t>センバツ</t>
    </rPh>
    <phoneticPr fontId="3"/>
  </si>
  <si>
    <t>（３）外部検定試験の活用方法について（複数回答可）</t>
    <rPh sb="3" eb="5">
      <t>ガイブ</t>
    </rPh>
    <rPh sb="5" eb="7">
      <t>ケンテイ</t>
    </rPh>
    <rPh sb="7" eb="9">
      <t>シケン</t>
    </rPh>
    <rPh sb="10" eb="14">
      <t>カツヨウホウホウ</t>
    </rPh>
    <rPh sb="19" eb="24">
      <t>フクスウカイトウカ</t>
    </rPh>
    <phoneticPr fontId="3"/>
  </si>
  <si>
    <t>1. 一般入試で活用している</t>
    <rPh sb="3" eb="7">
      <t>イッパンニュウシ</t>
    </rPh>
    <rPh sb="8" eb="10">
      <t>カツヨウ</t>
    </rPh>
    <phoneticPr fontId="14"/>
  </si>
  <si>
    <t>2. 推薦入試で活用している</t>
    <rPh sb="3" eb="7">
      <t>スイセンニュウシ</t>
    </rPh>
    <rPh sb="8" eb="10">
      <t>カツヨウ</t>
    </rPh>
    <phoneticPr fontId="14"/>
  </si>
  <si>
    <t>3. 帰国生入試で活用している</t>
    <rPh sb="3" eb="5">
      <t>キコク</t>
    </rPh>
    <rPh sb="5" eb="6">
      <t>セイ</t>
    </rPh>
    <rPh sb="6" eb="8">
      <t>ニュウシ</t>
    </rPh>
    <rPh sb="9" eb="11">
      <t>カツヨウ</t>
    </rPh>
    <phoneticPr fontId="14"/>
  </si>
  <si>
    <t>5. 活用していない</t>
    <rPh sb="3" eb="5">
      <t>カツヨウ</t>
    </rPh>
    <phoneticPr fontId="14"/>
  </si>
  <si>
    <t>(注)1.</t>
  </si>
  <si>
    <t>（５）校務支援システムの導入にあたっての課題（複数選択可）</t>
    <rPh sb="3" eb="5">
      <t>コウム</t>
    </rPh>
    <rPh sb="5" eb="7">
      <t>シエン</t>
    </rPh>
    <rPh sb="12" eb="14">
      <t>ドウニュウ</t>
    </rPh>
    <rPh sb="20" eb="22">
      <t>カダイ</t>
    </rPh>
    <phoneticPr fontId="3"/>
  </si>
  <si>
    <t>（1）令和７年度入学者選抜の合否判定における外部検定試験の活用の有無（複数回答可）</t>
    <rPh sb="3" eb="5">
      <t>レイワ</t>
    </rPh>
    <rPh sb="6" eb="8">
      <t>ネンド</t>
    </rPh>
    <rPh sb="8" eb="11">
      <t>ニュウガクシャ</t>
    </rPh>
    <rPh sb="11" eb="13">
      <t>センバツ</t>
    </rPh>
    <rPh sb="14" eb="16">
      <t>ゴウヒ</t>
    </rPh>
    <rPh sb="16" eb="18">
      <t>ハンテイ</t>
    </rPh>
    <rPh sb="22" eb="24">
      <t>ガイブ</t>
    </rPh>
    <rPh sb="24" eb="26">
      <t>ケンテイ</t>
    </rPh>
    <rPh sb="26" eb="28">
      <t>シケン</t>
    </rPh>
    <rPh sb="29" eb="31">
      <t>カツヨウ</t>
    </rPh>
    <rPh sb="32" eb="34">
      <t>ウム</t>
    </rPh>
    <rPh sb="35" eb="40">
      <t>フクスウカイトウカ</t>
    </rPh>
    <phoneticPr fontId="3"/>
  </si>
  <si>
    <t>他の教員が担当している</t>
    <rPh sb="0" eb="1">
      <t>タ</t>
    </rPh>
    <rPh sb="2" eb="4">
      <t>キョウイン</t>
    </rPh>
    <rPh sb="5" eb="7">
      <t>タントウ</t>
    </rPh>
    <phoneticPr fontId="14"/>
  </si>
  <si>
    <t>他の職員が担当している</t>
    <rPh sb="0" eb="1">
      <t>タ</t>
    </rPh>
    <rPh sb="2" eb="4">
      <t>ショクイン</t>
    </rPh>
    <rPh sb="5" eb="7">
      <t>タントウ</t>
    </rPh>
    <phoneticPr fontId="14"/>
  </si>
  <si>
    <t>予算の継続的な確保が困難</t>
    <rPh sb="0" eb="2">
      <t>ヨサン</t>
    </rPh>
    <rPh sb="3" eb="6">
      <t>ケイゾクテキ</t>
    </rPh>
    <rPh sb="7" eb="9">
      <t>カクホ</t>
    </rPh>
    <rPh sb="10" eb="12">
      <t>コンナン</t>
    </rPh>
    <phoneticPr fontId="14"/>
  </si>
  <si>
    <t>4. 出願基準・推薦基準等、学校内部の基準の優遇</t>
    <rPh sb="3" eb="7">
      <t>シュツガンキジュン</t>
    </rPh>
    <rPh sb="8" eb="10">
      <t>スイセン</t>
    </rPh>
    <rPh sb="10" eb="13">
      <t>キジュンナド</t>
    </rPh>
    <rPh sb="14" eb="16">
      <t>ガッコウ</t>
    </rPh>
    <rPh sb="16" eb="18">
      <t>ナイブ</t>
    </rPh>
    <rPh sb="19" eb="21">
      <t>キジュン</t>
    </rPh>
    <rPh sb="22" eb="24">
      <t>ユウグウ</t>
    </rPh>
    <phoneticPr fontId="14"/>
  </si>
  <si>
    <t>効果が上がらない</t>
    <rPh sb="0" eb="2">
      <t>コウカ</t>
    </rPh>
    <rPh sb="3" eb="4">
      <t>ア</t>
    </rPh>
    <phoneticPr fontId="14"/>
  </si>
  <si>
    <t>【英語】</t>
    <rPh sb="1" eb="3">
      <t>エイゴ</t>
    </rPh>
    <phoneticPr fontId="14"/>
  </si>
  <si>
    <t>【数学】</t>
    <rPh sb="1" eb="3">
      <t>スウガク</t>
    </rPh>
    <phoneticPr fontId="14"/>
  </si>
  <si>
    <t>【国語】</t>
    <rPh sb="1" eb="3">
      <t>コクゴ</t>
    </rPh>
    <phoneticPr fontId="14"/>
  </si>
  <si>
    <t>同じ試験における種類（例：TEAPとTEAP CBT等）の区別はつけずにご回答ください。</t>
    <rPh sb="0" eb="1">
      <t>オナ</t>
    </rPh>
    <rPh sb="2" eb="4">
      <t>シケン</t>
    </rPh>
    <rPh sb="8" eb="10">
      <t>シュルイ</t>
    </rPh>
    <rPh sb="11" eb="12">
      <t>レイ</t>
    </rPh>
    <rPh sb="26" eb="27">
      <t>ナド</t>
    </rPh>
    <rPh sb="29" eb="31">
      <t>クベツ</t>
    </rPh>
    <rPh sb="37" eb="39">
      <t>カイトウ</t>
    </rPh>
    <phoneticPr fontId="14"/>
  </si>
  <si>
    <t>校務支援システムの導入コストが高い</t>
    <rPh sb="0" eb="2">
      <t>コウム</t>
    </rPh>
    <rPh sb="2" eb="4">
      <t>シエン</t>
    </rPh>
    <rPh sb="9" eb="11">
      <t>ドウニュウ</t>
    </rPh>
    <rPh sb="15" eb="16">
      <t>タカ</t>
    </rPh>
    <phoneticPr fontId="14"/>
  </si>
  <si>
    <t>校務支援システムについての情報がない</t>
    <rPh sb="13" eb="15">
      <t>ジョウホウ</t>
    </rPh>
    <phoneticPr fontId="14"/>
  </si>
  <si>
    <t>６．自動採点</t>
    <phoneticPr fontId="14"/>
  </si>
  <si>
    <t>７．外部への情報発信、緊急連絡</t>
    <rPh sb="2" eb="4">
      <t>ガイブ</t>
    </rPh>
    <phoneticPr fontId="14"/>
  </si>
  <si>
    <t>１．学籍管理（名簿作成・指導要録等）</t>
    <rPh sb="16" eb="17">
      <t>ナド</t>
    </rPh>
    <phoneticPr fontId="14"/>
  </si>
  <si>
    <t>２．教務管理（出欠管理、週案管理、時数管理、成績管理、進路指導等）</t>
    <rPh sb="31" eb="32">
      <t>ナド</t>
    </rPh>
    <phoneticPr fontId="14"/>
  </si>
  <si>
    <t>３．保健管理（健康診断、保健室管理、体力テスト等）</t>
    <rPh sb="23" eb="24">
      <t>ナド</t>
    </rPh>
    <phoneticPr fontId="14"/>
  </si>
  <si>
    <t>５．入試管理（受験生管理、合否判定、入学者管理等）</t>
    <rPh sb="23" eb="24">
      <t>ナド</t>
    </rPh>
    <phoneticPr fontId="14"/>
  </si>
  <si>
    <t>４．学校事務（学校日誌、職員会議、服務管理、文書管理、会計管理等）</t>
    <rPh sb="31" eb="32">
      <t>ナド</t>
    </rPh>
    <phoneticPr fontId="14"/>
  </si>
  <si>
    <t>他のシステムや帳票等で足りる</t>
    <phoneticPr fontId="14"/>
  </si>
  <si>
    <t>他のシステムとの連携がとれない</t>
    <rPh sb="0" eb="1">
      <t>タ</t>
    </rPh>
    <rPh sb="8" eb="10">
      <t>レンケイ</t>
    </rPh>
    <phoneticPr fontId="14"/>
  </si>
  <si>
    <t>十分</t>
    <rPh sb="0" eb="2">
      <t>ジュウブン</t>
    </rPh>
    <phoneticPr fontId="14"/>
  </si>
  <si>
    <t>不十分</t>
    <rPh sb="0" eb="3">
      <t>フジュウブン</t>
    </rPh>
    <phoneticPr fontId="14"/>
  </si>
  <si>
    <t>１．通信回線契約の利用料が高額</t>
    <phoneticPr fontId="14"/>
  </si>
  <si>
    <t>２．通信設備の新設または更新費用が高額</t>
    <phoneticPr fontId="14"/>
  </si>
  <si>
    <t>である。</t>
    <phoneticPr fontId="14"/>
  </si>
  <si>
    <t>利用中の無線ＬＡＮの通信速度は、</t>
    <rPh sb="0" eb="3">
      <t>リヨウチュウ</t>
    </rPh>
    <rPh sb="4" eb="6">
      <t>ムセン</t>
    </rPh>
    <rPh sb="10" eb="14">
      <t>ツウシンソクド</t>
    </rPh>
    <phoneticPr fontId="14"/>
  </si>
  <si>
    <t>校務支援システムの運用コストが高い</t>
    <rPh sb="0" eb="2">
      <t>コウム</t>
    </rPh>
    <rPh sb="2" eb="4">
      <t>シエン</t>
    </rPh>
    <rPh sb="9" eb="11">
      <t>ウンヨウ</t>
    </rPh>
    <rPh sb="15" eb="16">
      <t>タカ</t>
    </rPh>
    <phoneticPr fontId="14"/>
  </si>
  <si>
    <t>JET
プログラム
のALT</t>
    <phoneticPr fontId="14"/>
  </si>
  <si>
    <t>教員
業務
支援員</t>
    <rPh sb="0" eb="2">
      <t>キョウイン</t>
    </rPh>
    <rPh sb="3" eb="5">
      <t>ギョウム</t>
    </rPh>
    <rPh sb="6" eb="9">
      <t>シエンイン</t>
    </rPh>
    <phoneticPr fontId="14"/>
  </si>
  <si>
    <t>学習
指導員</t>
    <rPh sb="0" eb="2">
      <t>ガクシュウ</t>
    </rPh>
    <rPh sb="3" eb="6">
      <t>シドウイン</t>
    </rPh>
    <phoneticPr fontId="14"/>
  </si>
  <si>
    <t>配置体制（人数・勤務時間等）
が不十分</t>
    <rPh sb="0" eb="4">
      <t>ハイチタイセイ</t>
    </rPh>
    <rPh sb="5" eb="7">
      <t>ニンズウ</t>
    </rPh>
    <rPh sb="8" eb="10">
      <t>キンム</t>
    </rPh>
    <rPh sb="10" eb="12">
      <t>ジカン</t>
    </rPh>
    <rPh sb="12" eb="13">
      <t>ナド</t>
    </rPh>
    <rPh sb="16" eb="19">
      <t>フジュウブン</t>
    </rPh>
    <phoneticPr fontId="14"/>
  </si>
  <si>
    <t>英語の
外国人
教員等</t>
    <phoneticPr fontId="14"/>
  </si>
  <si>
    <t>部活動
支援員</t>
    <rPh sb="0" eb="3">
      <t>ブカツドウ</t>
    </rPh>
    <rPh sb="4" eb="7">
      <t>シエンイン</t>
    </rPh>
    <phoneticPr fontId="14"/>
  </si>
  <si>
    <t>その他
（※内容をご記入ください）</t>
    <rPh sb="2" eb="3">
      <t>ホカ</t>
    </rPh>
    <rPh sb="6" eb="8">
      <t>ナイヨウ</t>
    </rPh>
    <rPh sb="10" eb="12">
      <t>キニュウ</t>
    </rPh>
    <phoneticPr fontId="14"/>
  </si>
  <si>
    <t>入学
志願者数</t>
    <rPh sb="0" eb="2">
      <t>ニュウガク</t>
    </rPh>
    <rPh sb="3" eb="6">
      <t>シガンシャ</t>
    </rPh>
    <rPh sb="6" eb="7">
      <t>スウ</t>
    </rPh>
    <phoneticPr fontId="3"/>
  </si>
  <si>
    <t>合格者数</t>
    <rPh sb="0" eb="3">
      <t>ゴウカクシャ</t>
    </rPh>
    <rPh sb="3" eb="4">
      <t>スウ</t>
    </rPh>
    <phoneticPr fontId="3"/>
  </si>
  <si>
    <t>授業料</t>
    <rPh sb="0" eb="3">
      <t>ジュギョウリョウ</t>
    </rPh>
    <phoneticPr fontId="14"/>
  </si>
  <si>
    <t>入学金</t>
    <rPh sb="0" eb="3">
      <t>ニュウガクキン</t>
    </rPh>
    <phoneticPr fontId="14"/>
  </si>
  <si>
    <t>実験実習料</t>
    <rPh sb="0" eb="2">
      <t>ジッケン</t>
    </rPh>
    <rPh sb="2" eb="4">
      <t>ジッシュウ</t>
    </rPh>
    <rPh sb="4" eb="5">
      <t>リョウ</t>
    </rPh>
    <phoneticPr fontId="14"/>
  </si>
  <si>
    <t>施設・設備資金</t>
    <rPh sb="0" eb="2">
      <t>シセツ</t>
    </rPh>
    <rPh sb="3" eb="7">
      <t>セツビシキン</t>
    </rPh>
    <phoneticPr fontId="14"/>
  </si>
  <si>
    <t>教育充実費</t>
    <rPh sb="0" eb="5">
      <t>キョウイクジュウジツヒ</t>
    </rPh>
    <phoneticPr fontId="14"/>
  </si>
  <si>
    <t>維持費他</t>
    <rPh sb="0" eb="3">
      <t>イジヒ</t>
    </rPh>
    <rPh sb="3" eb="4">
      <t>ホカ</t>
    </rPh>
    <phoneticPr fontId="14"/>
  </si>
  <si>
    <t>入学検定料</t>
    <rPh sb="0" eb="2">
      <t>ニュウガク</t>
    </rPh>
    <rPh sb="2" eb="5">
      <t>ケンテイリョウ</t>
    </rPh>
    <phoneticPr fontId="14"/>
  </si>
  <si>
    <t>本務教員数</t>
    <rPh sb="0" eb="4">
      <t>ホンムキョウイン</t>
    </rPh>
    <rPh sb="4" eb="5">
      <t>スウ</t>
    </rPh>
    <phoneticPr fontId="14"/>
  </si>
  <si>
    <t>非常勤教員数</t>
    <rPh sb="0" eb="5">
      <t>ヒジョウキンキョウイン</t>
    </rPh>
    <rPh sb="5" eb="6">
      <t>スウ</t>
    </rPh>
    <phoneticPr fontId="14"/>
  </si>
  <si>
    <t>本務職員数</t>
    <rPh sb="0" eb="4">
      <t>ホンムショクイン</t>
    </rPh>
    <rPh sb="4" eb="5">
      <t>スウ</t>
    </rPh>
    <phoneticPr fontId="14"/>
  </si>
  <si>
    <t>兼務職員数</t>
    <rPh sb="0" eb="4">
      <t>ケンムショクイン</t>
    </rPh>
    <rPh sb="4" eb="5">
      <t>スウ</t>
    </rPh>
    <phoneticPr fontId="14"/>
  </si>
  <si>
    <r>
      <t>（単位：</t>
    </r>
    <r>
      <rPr>
        <b/>
        <sz val="10"/>
        <color rgb="FFFF0000"/>
        <rFont val="ＭＳ Ｐゴシック"/>
        <family val="3"/>
        <charset val="128"/>
      </rPr>
      <t>円</t>
    </r>
    <r>
      <rPr>
        <b/>
        <sz val="10"/>
        <color theme="1"/>
        <rFont val="ＭＳ Ｐゴシック"/>
        <family val="3"/>
        <charset val="128"/>
      </rPr>
      <t>）</t>
    </r>
    <rPh sb="1" eb="3">
      <t>タンイ</t>
    </rPh>
    <rPh sb="4" eb="5">
      <t>エン</t>
    </rPh>
    <phoneticPr fontId="3"/>
  </si>
  <si>
    <r>
      <t>本務</t>
    </r>
    <r>
      <rPr>
        <b/>
        <sz val="10"/>
        <color theme="1"/>
        <rFont val="ＭＳ Ｐゴシック"/>
        <family val="3"/>
        <charset val="128"/>
      </rPr>
      <t>職員</t>
    </r>
    <r>
      <rPr>
        <sz val="10"/>
        <color theme="1"/>
        <rFont val="ＭＳ Ｐゴシック"/>
        <family val="3"/>
        <charset val="128"/>
      </rPr>
      <t>人件費支出</t>
    </r>
    <phoneticPr fontId="14"/>
  </si>
  <si>
    <r>
      <t>本務</t>
    </r>
    <r>
      <rPr>
        <b/>
        <sz val="10"/>
        <color theme="1"/>
        <rFont val="ＭＳ Ｐゴシック"/>
        <family val="3"/>
        <charset val="128"/>
      </rPr>
      <t>教員</t>
    </r>
    <r>
      <rPr>
        <sz val="10"/>
        <color theme="1"/>
        <rFont val="ＭＳ Ｐゴシック"/>
        <family val="3"/>
        <charset val="128"/>
      </rPr>
      <t>人件費支出</t>
    </r>
    <phoneticPr fontId="14"/>
  </si>
  <si>
    <t>都道府県私学退職金
団体負担金</t>
    <rPh sb="0" eb="9">
      <t>トドウフケンシガクタイショクキン</t>
    </rPh>
    <rPh sb="10" eb="15">
      <t>ダンタイフタンキン</t>
    </rPh>
    <phoneticPr fontId="14"/>
  </si>
  <si>
    <t>本俸</t>
    <rPh sb="0" eb="2">
      <t>ホンポウ</t>
    </rPh>
    <phoneticPr fontId="14"/>
  </si>
  <si>
    <t>期末手当</t>
    <rPh sb="0" eb="4">
      <t>キマツテアテ</t>
    </rPh>
    <phoneticPr fontId="14"/>
  </si>
  <si>
    <t>その他手当</t>
    <rPh sb="2" eb="3">
      <t>タ</t>
    </rPh>
    <rPh sb="3" eb="5">
      <t>テアテ</t>
    </rPh>
    <phoneticPr fontId="14"/>
  </si>
  <si>
    <t>所定福利費</t>
    <rPh sb="0" eb="5">
      <t>ショテイフクリヒ</t>
    </rPh>
    <phoneticPr fontId="14"/>
  </si>
  <si>
    <r>
      <t>（単位：</t>
    </r>
    <r>
      <rPr>
        <b/>
        <sz val="10"/>
        <color rgb="FFFF0000"/>
        <rFont val="ＭＳ Ｐゴシック"/>
        <family val="3"/>
        <charset val="128"/>
      </rPr>
      <t>円</t>
    </r>
    <r>
      <rPr>
        <sz val="10"/>
        <color theme="1"/>
        <rFont val="ＭＳ Ｐゴシック"/>
        <family val="3"/>
        <charset val="128"/>
      </rPr>
      <t>）</t>
    </r>
    <phoneticPr fontId="14"/>
  </si>
  <si>
    <t>円</t>
    <phoneticPr fontId="3"/>
  </si>
  <si>
    <t>円）</t>
    <phoneticPr fontId="3"/>
  </si>
  <si>
    <t>ご確認欄</t>
    <phoneticPr fontId="14"/>
  </si>
  <si>
    <t>日本私立学校振興・共済事業団に提出した「学校法人基礎調査」の各年度の個別データについて、
日本私立中学高等学校連合会が日本私立学校振興・共済事業団から提供を受けることを当学校法人は承諾します。
ただし、下記調査項目は提供対象から除きます。
【調査票区分０７５】「役員数・役員個人票」【調査票区分８２０】「借入金等残高内訳表」
【調査票区分８３０】「計算書類記載事項１」【調査票区分８４０】「計算書類記載事項２」
【調査票区分８５０】「収益事業」</t>
    <rPh sb="84" eb="85">
      <t>トウ</t>
    </rPh>
    <rPh sb="85" eb="89">
      <t>ガッコウホウジン</t>
    </rPh>
    <rPh sb="108" eb="110">
      <t>テイキョウ</t>
    </rPh>
    <rPh sb="174" eb="178">
      <t>ケイサンショルイ</t>
    </rPh>
    <rPh sb="178" eb="182">
      <t>キサイジコウ</t>
    </rPh>
    <rPh sb="217" eb="221">
      <t>シュウエキジギョウ</t>
    </rPh>
    <phoneticPr fontId="14"/>
  </si>
  <si>
    <t>（注）</t>
    <phoneticPr fontId="14"/>
  </si>
  <si>
    <t>複数の専門スタッフを兼務している場合は、それぞれの業務に配置されているものとして判断してください。</t>
    <rPh sb="40" eb="42">
      <t>ハンダン</t>
    </rPh>
    <phoneticPr fontId="14"/>
  </si>
  <si>
    <t>兼務者</t>
    <rPh sb="0" eb="3">
      <t>ケンムシャ</t>
    </rPh>
    <phoneticPr fontId="14"/>
  </si>
  <si>
    <t>うちJET
プログラム
のALT</t>
    <phoneticPr fontId="14"/>
  </si>
  <si>
    <t>２.内部進学（入学）者数について</t>
    <rPh sb="2" eb="4">
      <t>ナイブ</t>
    </rPh>
    <rPh sb="4" eb="6">
      <t>シンガク</t>
    </rPh>
    <rPh sb="7" eb="9">
      <t>ニュウガク</t>
    </rPh>
    <rPh sb="10" eb="11">
      <t>シャ</t>
    </rPh>
    <rPh sb="11" eb="12">
      <t>スウ</t>
    </rPh>
    <phoneticPr fontId="3"/>
  </si>
  <si>
    <t>３.生徒の在籍状況について</t>
    <rPh sb="2" eb="4">
      <t>セイト</t>
    </rPh>
    <rPh sb="5" eb="7">
      <t>ザイセキ</t>
    </rPh>
    <rPh sb="7" eb="9">
      <t>ジョウキョウ</t>
    </rPh>
    <phoneticPr fontId="3"/>
  </si>
  <si>
    <t>（２）他県からの生徒数について</t>
    <rPh sb="3" eb="5">
      <t>タケン</t>
    </rPh>
    <rPh sb="8" eb="11">
      <t>セイトスウ</t>
    </rPh>
    <phoneticPr fontId="3"/>
  </si>
  <si>
    <t>配置の有無</t>
    <rPh sb="0" eb="2">
      <t>ハイチ</t>
    </rPh>
    <rPh sb="3" eb="5">
      <t>ウム</t>
    </rPh>
    <phoneticPr fontId="14"/>
  </si>
  <si>
    <t>情報通信
技術（ICT）
支援員</t>
    <rPh sb="0" eb="2">
      <t>ジョウホウ</t>
    </rPh>
    <rPh sb="2" eb="4">
      <t>ツウシン</t>
    </rPh>
    <rPh sb="5" eb="7">
      <t>ギジュツ</t>
    </rPh>
    <rPh sb="13" eb="16">
      <t>シエンイン</t>
    </rPh>
    <phoneticPr fontId="14"/>
  </si>
  <si>
    <t>①英語の授業を担当する外国人教員、講師及び助手（日本人教員の補助含む）の人数を記入してください（令和７年５月１日現在）。
　 該当する者がいない場合は、「０」と記入してください。</t>
    <rPh sb="67" eb="68">
      <t>シャ</t>
    </rPh>
    <phoneticPr fontId="14"/>
  </si>
  <si>
    <t>↓具体的な想定があればご記入ください</t>
    <rPh sb="1" eb="3">
      <t>グタイ</t>
    </rPh>
    <rPh sb="3" eb="4">
      <t>テキ</t>
    </rPh>
    <rPh sb="5" eb="7">
      <t>ソウテイ</t>
    </rPh>
    <rPh sb="12" eb="14">
      <t>キニュウ</t>
    </rPh>
    <phoneticPr fontId="14"/>
  </si>
  <si>
    <t>例えば、現在は授業で電子ノートを共有しており、そのために必要な通信速度があれば「現在－十分」を選択してください。
また、将来は授業で動画の同時視聴をしたいと考えているが、必要な通信速度がなければ「将来－不十分」を選択したうえで、
「具体的な想定」欄に「動画の同時視聴」とご記入ください。</t>
    <rPh sb="0" eb="1">
      <t>タト</t>
    </rPh>
    <rPh sb="4" eb="6">
      <t>ゲンザイ</t>
    </rPh>
    <rPh sb="7" eb="9">
      <t>ジュギョウ</t>
    </rPh>
    <rPh sb="10" eb="12">
      <t>デンシ</t>
    </rPh>
    <rPh sb="16" eb="18">
      <t>キョウユウ</t>
    </rPh>
    <rPh sb="28" eb="30">
      <t>ヒツヨウ</t>
    </rPh>
    <rPh sb="31" eb="35">
      <t>ツウシンソクド</t>
    </rPh>
    <rPh sb="40" eb="42">
      <t>ゲンザイ</t>
    </rPh>
    <rPh sb="43" eb="45">
      <t>ジュウブン</t>
    </rPh>
    <rPh sb="47" eb="49">
      <t>センタク</t>
    </rPh>
    <rPh sb="60" eb="62">
      <t>ショウライ</t>
    </rPh>
    <rPh sb="63" eb="65">
      <t>ジュギョウ</t>
    </rPh>
    <rPh sb="66" eb="68">
      <t>ドウガ</t>
    </rPh>
    <rPh sb="69" eb="73">
      <t>ドウジシチョウ</t>
    </rPh>
    <rPh sb="78" eb="79">
      <t>カンガ</t>
    </rPh>
    <rPh sb="85" eb="87">
      <t>ヒツヨウ</t>
    </rPh>
    <rPh sb="88" eb="92">
      <t>ツウシンソクド</t>
    </rPh>
    <rPh sb="98" eb="100">
      <t>ショウライ</t>
    </rPh>
    <rPh sb="101" eb="104">
      <t>フジュウブン</t>
    </rPh>
    <rPh sb="106" eb="108">
      <t>センタク</t>
    </rPh>
    <rPh sb="116" eb="119">
      <t>グタイテキ</t>
    </rPh>
    <rPh sb="120" eb="122">
      <t>ソウテイ</t>
    </rPh>
    <rPh sb="123" eb="124">
      <t>ラン</t>
    </rPh>
    <rPh sb="126" eb="128">
      <t>ドウガ</t>
    </rPh>
    <rPh sb="129" eb="133">
      <t>ドウジシチョウ</t>
    </rPh>
    <rPh sb="136" eb="138">
      <t>キニュウ</t>
    </rPh>
    <phoneticPr fontId="14"/>
  </si>
  <si>
    <t xml:space="preserve">（注）
</t>
    <rPh sb="1" eb="2">
      <t>チュウ</t>
    </rPh>
    <phoneticPr fontId="14"/>
  </si>
  <si>
    <t>現在の利用状況に対して</t>
    <rPh sb="3" eb="5">
      <t>リヨウ</t>
    </rPh>
    <rPh sb="5" eb="7">
      <t>ジョウキョウ</t>
    </rPh>
    <phoneticPr fontId="14"/>
  </si>
  <si>
    <t>将来想定される利用状況に対して</t>
    <rPh sb="7" eb="9">
      <t>リヨウ</t>
    </rPh>
    <rPh sb="9" eb="11">
      <t>ジョウキョウ</t>
    </rPh>
    <phoneticPr fontId="14"/>
  </si>
  <si>
    <t>（１）外国籍生徒及び外国人留学生について</t>
    <rPh sb="3" eb="5">
      <t>ガイコク</t>
    </rPh>
    <rPh sb="5" eb="6">
      <t>セキ</t>
    </rPh>
    <rPh sb="6" eb="8">
      <t>セイト</t>
    </rPh>
    <rPh sb="8" eb="9">
      <t>オヨ</t>
    </rPh>
    <rPh sb="10" eb="12">
      <t>ガイコク</t>
    </rPh>
    <rPh sb="12" eb="13">
      <t>ジン</t>
    </rPh>
    <rPh sb="13" eb="16">
      <t>リュウガクセイ</t>
    </rPh>
    <phoneticPr fontId="3"/>
  </si>
  <si>
    <t>設置する課程及び学科について回答してください</t>
    <rPh sb="0" eb="2">
      <t>セッチ</t>
    </rPh>
    <rPh sb="4" eb="6">
      <t>カテイ</t>
    </rPh>
    <rPh sb="6" eb="7">
      <t>オヨ</t>
    </rPh>
    <rPh sb="8" eb="10">
      <t>ガッカ</t>
    </rPh>
    <rPh sb="14" eb="16">
      <t>カイトウ</t>
    </rPh>
    <phoneticPr fontId="14"/>
  </si>
  <si>
    <t>分類（選択式）</t>
    <phoneticPr fontId="14"/>
  </si>
  <si>
    <t>問合せ先</t>
    <rPh sb="0" eb="2">
      <t>トイアワ</t>
    </rPh>
    <rPh sb="3" eb="4">
      <t>サキ</t>
    </rPh>
    <phoneticPr fontId="14"/>
  </si>
  <si>
    <t>氏名</t>
    <rPh sb="0" eb="2">
      <t>シメイ</t>
    </rPh>
    <phoneticPr fontId="3"/>
  </si>
  <si>
    <t>メール
アドレス</t>
    <phoneticPr fontId="14"/>
  </si>
  <si>
    <t>学校の男女共学別について回答してください</t>
    <rPh sb="0" eb="2">
      <t>ガッコウ</t>
    </rPh>
    <rPh sb="3" eb="5">
      <t>ダンジョ</t>
    </rPh>
    <rPh sb="5" eb="7">
      <t>キョウガク</t>
    </rPh>
    <rPh sb="7" eb="8">
      <t>ベツ</t>
    </rPh>
    <rPh sb="12" eb="14">
      <t>カイトウ</t>
    </rPh>
    <phoneticPr fontId="14"/>
  </si>
  <si>
    <t>人</t>
    <rPh sb="0" eb="1">
      <t>ヒト</t>
    </rPh>
    <phoneticPr fontId="14"/>
  </si>
  <si>
    <t>うち内部進学者数</t>
    <rPh sb="2" eb="8">
      <t>ナイブシンガクシャスウ</t>
    </rPh>
    <phoneticPr fontId="14"/>
  </si>
  <si>
    <t>うち他県からの生徒数</t>
    <rPh sb="2" eb="4">
      <t>タケン</t>
    </rPh>
    <rPh sb="7" eb="10">
      <t>セイトスウ</t>
    </rPh>
    <phoneticPr fontId="14"/>
  </si>
  <si>
    <t>うち外国人留学生数</t>
    <rPh sb="2" eb="5">
      <t>ガイコクジン</t>
    </rPh>
    <rPh sb="5" eb="8">
      <t>リュウガクセイ</t>
    </rPh>
    <rPh sb="8" eb="9">
      <t>スウ</t>
    </rPh>
    <phoneticPr fontId="14"/>
  </si>
  <si>
    <t>うち外国籍生徒数</t>
    <rPh sb="2" eb="5">
      <t>ガイコクセキ</t>
    </rPh>
    <rPh sb="5" eb="8">
      <t>セイトスウ</t>
    </rPh>
    <phoneticPr fontId="14"/>
  </si>
  <si>
    <r>
      <t>令和７年度</t>
    </r>
    <r>
      <rPr>
        <b/>
        <u/>
        <sz val="9"/>
        <rFont val="ＭＳ Ｐ明朝"/>
        <family val="1"/>
        <charset val="128"/>
      </rPr>
      <t>入学者数の内</t>
    </r>
    <r>
      <rPr>
        <sz val="9"/>
        <rFont val="ＭＳ Ｐ明朝"/>
        <family val="1"/>
        <charset val="128"/>
      </rPr>
      <t>、内部進学者数を記入してください。</t>
    </r>
    <rPh sb="0" eb="2">
      <t>レイワ</t>
    </rPh>
    <rPh sb="3" eb="5">
      <t>ネンド</t>
    </rPh>
    <rPh sb="5" eb="9">
      <t>ニュウガクシャスウ</t>
    </rPh>
    <rPh sb="10" eb="11">
      <t>ウチ</t>
    </rPh>
    <rPh sb="12" eb="17">
      <t>ナイブシンガクシャ</t>
    </rPh>
    <rPh sb="17" eb="18">
      <t>スウ</t>
    </rPh>
    <rPh sb="19" eb="21">
      <t>キニュウ</t>
    </rPh>
    <phoneticPr fontId="14"/>
  </si>
  <si>
    <r>
      <t xml:space="preserve">令和７年度
</t>
    </r>
    <r>
      <rPr>
        <b/>
        <u/>
        <sz val="10"/>
        <rFont val="ＭＳ Ｐゴシック"/>
        <family val="3"/>
        <charset val="128"/>
      </rPr>
      <t>入学者数</t>
    </r>
    <rPh sb="6" eb="10">
      <t>ニュウガクシャスウ</t>
    </rPh>
    <phoneticPr fontId="14"/>
  </si>
  <si>
    <r>
      <t xml:space="preserve">令和７年度
</t>
    </r>
    <r>
      <rPr>
        <b/>
        <u/>
        <sz val="10"/>
        <rFont val="ＭＳ Ｐゴシック"/>
        <family val="3"/>
        <charset val="128"/>
      </rPr>
      <t>在籍者数</t>
    </r>
    <rPh sb="0" eb="2">
      <t>レイワ</t>
    </rPh>
    <rPh sb="3" eb="5">
      <t>ネンド</t>
    </rPh>
    <rPh sb="6" eb="10">
      <t>ザイセキシャスウ</t>
    </rPh>
    <phoneticPr fontId="14"/>
  </si>
  <si>
    <r>
      <t>令和７年度</t>
    </r>
    <r>
      <rPr>
        <b/>
        <u/>
        <sz val="9"/>
        <rFont val="ＭＳ Ｐ明朝"/>
        <family val="1"/>
        <charset val="128"/>
      </rPr>
      <t>在籍者数の内</t>
    </r>
    <r>
      <rPr>
        <sz val="9"/>
        <rFont val="ＭＳ Ｐ明朝"/>
        <family val="1"/>
        <charset val="128"/>
      </rPr>
      <t>、保護者が学校所在の都道府県外に在住している生徒数を記入してください。</t>
    </r>
    <rPh sb="37" eb="39">
      <t>キニュウ</t>
    </rPh>
    <phoneticPr fontId="14"/>
  </si>
  <si>
    <r>
      <t xml:space="preserve">令和７年度
</t>
    </r>
    <r>
      <rPr>
        <b/>
        <u/>
        <sz val="10"/>
        <rFont val="ＭＳ Ｐゴシック"/>
        <family val="3"/>
        <charset val="128"/>
      </rPr>
      <t>在籍者数</t>
    </r>
    <rPh sb="6" eb="9">
      <t>ザイセキシャ</t>
    </rPh>
    <rPh sb="9" eb="10">
      <t>スウ</t>
    </rPh>
    <phoneticPr fontId="14"/>
  </si>
  <si>
    <t>※メールアドレスは、本調査の問い合わせにのみ使用します</t>
    <rPh sb="10" eb="13">
      <t>ホンチョウサ</t>
    </rPh>
    <rPh sb="14" eb="15">
      <t>ト</t>
    </rPh>
    <rPh sb="16" eb="17">
      <t>ア</t>
    </rPh>
    <rPh sb="22" eb="24">
      <t>シヨウ</t>
    </rPh>
    <phoneticPr fontId="14"/>
  </si>
  <si>
    <t>５．卒業生の大学・短大進学状況について</t>
    <rPh sb="2" eb="5">
      <t>ソツギョウセイ</t>
    </rPh>
    <rPh sb="6" eb="8">
      <t>ダイガク</t>
    </rPh>
    <rPh sb="9" eb="11">
      <t>タンダイ</t>
    </rPh>
    <rPh sb="11" eb="13">
      <t>シンガク</t>
    </rPh>
    <rPh sb="13" eb="15">
      <t>ジョウキョウ</t>
    </rPh>
    <phoneticPr fontId="3"/>
  </si>
  <si>
    <t xml:space="preserve">７．学校における教育の情報化の実態について
</t>
    <rPh sb="2" eb="4">
      <t>ガッコウ</t>
    </rPh>
    <rPh sb="8" eb="10">
      <t>キョウイク</t>
    </rPh>
    <rPh sb="11" eb="14">
      <t>ジョウホウカ</t>
    </rPh>
    <rPh sb="15" eb="17">
      <t>ジッタイ</t>
    </rPh>
    <phoneticPr fontId="14"/>
  </si>
  <si>
    <t>９．教室等の施設環境整備状況</t>
    <rPh sb="2" eb="4">
      <t>キョウシツ</t>
    </rPh>
    <rPh sb="4" eb="5">
      <t>トウ</t>
    </rPh>
    <rPh sb="6" eb="8">
      <t>シセツ</t>
    </rPh>
    <rPh sb="8" eb="10">
      <t>カンキョウ</t>
    </rPh>
    <rPh sb="10" eb="12">
      <t>セイビ</t>
    </rPh>
    <rPh sb="12" eb="14">
      <t>ジョウキョウ</t>
    </rPh>
    <phoneticPr fontId="14"/>
  </si>
  <si>
    <t>１０.私立学校のガバナンスについて</t>
    <rPh sb="3" eb="7">
      <t>シリツガッコウ</t>
    </rPh>
    <phoneticPr fontId="3"/>
  </si>
  <si>
    <t>専攻科</t>
    <rPh sb="0" eb="3">
      <t>センコウカ</t>
    </rPh>
    <phoneticPr fontId="14"/>
  </si>
  <si>
    <t>通信制課程</t>
    <rPh sb="0" eb="5">
      <t>ツウシンセイカテイ</t>
    </rPh>
    <phoneticPr fontId="14"/>
  </si>
  <si>
    <t>定時制課程</t>
    <rPh sb="0" eb="5">
      <t>テイジセイカテイ</t>
    </rPh>
    <phoneticPr fontId="14"/>
  </si>
  <si>
    <t>全日制課程</t>
    <rPh sb="0" eb="5">
      <t>ゼンニチセイカテイ</t>
    </rPh>
    <phoneticPr fontId="14"/>
  </si>
  <si>
    <t>①学校に設置している課程等を全て選択してください。</t>
    <rPh sb="1" eb="3">
      <t>ガッコウ</t>
    </rPh>
    <rPh sb="10" eb="12">
      <t>カテイ</t>
    </rPh>
    <rPh sb="12" eb="13">
      <t>ナド</t>
    </rPh>
    <rPh sb="14" eb="15">
      <t>スベ</t>
    </rPh>
    <rPh sb="16" eb="18">
      <t>センタク</t>
    </rPh>
    <phoneticPr fontId="14"/>
  </si>
  <si>
    <t>具体的な
試験名（科目名）</t>
    <rPh sb="0" eb="3">
      <t>グタイテキ</t>
    </rPh>
    <rPh sb="5" eb="8">
      <t>シケンメイ</t>
    </rPh>
    <rPh sb="9" eb="12">
      <t>カモクメイ</t>
    </rPh>
    <phoneticPr fontId="14"/>
  </si>
  <si>
    <t>→</t>
    <phoneticPr fontId="14"/>
  </si>
  <si>
    <t>受験者数</t>
    <rPh sb="0" eb="4">
      <t>ジュケンシャスウ</t>
    </rPh>
    <phoneticPr fontId="3"/>
  </si>
  <si>
    <t>定員／
現員別</t>
    <rPh sb="0" eb="2">
      <t>テイイン</t>
    </rPh>
    <rPh sb="4" eb="6">
      <t>ゲンイン</t>
    </rPh>
    <rPh sb="6" eb="7">
      <t>ベツ</t>
    </rPh>
    <phoneticPr fontId="14"/>
  </si>
  <si>
    <t>定員</t>
    <rPh sb="0" eb="2">
      <t>テイイン</t>
    </rPh>
    <phoneticPr fontId="14"/>
  </si>
  <si>
    <t>現員</t>
    <rPh sb="0" eb="2">
      <t>ゲンイン</t>
    </rPh>
    <phoneticPr fontId="14"/>
  </si>
  <si>
    <t>現員総数</t>
    <rPh sb="0" eb="4">
      <t>ゲンインソウスウ</t>
    </rPh>
    <phoneticPr fontId="14"/>
  </si>
  <si>
    <t>うち男子</t>
    <rPh sb="2" eb="4">
      <t>ダンシ</t>
    </rPh>
    <phoneticPr fontId="14"/>
  </si>
  <si>
    <t>うち女子</t>
    <rPh sb="2" eb="4">
      <t>ジョシ</t>
    </rPh>
    <phoneticPr fontId="14"/>
  </si>
  <si>
    <t>男女別生徒数を記入してください</t>
    <rPh sb="0" eb="2">
      <t>ダンジョ</t>
    </rPh>
    <rPh sb="2" eb="3">
      <t>ベツ</t>
    </rPh>
    <rPh sb="3" eb="6">
      <t>セイトスウ</t>
    </rPh>
    <rPh sb="7" eb="9">
      <t>キニュウ</t>
    </rPh>
    <phoneticPr fontId="14"/>
  </si>
  <si>
    <t>１年</t>
    <rPh sb="1" eb="2">
      <t>ネン</t>
    </rPh>
    <phoneticPr fontId="3"/>
  </si>
  <si>
    <t>２年</t>
    <rPh sb="1" eb="2">
      <t>ネン</t>
    </rPh>
    <phoneticPr fontId="3"/>
  </si>
  <si>
    <t>３年</t>
    <rPh sb="1" eb="2">
      <t>ネン</t>
    </rPh>
    <phoneticPr fontId="3"/>
  </si>
  <si>
    <t>１年</t>
    <rPh sb="1" eb="2">
      <t>ネン</t>
    </rPh>
    <phoneticPr fontId="14"/>
  </si>
  <si>
    <t>２年</t>
    <rPh sb="1" eb="2">
      <t>ネン</t>
    </rPh>
    <phoneticPr fontId="14"/>
  </si>
  <si>
    <t>３年</t>
    <rPh sb="1" eb="2">
      <t>ネン</t>
    </rPh>
    <phoneticPr fontId="14"/>
  </si>
  <si>
    <r>
      <rPr>
        <b/>
        <sz val="10"/>
        <rFont val="ＭＳ Ｐゴシック"/>
        <family val="3"/>
        <charset val="128"/>
      </rPr>
      <t>(5)</t>
    </r>
    <r>
      <rPr>
        <sz val="10"/>
        <rFont val="ＭＳ Ｐゴシック"/>
        <family val="3"/>
        <charset val="128"/>
      </rPr>
      <t>体育館等施設が、災害対策基本法49条の「指定避難所」、「指定緊急避難所」として指定されている、または「帰宅困難者受入施設」として自治体に登録している</t>
    </r>
    <rPh sb="3" eb="6">
      <t>タイイクカン</t>
    </rPh>
    <rPh sb="6" eb="7">
      <t>トウ</t>
    </rPh>
    <rPh sb="7" eb="9">
      <t>シセツ</t>
    </rPh>
    <rPh sb="11" eb="18">
      <t>サイガイタイサクキホンホウ</t>
    </rPh>
    <rPh sb="20" eb="21">
      <t>ジョウ</t>
    </rPh>
    <rPh sb="23" eb="25">
      <t>シテイ</t>
    </rPh>
    <rPh sb="25" eb="28">
      <t>ヒナンジョ</t>
    </rPh>
    <rPh sb="31" eb="33">
      <t>シテイ</t>
    </rPh>
    <rPh sb="33" eb="35">
      <t>キンキュウ</t>
    </rPh>
    <rPh sb="35" eb="38">
      <t>ヒナンジョ</t>
    </rPh>
    <rPh sb="42" eb="44">
      <t>シテイ</t>
    </rPh>
    <rPh sb="54" eb="56">
      <t>キタク</t>
    </rPh>
    <rPh sb="56" eb="58">
      <t>コンナン</t>
    </rPh>
    <rPh sb="58" eb="59">
      <t>シャ</t>
    </rPh>
    <rPh sb="59" eb="61">
      <t>ウケイレ</t>
    </rPh>
    <rPh sb="61" eb="63">
      <t>シセツ</t>
    </rPh>
    <rPh sb="67" eb="70">
      <t>ジチタイ</t>
    </rPh>
    <rPh sb="71" eb="73">
      <t>トウロク</t>
    </rPh>
    <phoneticPr fontId="14"/>
  </si>
  <si>
    <t>　普通教室に無線LANが整備されている学校は、
　（２）及び（３）にご回答ください</t>
    <rPh sb="28" eb="29">
      <t>オヨ</t>
    </rPh>
    <phoneticPr fontId="14"/>
  </si>
  <si>
    <t>3.</t>
    <phoneticPr fontId="14"/>
  </si>
  <si>
    <t>「その他」を選択された場合は、具体的な試験名とその科目名を「試験名（科目名）」の形式でご回答ください。</t>
    <rPh sb="3" eb="4">
      <t>タ</t>
    </rPh>
    <rPh sb="6" eb="8">
      <t>センタク</t>
    </rPh>
    <rPh sb="11" eb="13">
      <t>バアイ</t>
    </rPh>
    <rPh sb="15" eb="18">
      <t>グタイテキ</t>
    </rPh>
    <rPh sb="19" eb="22">
      <t>シケンメイ</t>
    </rPh>
    <rPh sb="25" eb="28">
      <t>カモクメイ</t>
    </rPh>
    <rPh sb="30" eb="33">
      <t>シケンメイ</t>
    </rPh>
    <rPh sb="34" eb="37">
      <t>カモクメイ</t>
    </rPh>
    <rPh sb="40" eb="42">
      <t>ケイシキ</t>
    </rPh>
    <rPh sb="44" eb="46">
      <t>カイトウ</t>
    </rPh>
    <phoneticPr fontId="14"/>
  </si>
  <si>
    <t>6. その他の活用方法→</t>
    <rPh sb="5" eb="6">
      <t>タ</t>
    </rPh>
    <rPh sb="7" eb="11">
      <t>カツヨウホウホウ</t>
    </rPh>
    <phoneticPr fontId="14"/>
  </si>
  <si>
    <t>８．その他の機能→</t>
    <rPh sb="4" eb="5">
      <t>タ</t>
    </rPh>
    <rPh sb="6" eb="8">
      <t>キノウ</t>
    </rPh>
    <phoneticPr fontId="14"/>
  </si>
  <si>
    <t>４．その他の課題→</t>
    <rPh sb="6" eb="8">
      <t>カダイ</t>
    </rPh>
    <phoneticPr fontId="14"/>
  </si>
  <si>
    <t>校務支援システムの機能</t>
    <rPh sb="0" eb="2">
      <t>コウム</t>
    </rPh>
    <rPh sb="2" eb="4">
      <t>シエン</t>
    </rPh>
    <rPh sb="9" eb="11">
      <t>キノウ</t>
    </rPh>
    <phoneticPr fontId="14"/>
  </si>
  <si>
    <t>導入済みの機能</t>
    <rPh sb="0" eb="3">
      <t>ドウニュウズ</t>
    </rPh>
    <rPh sb="5" eb="7">
      <t>キノウ</t>
    </rPh>
    <phoneticPr fontId="14"/>
  </si>
  <si>
    <t>必要な機能</t>
    <rPh sb="0" eb="2">
      <t>ヒツヨウ</t>
    </rPh>
    <rPh sb="3" eb="5">
      <t>キノウ</t>
    </rPh>
    <phoneticPr fontId="14"/>
  </si>
  <si>
    <t>校務支援システムの各機能について、「必要な機能」及び「導入済みの機能」に該当するものにそれぞれ「○」を付けてください。
・「必要な機能」＝実際の導入の有無や実現性にかかわらず、効率的な学校運営実現のために必要と考える機能のこと。
・「導入済みの機能」＝現に、貴校において使用している機能のこと。</t>
    <rPh sb="9" eb="12">
      <t>カクキノウ</t>
    </rPh>
    <rPh sb="18" eb="20">
      <t>ヒツヨウ</t>
    </rPh>
    <rPh sb="21" eb="23">
      <t>キノウ</t>
    </rPh>
    <rPh sb="24" eb="25">
      <t>オヨ</t>
    </rPh>
    <rPh sb="27" eb="30">
      <t>ドウニュウズ</t>
    </rPh>
    <rPh sb="32" eb="34">
      <t>キノウ</t>
    </rPh>
    <rPh sb="36" eb="38">
      <t>ガイトウ</t>
    </rPh>
    <rPh sb="51" eb="52">
      <t>ツ</t>
    </rPh>
    <rPh sb="62" eb="64">
      <t>ヒツヨウ</t>
    </rPh>
    <rPh sb="65" eb="67">
      <t>キノウ</t>
    </rPh>
    <rPh sb="105" eb="106">
      <t>カンガ</t>
    </rPh>
    <rPh sb="117" eb="120">
      <t>ドウニュウズ</t>
    </rPh>
    <rPh sb="122" eb="124">
      <t>キノウ</t>
    </rPh>
    <rPh sb="126" eb="127">
      <t>ゲン</t>
    </rPh>
    <phoneticPr fontId="14"/>
  </si>
  <si>
    <t>算数・ジュニア数学オリンピック出場等、本人の実績や資質による評価は本問の回答対象には含めません。</t>
    <rPh sb="0" eb="2">
      <t>サンスウ</t>
    </rPh>
    <rPh sb="7" eb="9">
      <t>スウガク</t>
    </rPh>
    <rPh sb="15" eb="17">
      <t>シュツジョウ</t>
    </rPh>
    <rPh sb="17" eb="18">
      <t>ナド</t>
    </rPh>
    <rPh sb="19" eb="21">
      <t>ホンニン</t>
    </rPh>
    <rPh sb="22" eb="24">
      <t>ジッセキ</t>
    </rPh>
    <rPh sb="25" eb="27">
      <t>シシツ</t>
    </rPh>
    <rPh sb="30" eb="32">
      <t>ヒョウカ</t>
    </rPh>
    <rPh sb="33" eb="35">
      <t>ホンモン</t>
    </rPh>
    <rPh sb="36" eb="38">
      <t>カイトウ</t>
    </rPh>
    <rPh sb="38" eb="40">
      <t>タイショウ</t>
    </rPh>
    <rPh sb="42" eb="43">
      <t>フク</t>
    </rPh>
    <phoneticPr fontId="14"/>
  </si>
  <si>
    <r>
      <t>②</t>
    </r>
    <r>
      <rPr>
        <b/>
        <u/>
        <sz val="10"/>
        <rFont val="ＭＳ Ｐ明朝"/>
        <family val="1"/>
        <charset val="128"/>
      </rPr>
      <t>全日制課程</t>
    </r>
    <r>
      <rPr>
        <u/>
        <sz val="10"/>
        <rFont val="ＭＳ Ｐ明朝"/>
        <family val="1"/>
        <charset val="128"/>
      </rPr>
      <t>に</t>
    </r>
    <r>
      <rPr>
        <sz val="10"/>
        <rFont val="ＭＳ Ｐ明朝"/>
        <family val="1"/>
        <charset val="128"/>
      </rPr>
      <t>設置している学科名を全て記入していただき、その学科の分類を選択してください。
　なお、学科内に設置されているコース等の記入は不要です。</t>
    </r>
    <rPh sb="66" eb="68">
      <t>キニュウ</t>
    </rPh>
    <rPh sb="69" eb="71">
      <t>フヨウ</t>
    </rPh>
    <phoneticPr fontId="14"/>
  </si>
  <si>
    <t>→実施予定日を回答してください。</t>
    <rPh sb="1" eb="3">
      <t>ジッシ</t>
    </rPh>
    <rPh sb="3" eb="5">
      <t>ヨテイ</t>
    </rPh>
    <rPh sb="5" eb="6">
      <t>ビ</t>
    </rPh>
    <rPh sb="7" eb="9">
      <t>カイトウ</t>
    </rPh>
    <phoneticPr fontId="14"/>
  </si>
  <si>
    <t>令和７年度　私立中学高等学校実態調査</t>
    <rPh sb="6" eb="8">
      <t>シリツ</t>
    </rPh>
    <rPh sb="8" eb="10">
      <t>チュウガク</t>
    </rPh>
    <rPh sb="10" eb="12">
      <t>コウトウ</t>
    </rPh>
    <rPh sb="12" eb="14">
      <t>ガッコウ</t>
    </rPh>
    <rPh sb="14" eb="16">
      <t>ジッタイ</t>
    </rPh>
    <rPh sb="16" eb="18">
      <t>チョウサ</t>
    </rPh>
    <phoneticPr fontId="3"/>
  </si>
  <si>
    <t>－令和７年５月１日現在－</t>
    <rPh sb="5" eb="8">
      <t>ニチゲンザイ</t>
    </rPh>
    <phoneticPr fontId="3"/>
  </si>
  <si>
    <t>４．令和６年度中における中途退学・転学者及び通信制高校への転編入者・転籍者について</t>
    <rPh sb="17" eb="18">
      <t>テン</t>
    </rPh>
    <rPh sb="18" eb="20">
      <t>ガクシャ</t>
    </rPh>
    <rPh sb="20" eb="21">
      <t>オヨ</t>
    </rPh>
    <rPh sb="22" eb="25">
      <t>ツウシンセイ</t>
    </rPh>
    <rPh sb="25" eb="27">
      <t>コウコウ</t>
    </rPh>
    <rPh sb="29" eb="30">
      <t>テン</t>
    </rPh>
    <rPh sb="30" eb="32">
      <t>ヘンニュウ</t>
    </rPh>
    <rPh sb="34" eb="37">
      <t>テンセキシャ</t>
    </rPh>
    <phoneticPr fontId="3"/>
  </si>
  <si>
    <t>令和6年
4月1日現在
在籍生徒数
（1～3年生）　　　　　　　　　　　</t>
    <rPh sb="6" eb="7">
      <t>ガツ</t>
    </rPh>
    <rPh sb="12" eb="14">
      <t>ザイセキ</t>
    </rPh>
    <rPh sb="22" eb="24">
      <t>ネンセイ</t>
    </rPh>
    <phoneticPr fontId="5"/>
  </si>
  <si>
    <t>うち令和６年度中の中途退学者、他校への転学・編入者、転籍者</t>
    <rPh sb="13" eb="14">
      <t>シャ</t>
    </rPh>
    <rPh sb="15" eb="17">
      <t>タコウ</t>
    </rPh>
    <rPh sb="19" eb="20">
      <t>テン</t>
    </rPh>
    <rPh sb="22" eb="23">
      <t>ヘン</t>
    </rPh>
    <rPh sb="24" eb="25">
      <t>シャ</t>
    </rPh>
    <rPh sb="26" eb="29">
      <t>テンセキシャ</t>
    </rPh>
    <phoneticPr fontId="3"/>
  </si>
  <si>
    <r>
      <t xml:space="preserve">計
</t>
    </r>
    <r>
      <rPr>
        <b/>
        <sz val="9"/>
        <rFont val="ＭＳ Ｐゴシック"/>
        <family val="3"/>
        <charset val="128"/>
      </rPr>
      <t>(A)</t>
    </r>
    <phoneticPr fontId="3"/>
  </si>
  <si>
    <r>
      <t xml:space="preserve">Aのうち通信制高校への転編入・転籍者数
</t>
    </r>
    <r>
      <rPr>
        <b/>
        <sz val="9"/>
        <rFont val="ＭＳ Ｐゴシック"/>
        <family val="3"/>
        <charset val="128"/>
      </rPr>
      <t>(B)</t>
    </r>
    <rPh sb="15" eb="17">
      <t>テンセキ</t>
    </rPh>
    <phoneticPr fontId="14"/>
  </si>
  <si>
    <t>(併置校の場合)
Bのうち自校設置の通信制課程への転籍者数</t>
    <phoneticPr fontId="14"/>
  </si>
  <si>
    <t>令和７年３月
卒業者数</t>
    <rPh sb="5" eb="6">
      <t>ガツ</t>
    </rPh>
    <rPh sb="7" eb="8">
      <t>ソツ</t>
    </rPh>
    <rPh sb="8" eb="11">
      <t>ギョウシャスウ</t>
    </rPh>
    <rPh sb="10" eb="11">
      <t>スウ</t>
    </rPh>
    <phoneticPr fontId="3"/>
  </si>
  <si>
    <t>６．令和７年度の専門スタッフの配置について</t>
    <rPh sb="8" eb="10">
      <t>センモン</t>
    </rPh>
    <rPh sb="15" eb="17">
      <t>ハイチ</t>
    </rPh>
    <phoneticPr fontId="3"/>
  </si>
  <si>
    <t>(注)1.
例：
2.</t>
    <phoneticPr fontId="14"/>
  </si>
  <si>
    <t>(２)専門スタッフの未配置理由と配置後課題（複数選択可）</t>
    <rPh sb="3" eb="5">
      <t>センモン</t>
    </rPh>
    <rPh sb="10" eb="13">
      <t>ミハイチ</t>
    </rPh>
    <rPh sb="13" eb="15">
      <t>リユウ</t>
    </rPh>
    <rPh sb="16" eb="18">
      <t>ハイチ</t>
    </rPh>
    <rPh sb="18" eb="19">
      <t>ゴ</t>
    </rPh>
    <rPh sb="19" eb="21">
      <t>カダイ</t>
    </rPh>
    <rPh sb="22" eb="26">
      <t>フクスウセンタク</t>
    </rPh>
    <rPh sb="26" eb="27">
      <t>カ</t>
    </rPh>
    <phoneticPr fontId="3"/>
  </si>
  <si>
    <t>学習者用デジタル教科書を導入している教科に「○」を付けてください。
「その他」の場合は、欄内に教科（複数ある場合は全て）を記入してください。
導入済の教科がない場合は「なし」に「○」を付けてください。</t>
    <rPh sb="0" eb="4">
      <t>ガクシュウシャヨウ</t>
    </rPh>
    <rPh sb="8" eb="11">
      <t>キョウカショ</t>
    </rPh>
    <rPh sb="12" eb="14">
      <t>ドウニュウ</t>
    </rPh>
    <rPh sb="18" eb="20">
      <t>キョウカ</t>
    </rPh>
    <rPh sb="71" eb="74">
      <t>ドウニュウズ</t>
    </rPh>
    <rPh sb="75" eb="77">
      <t>キョウカ</t>
    </rPh>
    <rPh sb="80" eb="82">
      <t>バアイ</t>
    </rPh>
    <rPh sb="92" eb="93">
      <t>ツ</t>
    </rPh>
    <phoneticPr fontId="14"/>
  </si>
  <si>
    <t>学習者用デジタル教科書の未導入教科についてはその理由を、導入済教科については導入後の課題を、あてはまるものすべてに「○」を付けてください。</t>
    <rPh sb="0" eb="4">
      <t>ガクシュウシャヨウ</t>
    </rPh>
    <rPh sb="8" eb="11">
      <t>キョウカショ</t>
    </rPh>
    <rPh sb="12" eb="15">
      <t>ミドウニュウ</t>
    </rPh>
    <rPh sb="15" eb="17">
      <t>キョウカ</t>
    </rPh>
    <rPh sb="24" eb="26">
      <t>リユウ</t>
    </rPh>
    <rPh sb="28" eb="30">
      <t>ドウニュウ</t>
    </rPh>
    <rPh sb="30" eb="31">
      <t>スミ</t>
    </rPh>
    <rPh sb="31" eb="33">
      <t>キョウカ</t>
    </rPh>
    <rPh sb="38" eb="41">
      <t>ドウニュウゴ</t>
    </rPh>
    <rPh sb="42" eb="44">
      <t>カダイ</t>
    </rPh>
    <phoneticPr fontId="14"/>
  </si>
  <si>
    <t>学習者用デジタル教科書の価格が高い</t>
    <rPh sb="0" eb="4">
      <t>ガクシュウシャヨウ</t>
    </rPh>
    <rPh sb="12" eb="14">
      <t>カカク</t>
    </rPh>
    <rPh sb="15" eb="16">
      <t>タカ</t>
    </rPh>
    <phoneticPr fontId="14"/>
  </si>
  <si>
    <t>「校務支援システム」とは、上記機能のいずれか１つ以上を行うために、教職員が一律に利用するシステムを指します。</t>
    <rPh sb="13" eb="15">
      <t>ジョウキ</t>
    </rPh>
    <rPh sb="15" eb="17">
      <t>キノウ</t>
    </rPh>
    <rPh sb="24" eb="26">
      <t>イジョウ</t>
    </rPh>
    <rPh sb="49" eb="50">
      <t>サ</t>
    </rPh>
    <phoneticPr fontId="14"/>
  </si>
  <si>
    <t>教職員等が作成したエクセルやアクセス等のマクロプログラムは、校務支援システムに含みません。</t>
    <rPh sb="30" eb="34">
      <t>コウムシエン</t>
    </rPh>
    <phoneticPr fontId="14"/>
  </si>
  <si>
    <t>８．令和７年度の学校建物耐震化等の状況について</t>
    <rPh sb="12" eb="15">
      <t>タイシンカ</t>
    </rPh>
    <rPh sb="15" eb="16">
      <t>トウ</t>
    </rPh>
    <rPh sb="17" eb="19">
      <t>ジョウキョウ</t>
    </rPh>
    <phoneticPr fontId="14"/>
  </si>
  <si>
    <t>(1)現時点での耐震化状況（R7.5.1時点）</t>
    <rPh sb="3" eb="6">
      <t>ゲンジテン</t>
    </rPh>
    <rPh sb="8" eb="11">
      <t>タイシンカ</t>
    </rPh>
    <rPh sb="11" eb="13">
      <t>ジョウキョウ</t>
    </rPh>
    <rPh sb="20" eb="22">
      <t>ジテン</t>
    </rPh>
    <phoneticPr fontId="14"/>
  </si>
  <si>
    <t xml:space="preserve">(3)利用中の無線LAN環境についての課題の内容（複数選択可）
</t>
    <rPh sb="22" eb="24">
      <t>ナイヨウ</t>
    </rPh>
    <phoneticPr fontId="14"/>
  </si>
  <si>
    <t>利用中の無線LAN環境についての課題として、あてはまるものすべてに「○」を付けてください。
「4.その他」の場合は、欄内に課題を記入ください。</t>
    <phoneticPr fontId="14"/>
  </si>
  <si>
    <r>
      <rPr>
        <b/>
        <u/>
        <sz val="9"/>
        <rFont val="ＭＳ Ｐ明朝"/>
        <family val="1"/>
        <charset val="128"/>
      </rPr>
      <t>この項目のみ、回答基準日がR7.6.30時点です。</t>
    </r>
    <r>
      <rPr>
        <sz val="9"/>
        <rFont val="ＭＳ Ｐ明朝"/>
        <family val="1"/>
        <charset val="128"/>
      </rPr>
      <t>令和7年度における最初の定時評議員会が終了した後、改正私立学校法に対応した運営体制についてご記入ください。</t>
    </r>
    <rPh sb="2" eb="4">
      <t>コウモク</t>
    </rPh>
    <rPh sb="7" eb="12">
      <t>カイトウキジュンビ</t>
    </rPh>
    <rPh sb="20" eb="22">
      <t>ジテン</t>
    </rPh>
    <rPh sb="25" eb="27">
      <t>レイワ</t>
    </rPh>
    <rPh sb="28" eb="30">
      <t>ネンド</t>
    </rPh>
    <rPh sb="34" eb="36">
      <t>サイショ</t>
    </rPh>
    <rPh sb="37" eb="43">
      <t>テイジヒョウギインカイ</t>
    </rPh>
    <rPh sb="62" eb="66">
      <t>ウンエイタイセイ</t>
    </rPh>
    <rPh sb="71" eb="73">
      <t>キニュウ</t>
    </rPh>
    <phoneticPr fontId="14"/>
  </si>
  <si>
    <r>
      <t>（1）令和７年度定時評議員会の実施時期について</t>
    </r>
    <r>
      <rPr>
        <b/>
        <u/>
        <sz val="11"/>
        <rFont val="ＭＳ Ｐゴシック"/>
        <family val="3"/>
        <charset val="128"/>
      </rPr>
      <t>（R7.6.30時点）</t>
    </r>
    <rPh sb="3" eb="5">
      <t>レイワ</t>
    </rPh>
    <rPh sb="6" eb="8">
      <t>ネンド</t>
    </rPh>
    <rPh sb="8" eb="10">
      <t>テイジ</t>
    </rPh>
    <rPh sb="10" eb="13">
      <t>ヒョウギイン</t>
    </rPh>
    <rPh sb="13" eb="14">
      <t>カイ</t>
    </rPh>
    <rPh sb="15" eb="17">
      <t>ジッシ</t>
    </rPh>
    <rPh sb="17" eb="19">
      <t>ジキ</t>
    </rPh>
    <rPh sb="31" eb="33">
      <t>ジテン</t>
    </rPh>
    <phoneticPr fontId="3"/>
  </si>
  <si>
    <t>（2）理事の人数構成</t>
    <rPh sb="3" eb="5">
      <t>リジ</t>
    </rPh>
    <rPh sb="6" eb="8">
      <t>ニンズウ</t>
    </rPh>
    <rPh sb="8" eb="10">
      <t>コウセイ</t>
    </rPh>
    <phoneticPr fontId="3"/>
  </si>
  <si>
    <t>学校法人が設置する私立学校の校長のうち1人以上は、理事に就く必要があります（改正私立学校法第31条第4項第1号）。</t>
    <rPh sb="25" eb="27">
      <t>リジ</t>
    </rPh>
    <rPh sb="28" eb="29">
      <t>ツ</t>
    </rPh>
    <rPh sb="30" eb="32">
      <t>ヒツヨウ</t>
    </rPh>
    <phoneticPr fontId="14"/>
  </si>
  <si>
    <t>理事は評議員を兼任できませんが（法第31条第3項）、過年度調査との比較のため質問項目を残しております。</t>
    <rPh sb="3" eb="6">
      <t>ヒョウギイン</t>
    </rPh>
    <rPh sb="16" eb="17">
      <t>ダイ</t>
    </rPh>
    <rPh sb="18" eb="19">
      <t>コウ</t>
    </rPh>
    <rPh sb="22" eb="25">
      <t>カネンド</t>
    </rPh>
    <rPh sb="28" eb="30">
      <t>ヒカク</t>
    </rPh>
    <rPh sb="34" eb="36">
      <t>コウモク</t>
    </rPh>
    <rPh sb="37" eb="38">
      <t>ノコ</t>
    </rPh>
    <rPh sb="38" eb="40">
      <t>シツモン</t>
    </rPh>
    <rPh sb="40" eb="42">
      <t>コウモク</t>
    </rPh>
    <phoneticPr fontId="14"/>
  </si>
  <si>
    <t>外部理事とは、学校法人及び子法人の役員・職員でない者を指します（法第31条第4項第2号）。</t>
    <rPh sb="0" eb="4">
      <t>ガイブリジ</t>
    </rPh>
    <rPh sb="11" eb="12">
      <t>オヨ</t>
    </rPh>
    <rPh sb="25" eb="26">
      <t>モノ</t>
    </rPh>
    <rPh sb="27" eb="28">
      <t>サ</t>
    </rPh>
    <rPh sb="33" eb="34">
      <t>ダイ</t>
    </rPh>
    <rPh sb="36" eb="37">
      <t>ジョウ</t>
    </rPh>
    <rPh sb="37" eb="38">
      <t>ダイ</t>
    </rPh>
    <rPh sb="39" eb="40">
      <t>コウ</t>
    </rPh>
    <rPh sb="40" eb="41">
      <t>ダイ</t>
    </rPh>
    <rPh sb="42" eb="43">
      <t>ゴウ</t>
    </rPh>
    <phoneticPr fontId="14"/>
  </si>
  <si>
    <t>2.</t>
    <phoneticPr fontId="14"/>
  </si>
  <si>
    <t>3.</t>
    <phoneticPr fontId="14"/>
  </si>
  <si>
    <t>評議員は役員を兼任できませんが（法第31条第3項、第46条第2項）、過年度調査との比較のため質問項目を残しております。</t>
    <rPh sb="0" eb="3">
      <t>ヒョウギイン</t>
    </rPh>
    <rPh sb="4" eb="6">
      <t>ヤクイン</t>
    </rPh>
    <rPh sb="25" eb="26">
      <t>ダイ</t>
    </rPh>
    <rPh sb="28" eb="29">
      <t>ジョウ</t>
    </rPh>
    <rPh sb="29" eb="30">
      <t>ダイ</t>
    </rPh>
    <rPh sb="31" eb="32">
      <t>コウ</t>
    </rPh>
    <phoneticPr fontId="14"/>
  </si>
  <si>
    <t>学校法人の教職員のうち1人以上は、評議員に就く必要があります（法第62条第3項第1号）。</t>
    <rPh sb="5" eb="8">
      <t>キョウショクイン</t>
    </rPh>
    <rPh sb="6" eb="8">
      <t>ショクイン</t>
    </rPh>
    <rPh sb="12" eb="13">
      <t>ニン</t>
    </rPh>
    <rPh sb="13" eb="15">
      <t>イジョウ</t>
    </rPh>
    <rPh sb="17" eb="20">
      <t>ヒョウギイン</t>
    </rPh>
    <rPh sb="21" eb="22">
      <t>ツ</t>
    </rPh>
    <rPh sb="23" eb="25">
      <t>ヒツヨウ</t>
    </rPh>
    <rPh sb="31" eb="32">
      <t>ホウ</t>
    </rPh>
    <rPh sb="32" eb="33">
      <t>ダイ</t>
    </rPh>
    <rPh sb="35" eb="36">
      <t>ジョウ</t>
    </rPh>
    <rPh sb="36" eb="37">
      <t>ダイ</t>
    </rPh>
    <rPh sb="38" eb="39">
      <t>コウ</t>
    </rPh>
    <rPh sb="39" eb="40">
      <t>ダイ</t>
    </rPh>
    <rPh sb="41" eb="42">
      <t>ゴウ</t>
    </rPh>
    <phoneticPr fontId="14"/>
  </si>
  <si>
    <t>卒業生とは、学校法人の設置する私立学校を卒業した者で年齢 25 年以上の者を指します（法第62条第3項第2号）。</t>
    <rPh sb="0" eb="3">
      <t>ソツギョウセイ</t>
    </rPh>
    <rPh sb="36" eb="37">
      <t>モノ</t>
    </rPh>
    <rPh sb="38" eb="39">
      <t>サ</t>
    </rPh>
    <phoneticPr fontId="14"/>
  </si>
  <si>
    <t>教職員かつ卒業生の者は、教職員数としてカウントし、卒業生数には含めないでください。</t>
    <rPh sb="0" eb="3">
      <t>キョウショクイン</t>
    </rPh>
    <rPh sb="5" eb="8">
      <t>ソツギョウセイ</t>
    </rPh>
    <rPh sb="9" eb="10">
      <t>モノ</t>
    </rPh>
    <rPh sb="12" eb="15">
      <t>キョウショクイン</t>
    </rPh>
    <rPh sb="15" eb="16">
      <t>スウ</t>
    </rPh>
    <rPh sb="25" eb="28">
      <t>ソツギョウセイ</t>
    </rPh>
    <rPh sb="28" eb="29">
      <t>スウ</t>
    </rPh>
    <rPh sb="31" eb="32">
      <t>フク</t>
    </rPh>
    <phoneticPr fontId="14"/>
  </si>
  <si>
    <t>（3）評議員の人数構成</t>
    <rPh sb="3" eb="6">
      <t>ヒョウギイン</t>
    </rPh>
    <rPh sb="7" eb="9">
      <t>ニンズウ</t>
    </rPh>
    <rPh sb="9" eb="11">
      <t>コウセイ</t>
    </rPh>
    <phoneticPr fontId="3"/>
  </si>
  <si>
    <t>（4）監事の人数構成</t>
    <rPh sb="3" eb="5">
      <t>カンジ</t>
    </rPh>
    <rPh sb="6" eb="8">
      <t>ニンズウ</t>
    </rPh>
    <rPh sb="8" eb="10">
      <t>コウセイ</t>
    </rPh>
    <phoneticPr fontId="3"/>
  </si>
  <si>
    <t>4.その他の入試で活用している</t>
    <rPh sb="4" eb="5">
      <t>タ</t>
    </rPh>
    <rPh sb="6" eb="8">
      <t>ニュウシ</t>
    </rPh>
    <rPh sb="9" eb="11">
      <t>カツヨウ</t>
    </rPh>
    <phoneticPr fontId="14"/>
  </si>
  <si>
    <t>ケンブリッジ英語検定、GTEC、IELTS、
   TEAP、TOEFL、TOEIC</t>
    <phoneticPr fontId="14"/>
  </si>
  <si>
    <t>９．必要な校務支援システムはない／校務支援システムを導入していない</t>
    <phoneticPr fontId="14"/>
  </si>
  <si>
    <t>収入の部</t>
    <phoneticPr fontId="15"/>
  </si>
  <si>
    <t>4.　実施予定なし</t>
    <phoneticPr fontId="14"/>
  </si>
  <si>
    <t>　　　　　　　　　　　　　　　　　　　　　　　　　　　　　　　　　　　　　　　　　　　　　　　　　　　　　　　　　　　　　　　　　　　　　　　　　　　　　　　　　　　　　　　　　　　　　　　　　　　　　　　　　　　　　　　　　　　　　　　　　　　　　　　　　　　　　　　　　　　　　　　　　　　　　　　　　　　　　　　　　　　　　　　　　　　　　　　　　　　　　　　　　　　　　　　　　　　　　　　　　　　　　　　　　　　　　　　　　　　　　　　　　　　　　　　　　　　　　　　　　　　　　　　　　　　　　　　　　　　　　　　　　　　　　　　　　　　　　　　　　　　　　　　　　　　　　　　　　　　　　　　　　　　　　　　　　　　　　　　　　　　　　　　　　　　　　　　　　　　　　　　　　　　　　　　　　　　　　　　　　　　　　　　　　　　　　　　　　　　　　　　　　　　　　　　　　　　　　　　　　</t>
    <phoneticPr fontId="14"/>
  </si>
  <si>
    <t>　　　　　　　　　　　　　　　　　　　　　　　　　　　　　　　　　　　　　　　　　　　　　　　　　　　　　　　　　　　　　　　　　　</t>
    <phoneticPr fontId="14"/>
  </si>
  <si>
    <t>1建物ごとではなく、空間ごとに数えてください。
例)１階：体育館（スポーツ専用）　２階：講堂→　「体育館（スポーツ専用）」、「講堂・ホール」にそれぞれ「１」を記入。
対象となる施設がない場合は、「0」を記入してください。</t>
    <phoneticPr fontId="14"/>
  </si>
  <si>
    <t>３．課題はない</t>
    <phoneticPr fontId="14"/>
  </si>
  <si>
    <t>　　　　　　　　　　　　　　　　　　　　　　　　　　　　　　　　　　　　　　　　　　　　　　　　　　　　　　　　　　　　　　　　　　　　　　　　　　　　　　　　　　　　　　　　　　　　　　　　　　　　　　　　　　　　　　　　　　　　　　　　　　　　　　　　　　　　　　　　　　　　　　　　　　　　　　　　　　　　　　　　　　　　　　　　　　　　　　　　　　　　　　　　　　　　　　　　　　　　　　　　　　　　　　　　　　　　　　　　　　　　　　　　　　　　　　　　　　　　　　　　　　　　　　　　　　　　　　　　　　　　　　　　　　　　　　　　　　　　　　　　　　　　　　　　　　　　　　　　　　　　　　　　　　　　　　　　　　　　　　　　　　　　　　　　　　　　　　　　　　　　　　　　　　　　　　　　　　　　　　　　　　　　　　　　　　　　　　　　　　　　　　　　　　　　　　　　　　　　　　　　　　　　　　　　　　　　　　　　　　　　　　　　　　　　　　　　　　　　　　　　　　　　　　　　　　　　　　　　　　　　　　　　　　　　　　　　　　　　　　　　　　　　　　　　　　　　　　　　　　　　　　　　　　　　　　　　　　　　　　　　　　　　　　　</t>
    <phoneticPr fontId="14"/>
  </si>
  <si>
    <t>　　　　　　　　　　　　　　　　　　　　　　　　　　　　　　　　　　　　　　　　　　　　　　　　　　　　　　　　　　　　　　　　　　　　　　　　　　　　　　　　　　　　　　　　　　　　　　　　　　　　　　　　　　　　　　　　　　　　　　　　　　　　　　　　　　　　　　　　　　　　　　　　　　　　　　　　　　　　　　　　　　　　　　　　　　　　　　　　　　　　　　　　　　　　　　　　　　　　　　　　　　　　　　　　　　　　　　　　　　　　　　　　　　　　　　　　　　　　　　　　　</t>
    <phoneticPr fontId="14"/>
  </si>
  <si>
    <t>科</t>
    <rPh sb="0" eb="1">
      <t>カ</t>
    </rPh>
    <phoneticPr fontId="14"/>
  </si>
  <si>
    <t>実用英語技能検定（英語）</t>
    <rPh sb="9" eb="11">
      <t>エイゴ</t>
    </rPh>
    <phoneticPr fontId="14"/>
  </si>
  <si>
    <t>実用数学技能検定（数学）</t>
    <rPh sb="9" eb="11">
      <t>スウガク</t>
    </rPh>
    <phoneticPr fontId="14"/>
  </si>
  <si>
    <t>日本漢字能力検定（国語）</t>
    <rPh sb="9" eb="11">
      <t>コクゴ</t>
    </rPh>
    <phoneticPr fontId="14"/>
  </si>
  <si>
    <t>×</t>
    <phoneticPr fontId="14"/>
  </si>
  <si>
    <t>✔</t>
    <phoneticPr fontId="14"/>
  </si>
  <si>
    <t>○</t>
  </si>
  <si>
    <t xml:space="preserve">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また(2)で「1.全て実施する予定」以外を回答された場合には「(3)耐震化未定の理由」として、あてはまるものに「○」を付けてください。
</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7" eb="198">
      <t>ツ</t>
    </rPh>
    <phoneticPr fontId="14"/>
  </si>
  <si>
    <t>(3)は回答不要です</t>
    <rPh sb="4" eb="8">
      <t>カイトウフヨウ</t>
    </rPh>
    <phoneticPr fontId="14"/>
  </si>
  <si>
    <t>この項目は、１法人につき１校のみご回答いただく項目です。ご回答いただく学校は、調査票１枚目の左上に表示される学校コードに基づき自動判別しています。ご回答いただく学校以外では、調査項目全体がグレーの網掛けになります。</t>
    <phoneticPr fontId="14"/>
  </si>
  <si>
    <r>
      <rPr>
        <b/>
        <sz val="10"/>
        <rFont val="ＭＳ Ｐゴシック"/>
        <family val="3"/>
        <charset val="128"/>
      </rPr>
      <t>(6)</t>
    </r>
    <r>
      <rPr>
        <sz val="10"/>
        <rFont val="ＭＳ Ｐゴシック"/>
        <family val="3"/>
        <charset val="128"/>
      </rPr>
      <t>避難所指定施設のバリアフリー化整備の実施　</t>
    </r>
    <r>
      <rPr>
        <sz val="8"/>
        <rFont val="ＭＳ Ｐゴシック"/>
        <family val="3"/>
        <charset val="128"/>
      </rPr>
      <t>※(5)で「1.はい」の場合のみ回答</t>
    </r>
    <rPh sb="3" eb="6">
      <t>ヒナンジョ</t>
    </rPh>
    <rPh sb="6" eb="10">
      <t>シテイシセツ</t>
    </rPh>
    <rPh sb="17" eb="18">
      <t>カ</t>
    </rPh>
    <rPh sb="18" eb="20">
      <t>セイビ</t>
    </rPh>
    <rPh sb="21" eb="23">
      <t>ジッシ</t>
    </rPh>
    <rPh sb="40" eb="42">
      <t>カイトウ</t>
    </rPh>
    <phoneticPr fontId="14"/>
  </si>
  <si>
    <t>【回答が必要な項目は以下の通りです】</t>
    <phoneticPr fontId="94"/>
  </si>
  <si>
    <t>専攻科を併置されている学校についての注意</t>
    <rPh sb="0" eb="3">
      <t>センコウカ</t>
    </rPh>
    <rPh sb="4" eb="6">
      <t>ヘイチ</t>
    </rPh>
    <rPh sb="11" eb="13">
      <t>ガッコウ</t>
    </rPh>
    <rPh sb="18" eb="20">
      <t>チュウイ</t>
    </rPh>
    <phoneticPr fontId="14"/>
  </si>
  <si>
    <r>
      <t>本問（Ⅳ）及び次の設問（Ⅴ）では、</t>
    </r>
    <r>
      <rPr>
        <b/>
        <u/>
        <sz val="10"/>
        <color rgb="FFFF0000"/>
        <rFont val="ＭＳ Ｐゴシック"/>
        <family val="3"/>
        <charset val="128"/>
      </rPr>
      <t>高校全日制を対象</t>
    </r>
    <r>
      <rPr>
        <b/>
        <sz val="10"/>
        <color rgb="FFFF0000"/>
        <rFont val="ＭＳ Ｐゴシック"/>
        <family val="3"/>
        <charset val="128"/>
      </rPr>
      <t>としていることを改めてご確認願います。</t>
    </r>
    <rPh sb="0" eb="2">
      <t>ホンモン</t>
    </rPh>
    <rPh sb="5" eb="6">
      <t>オヨ</t>
    </rPh>
    <rPh sb="7" eb="8">
      <t>ツギ</t>
    </rPh>
    <rPh sb="9" eb="11">
      <t>セツモン</t>
    </rPh>
    <rPh sb="17" eb="19">
      <t>コウコウ</t>
    </rPh>
    <rPh sb="19" eb="22">
      <t>ゼンニチセイ</t>
    </rPh>
    <rPh sb="23" eb="25">
      <t>タイショウ</t>
    </rPh>
    <rPh sb="33" eb="34">
      <t>アラタ</t>
    </rPh>
    <rPh sb="37" eb="40">
      <t>カクニンネガ</t>
    </rPh>
    <phoneticPr fontId="14"/>
  </si>
  <si>
    <t>※学校法人基礎調査[210]、[510]では、高校全日制と専攻科を区別せず計上している可能性があります。</t>
    <rPh sb="1" eb="9">
      <t>ガッコウホウジンキソチョウサ</t>
    </rPh>
    <rPh sb="23" eb="28">
      <t>コウコウゼンニチセイ</t>
    </rPh>
    <rPh sb="29" eb="32">
      <t>センコウカ</t>
    </rPh>
    <rPh sb="33" eb="35">
      <t>クベツ</t>
    </rPh>
    <rPh sb="37" eb="39">
      <t>ケイジョウ</t>
    </rPh>
    <rPh sb="43" eb="46">
      <t>カノウセイ</t>
    </rPh>
    <phoneticPr fontId="14"/>
  </si>
  <si>
    <t>（３）学習者用デジタル教科書の導入にあたっての課題（複数選択可）</t>
    <rPh sb="3" eb="6">
      <t>ガクシュウシャ</t>
    </rPh>
    <rPh sb="6" eb="7">
      <t>ヨウ</t>
    </rPh>
    <rPh sb="15" eb="17">
      <t>ドウニュウ</t>
    </rPh>
    <rPh sb="23" eb="25">
      <t>カダイ</t>
    </rPh>
    <phoneticPr fontId="3"/>
  </si>
  <si>
    <t>不明</t>
    <rPh sb="0" eb="2">
      <t>フメイ</t>
    </rPh>
    <phoneticPr fontId="14"/>
  </si>
  <si>
    <t>未導入機能
：未導入の理由</t>
    <rPh sb="0" eb="3">
      <t>ミドウニュウ</t>
    </rPh>
    <rPh sb="3" eb="5">
      <t>キノウ</t>
    </rPh>
    <rPh sb="7" eb="10">
      <t>ミドウニュウ</t>
    </rPh>
    <rPh sb="11" eb="13">
      <t>リユウ</t>
    </rPh>
    <phoneticPr fontId="18"/>
  </si>
  <si>
    <t>導入済機能
：導入後の課題</t>
    <rPh sb="0" eb="3">
      <t>ドウニュウズ</t>
    </rPh>
    <rPh sb="3" eb="5">
      <t>キノウ</t>
    </rPh>
    <rPh sb="7" eb="10">
      <t>ドウニュウゴ</t>
    </rPh>
    <rPh sb="11" eb="13">
      <t>カダイ</t>
    </rPh>
    <phoneticPr fontId="18"/>
  </si>
  <si>
    <t>【高等学校　全日制】</t>
    <phoneticPr fontId="3"/>
  </si>
  <si>
    <t>本   票（高等学校　全日制）</t>
    <rPh sb="0" eb="1">
      <t>ホン</t>
    </rPh>
    <phoneticPr fontId="14"/>
  </si>
  <si>
    <t>6. 募集していない（中高一貫校を含む）</t>
    <rPh sb="3" eb="5">
      <t>ボシュウ</t>
    </rPh>
    <rPh sb="11" eb="13">
      <t>チュウコウ</t>
    </rPh>
    <rPh sb="13" eb="15">
      <t>イッカン</t>
    </rPh>
    <rPh sb="15" eb="16">
      <t>コウ</t>
    </rPh>
    <rPh sb="17" eb="18">
      <t>フク</t>
    </rPh>
    <phoneticPr fontId="14"/>
  </si>
  <si>
    <t>※5.もしくは6.を選択された方は、（2）及び（3）については回答不要です。</t>
    <phoneticPr fontId="14"/>
  </si>
  <si>
    <t>公的補助金の受給の有無</t>
    <rPh sb="0" eb="2">
      <t>コウテキ</t>
    </rPh>
    <rPh sb="2" eb="5">
      <t>ホジョキン</t>
    </rPh>
    <rPh sb="6" eb="8">
      <t>ジュキュウ</t>
    </rPh>
    <rPh sb="9" eb="11">
      <t>ウム</t>
    </rPh>
    <phoneticPr fontId="14"/>
  </si>
  <si>
    <t>導入の必要がない/導入後の課題はない</t>
    <rPh sb="0" eb="2">
      <t>ドウニュウ</t>
    </rPh>
    <rPh sb="3" eb="5">
      <t>ヒツヨウ</t>
    </rPh>
    <rPh sb="9" eb="12">
      <t>ドウニュウゴ</t>
    </rPh>
    <rPh sb="13" eb="15">
      <t>カダイ</t>
    </rPh>
    <phoneticPr fontId="14"/>
  </si>
  <si>
    <t>必要十分な機能がある／課題はない</t>
    <rPh sb="0" eb="2">
      <t>ヒツヨウ</t>
    </rPh>
    <rPh sb="2" eb="4">
      <t>ジュウブン</t>
    </rPh>
    <rPh sb="5" eb="7">
      <t>キノウ</t>
    </rPh>
    <rPh sb="11" eb="13">
      <t>カダイ</t>
    </rPh>
    <phoneticPr fontId="14"/>
  </si>
  <si>
    <t>都道府県</t>
    <rPh sb="0" eb="4">
      <t>トドウフケン</t>
    </rPh>
    <phoneticPr fontId="5"/>
  </si>
  <si>
    <t>高等学校名</t>
    <rPh sb="0" eb="4">
      <t>コウトウガッコウ</t>
    </rPh>
    <rPh sb="4" eb="5">
      <t>メイ</t>
    </rPh>
    <phoneticPr fontId="6"/>
  </si>
  <si>
    <t>key-high</t>
  </si>
  <si>
    <t>全日
コード</t>
    <rPh sb="0" eb="2">
      <t>ゼンニチ</t>
    </rPh>
    <phoneticPr fontId="4"/>
  </si>
  <si>
    <t>大臣所轄</t>
    <rPh sb="0" eb="2">
      <t>ダイジン</t>
    </rPh>
    <rPh sb="2" eb="4">
      <t>ショカツ</t>
    </rPh>
    <phoneticPr fontId="6"/>
  </si>
  <si>
    <t>知事所轄</t>
  </si>
  <si>
    <t>学校法人
回答
要学校法人項目回答不要</t>
  </si>
  <si>
    <t>回答必要</t>
    <rPh sb="0" eb="2">
      <t>カイトウ</t>
    </rPh>
    <rPh sb="2" eb="4">
      <t>ヒツヨウ</t>
    </rPh>
    <phoneticPr fontId="4"/>
  </si>
  <si>
    <t>未加盟</t>
    <rPh sb="0" eb="1">
      <t>ミ</t>
    </rPh>
    <rPh sb="1" eb="3">
      <t>カメイ</t>
    </rPh>
    <phoneticPr fontId="4"/>
  </si>
  <si>
    <t>未加盟</t>
    <rPh sb="0" eb="3">
      <t>ミカメイ</t>
    </rPh>
    <phoneticPr fontId="14"/>
  </si>
  <si>
    <t>足利大学附属女子高等学校</t>
    <rPh sb="6" eb="8">
      <t>ジョシ</t>
    </rPh>
    <phoneticPr fontId="5"/>
  </si>
  <si>
    <t>栃木県足利大学附属女子高等学校</t>
  </si>
  <si>
    <t>千代田高等学校</t>
    <rPh sb="0" eb="3">
      <t>チヨダ</t>
    </rPh>
    <rPh sb="3" eb="7">
      <t>コ</t>
    </rPh>
    <phoneticPr fontId="5"/>
  </si>
  <si>
    <t>東京都千代田高等学校</t>
  </si>
  <si>
    <t>成女高等学校</t>
    <phoneticPr fontId="5"/>
  </si>
  <si>
    <t>東邦音楽大学附属東邦高等学校</t>
    <phoneticPr fontId="5"/>
  </si>
  <si>
    <t>三田国際科学学園高等学校</t>
    <rPh sb="0" eb="2">
      <t>ミタ</t>
    </rPh>
    <rPh sb="2" eb="4">
      <t>コクサイ</t>
    </rPh>
    <rPh sb="4" eb="6">
      <t>カガク</t>
    </rPh>
    <rPh sb="6" eb="8">
      <t>ガクエン</t>
    </rPh>
    <phoneticPr fontId="5"/>
  </si>
  <si>
    <t>東京都三田国際科学学園高等学校</t>
  </si>
  <si>
    <t>英明フロンティア高等学校</t>
    <rPh sb="0" eb="2">
      <t>エイメイ</t>
    </rPh>
    <phoneticPr fontId="5"/>
  </si>
  <si>
    <t>東京都英明フロンティア高等学校</t>
  </si>
  <si>
    <t>多治見西高等学校</t>
    <phoneticPr fontId="5"/>
  </si>
  <si>
    <t>浜松学院興誠高等学校</t>
    <rPh sb="4" eb="6">
      <t>コウセイ</t>
    </rPh>
    <rPh sb="6" eb="8">
      <t>コウトウ</t>
    </rPh>
    <phoneticPr fontId="5"/>
  </si>
  <si>
    <t>静岡県浜松学院興誠高等学校</t>
  </si>
  <si>
    <t>名古屋葵大学高等学校</t>
    <rPh sb="3" eb="4">
      <t>アオイ</t>
    </rPh>
    <rPh sb="4" eb="6">
      <t>ダイガク</t>
    </rPh>
    <phoneticPr fontId="5"/>
  </si>
  <si>
    <t>愛知県名古屋葵大学高等学校</t>
  </si>
  <si>
    <t>滋賀学園高等学校</t>
    <phoneticPr fontId="5"/>
  </si>
  <si>
    <t>京都翔英高等学校</t>
    <phoneticPr fontId="5"/>
  </si>
  <si>
    <t>利晶学園大阪立命館高等学校</t>
    <rPh sb="0" eb="1">
      <t>リ</t>
    </rPh>
    <rPh sb="1" eb="2">
      <t>アキラ</t>
    </rPh>
    <rPh sb="2" eb="4">
      <t>ガクエン</t>
    </rPh>
    <rPh sb="4" eb="6">
      <t>オオサカ</t>
    </rPh>
    <phoneticPr fontId="5"/>
  </si>
  <si>
    <t>大阪府利晶学園大阪立命館高等学校</t>
  </si>
  <si>
    <t>早稲田大阪高等学校</t>
    <rPh sb="3" eb="5">
      <t>オオサカ</t>
    </rPh>
    <phoneticPr fontId="5"/>
  </si>
  <si>
    <t>大阪府早稲田大阪高等学校</t>
  </si>
  <si>
    <t>神戸山手グローバル高等学校</t>
    <rPh sb="0" eb="2">
      <t>コウベ</t>
    </rPh>
    <rPh sb="2" eb="4">
      <t>ヤマテ</t>
    </rPh>
    <phoneticPr fontId="5"/>
  </si>
  <si>
    <t>兵庫県神戸山手グローバル高等学校</t>
  </si>
  <si>
    <t>山口中村学園高等学校</t>
    <rPh sb="0" eb="2">
      <t>ヤマグチ</t>
    </rPh>
    <rPh sb="4" eb="6">
      <t>ガクエン</t>
    </rPh>
    <phoneticPr fontId="5"/>
  </si>
  <si>
    <t>山口県山口中村学園高等学校</t>
  </si>
  <si>
    <t>清和女子高等学校</t>
    <phoneticPr fontId="5"/>
  </si>
  <si>
    <t>隆徳館高等学校</t>
    <rPh sb="0" eb="2">
      <t>リュウトク</t>
    </rPh>
    <rPh sb="2" eb="3">
      <t>カン</t>
    </rPh>
    <phoneticPr fontId="5"/>
  </si>
  <si>
    <t>福岡県隆徳館高等学校</t>
  </si>
  <si>
    <t>宮崎県日南学園高等学校田野分校（宮崎穎学館）</t>
  </si>
  <si>
    <t>ご確認欄にチェックを入れていただくと、回答不要な項目が黒塗りされます。
ただし、令和７年度 「学校法人基礎調査」 への回答を予定していない学校は、チェックを入れないでください。</t>
    <rPh sb="1" eb="3">
      <t>カクニン</t>
    </rPh>
    <rPh sb="3" eb="4">
      <t>ラン</t>
    </rPh>
    <rPh sb="10" eb="11">
      <t>イ</t>
    </rPh>
    <rPh sb="19" eb="23">
      <t>カイトウフヨウ</t>
    </rPh>
    <rPh sb="24" eb="26">
      <t>コウモク</t>
    </rPh>
    <rPh sb="27" eb="29">
      <t>クロヌ</t>
    </rPh>
    <rPh sb="62" eb="64">
      <t>ヨテイ</t>
    </rPh>
    <rPh sb="69" eb="71">
      <t>ガッコウ</t>
    </rPh>
    <rPh sb="78" eb="79">
      <t>イ</t>
    </rPh>
    <phoneticPr fontId="14"/>
  </si>
  <si>
    <t>選択してください↓</t>
  </si>
  <si>
    <t>小樽明峰高等学校</t>
    <phoneticPr fontId="5"/>
  </si>
  <si>
    <t>小樽双葉高等学校</t>
    <rPh sb="1" eb="2">
      <t>タル</t>
    </rPh>
    <phoneticPr fontId="5"/>
  </si>
  <si>
    <t>甲斐清和高等学校</t>
    <phoneticPr fontId="5"/>
  </si>
  <si>
    <t>山梨県甲斐清和高等学校</t>
    <phoneticPr fontId="14"/>
  </si>
  <si>
    <t>和歌山南陵高等学校</t>
    <rPh sb="0" eb="3">
      <t>ワカヤマ</t>
    </rPh>
    <rPh sb="3" eb="5">
      <t>ナンリョウ</t>
    </rPh>
    <rPh sb="5" eb="7">
      <t>コウトウ</t>
    </rPh>
    <rPh sb="7" eb="9">
      <t>ガッコウ</t>
    </rPh>
    <phoneticPr fontId="5"/>
  </si>
  <si>
    <t>和歌山県和歌山南陵高等学校</t>
    <phoneticPr fontId="14"/>
  </si>
  <si>
    <t>【回答必須項目】</t>
  </si>
  <si>
    <t>入学状況</t>
    <rPh sb="0" eb="1">
      <t>イリ</t>
    </rPh>
    <rPh sb="1" eb="2">
      <t>ガク</t>
    </rPh>
    <rPh sb="2" eb="3">
      <t>ジョウ</t>
    </rPh>
    <rPh sb="3" eb="4">
      <t>キョウ</t>
    </rPh>
    <phoneticPr fontId="3"/>
  </si>
  <si>
    <t>（４）校務支援システムの導入状況（複数選択可）</t>
    <rPh sb="3" eb="5">
      <t>コウム</t>
    </rPh>
    <rPh sb="5" eb="7">
      <t>シエン</t>
    </rPh>
    <rPh sb="12" eb="14">
      <t>ドウニュウ</t>
    </rPh>
    <rPh sb="14" eb="16">
      <t>ジョウキョウ</t>
    </rPh>
    <rPh sb="17" eb="21">
      <t>フクスウセンタク</t>
    </rPh>
    <rPh sb="21" eb="22">
      <t>カ</t>
    </rPh>
    <phoneticPr fontId="3"/>
  </si>
  <si>
    <t>②教員業務支援員、学習指導員、部活動支援員、情報通信技術支援員（ICT支援員）、スクールカウンセラー等について、
 　配置の有無及び公的補助の受給の有無を選択してください。（令和７年５月１日現在）。</t>
    <rPh sb="50" eb="51">
      <t>ナド</t>
    </rPh>
    <rPh sb="59" eb="61">
      <t>ハイチ</t>
    </rPh>
    <rPh sb="64" eb="65">
      <t>オヨ</t>
    </rPh>
    <rPh sb="66" eb="68">
      <t>コウテキ</t>
    </rPh>
    <rPh sb="68" eb="70">
      <t>ホジョ</t>
    </rPh>
    <rPh sb="71" eb="73">
      <t>ジュキュウ</t>
    </rPh>
    <rPh sb="74" eb="76">
      <t>ウム</t>
    </rPh>
    <phoneticPr fontId="14"/>
  </si>
  <si>
    <t>6.</t>
  </si>
  <si>
    <t>公的補助金の受給の有無について、本来受給対象となる者がいるにもかかわらず受給していない場合は、「受給無」としてください。
兼務者の専門スタッフしかいない等の理由により、そもそも受給対象となる者がいない場合は、「受給対象外」としてください。</t>
    <phoneticPr fontId="14"/>
  </si>
  <si>
    <t>補助額の内訳が開示されない等の理由により、公的補助金の受給の有無が判別できない場合は「不明」としてください。</t>
    <phoneticPr fontId="14"/>
  </si>
  <si>
    <t>配置の有無は、本務・兼務あるいは常勤・非常勤等の勤務形態、もしくは直接雇用・派遣・委託等の雇用形態を問いません。
ただし、教職員が単なる事務分担として当該業務を担当している場合は、「×（配置なし）」として取り扱います。</t>
    <phoneticPr fontId="14"/>
  </si>
  <si>
    <t>英語の外国人教員等は、中学・高校等の所属に関わらず、
高校で英語の授業に当たっている外国人教員等の人数を
記入してください。  「本務/兼務」の区分は、手引参照（p.14）。
中学校に所属する外国人教員が高校の授業も担当している場合は、
中学校の帳票で本務者１人、高校の帳票で兼務者１人として数えます。
ＪＥＴプログラムは、地方自治体が語学指導等を行う外国人青年を
招致する事業です。</t>
    <rPh sb="65" eb="67">
      <t>ホンム</t>
    </rPh>
    <rPh sb="68" eb="70">
      <t>ケンム</t>
    </rPh>
    <rPh sb="72" eb="74">
      <t>クブン</t>
    </rPh>
    <phoneticPr fontId="14"/>
  </si>
  <si>
    <t>1981年6月以降に建築確認された建物は、新耐震基準が適用されるため、全て耐震性のある建物になります。1981年5月以前に建築確認された建物のうち、「耐震検査等で耐震性を未確認」または「（必要な）耐震工事を未実施」の建物は耐震化未実施として回答してください。</t>
    <rPh sb="4" eb="5">
      <t>ネン</t>
    </rPh>
    <rPh sb="6" eb="7">
      <t>ガツ</t>
    </rPh>
    <rPh sb="7" eb="9">
      <t>イコウ</t>
    </rPh>
    <rPh sb="10" eb="12">
      <t>ケンチク</t>
    </rPh>
    <rPh sb="12" eb="14">
      <t>カクニン</t>
    </rPh>
    <rPh sb="17" eb="19">
      <t>タテモノ</t>
    </rPh>
    <rPh sb="21" eb="22">
      <t>シン</t>
    </rPh>
    <rPh sb="22" eb="24">
      <t>タイシン</t>
    </rPh>
    <rPh sb="24" eb="26">
      <t>キジュン</t>
    </rPh>
    <rPh sb="27" eb="29">
      <t>テキヨウ</t>
    </rPh>
    <rPh sb="35" eb="36">
      <t>スベ</t>
    </rPh>
    <rPh sb="37" eb="40">
      <t>タイシンセイ</t>
    </rPh>
    <rPh sb="43" eb="45">
      <t>タテモノ</t>
    </rPh>
    <rPh sb="55" eb="56">
      <t>ネン</t>
    </rPh>
    <rPh sb="57" eb="58">
      <t>ガツ</t>
    </rPh>
    <rPh sb="58" eb="60">
      <t>イゼン</t>
    </rPh>
    <rPh sb="61" eb="65">
      <t>ケンチクカクニン</t>
    </rPh>
    <rPh sb="68" eb="70">
      <t>タテモノ</t>
    </rPh>
    <rPh sb="75" eb="79">
      <t>タイシンケンサ</t>
    </rPh>
    <rPh sb="79" eb="80">
      <t>トウ</t>
    </rPh>
    <rPh sb="81" eb="84">
      <t>タイシンセイ</t>
    </rPh>
    <rPh sb="85" eb="88">
      <t>ミカクニン</t>
    </rPh>
    <rPh sb="94" eb="96">
      <t>ヒツヨウ</t>
    </rPh>
    <rPh sb="98" eb="100">
      <t>タイシン</t>
    </rPh>
    <rPh sb="100" eb="102">
      <t>コウジ</t>
    </rPh>
    <rPh sb="103" eb="106">
      <t>ミジッシ</t>
    </rPh>
    <rPh sb="108" eb="110">
      <t>タテモノ</t>
    </rPh>
    <rPh sb="111" eb="114">
      <t>タイシンカ</t>
    </rPh>
    <rPh sb="114" eb="117">
      <t>ミジッシ</t>
    </rPh>
    <rPh sb="120" eb="122">
      <t>カイトウ</t>
    </rPh>
    <phoneticPr fontId="14"/>
  </si>
  <si>
    <t>特別支出計（資産処分差額等）</t>
    <rPh sb="0" eb="2">
      <t>トクベツ</t>
    </rPh>
    <rPh sb="2" eb="4">
      <t>シシュツ</t>
    </rPh>
    <rPh sb="4" eb="5">
      <t>ケイ</t>
    </rPh>
    <rPh sb="8" eb="10">
      <t>ショブン</t>
    </rPh>
    <phoneticPr fontId="15"/>
  </si>
  <si>
    <t>【中学校】</t>
    <rPh sb="1" eb="4">
      <t>チュウガッコウ</t>
    </rPh>
    <phoneticPr fontId="3"/>
  </si>
  <si>
    <t>学校</t>
    <rPh sb="0" eb="2">
      <t>ガッコウ</t>
    </rPh>
    <phoneticPr fontId="3"/>
  </si>
  <si>
    <t>理事長名</t>
    <rPh sb="0" eb="3">
      <t>リジチョウ</t>
    </rPh>
    <rPh sb="3" eb="4">
      <t>メイ</t>
    </rPh>
    <phoneticPr fontId="14"/>
  </si>
  <si>
    <t>法人名</t>
    <rPh sb="0" eb="2">
      <t>ホウジン</t>
    </rPh>
    <rPh sb="2" eb="3">
      <t>メイ</t>
    </rPh>
    <phoneticPr fontId="3"/>
  </si>
  <si>
    <t>(フリガナ)</t>
    <phoneticPr fontId="14"/>
  </si>
  <si>
    <t>校長名</t>
    <phoneticPr fontId="14"/>
  </si>
  <si>
    <t>〒</t>
  </si>
  <si>
    <t>日本私立学校振興・共済事業団に提出した「学校法人基礎調査」の各年度の個別データについて、
日本私立中学高等学校連合会が日本私立学校振興・共済事業団から提供を受けることを当学校法人は承諾します。
ただし、下記調査項目は提供対象から除きます。
【調査票区分0７５】「役員数・役員個人票」【調査票区分８２0】「借入金等残高内訳表」
【調査票区分８３0】「計算書類記載事項１」【調査票区分８４0】「計算書類記載事項２」
【調査票区分８５0】「収益事業」</t>
    <rPh sb="84" eb="85">
      <t>トウ</t>
    </rPh>
    <rPh sb="85" eb="89">
      <t>ガッコウホウジン</t>
    </rPh>
    <rPh sb="108" eb="110">
      <t>テイキョウ</t>
    </rPh>
    <rPh sb="174" eb="178">
      <t>ケイサンショルイ</t>
    </rPh>
    <rPh sb="178" eb="182">
      <t>キサイジコウ</t>
    </rPh>
    <rPh sb="217" eb="221">
      <t>シュウエキジギョウ</t>
    </rPh>
    <phoneticPr fontId="14"/>
  </si>
  <si>
    <t>本　票（中学校）</t>
    <rPh sb="0" eb="1">
      <t>ホン</t>
    </rPh>
    <rPh sb="2" eb="3">
      <t>ヒョウ</t>
    </rPh>
    <rPh sb="4" eb="7">
      <t>チュウガッコウ</t>
    </rPh>
    <phoneticPr fontId="14"/>
  </si>
  <si>
    <t xml:space="preserve">(注)
</t>
    <phoneticPr fontId="3"/>
  </si>
  <si>
    <t>Ⅰ．入学状況・生徒数→学校法人基礎調査[110]</t>
    <rPh sb="2" eb="4">
      <t>ニュウガク</t>
    </rPh>
    <rPh sb="4" eb="6">
      <t>ジョウキョウ</t>
    </rPh>
    <rPh sb="7" eb="10">
      <t>セイトスウ</t>
    </rPh>
    <phoneticPr fontId="3"/>
  </si>
  <si>
    <t>生徒数（５月１日現在）</t>
    <rPh sb="0" eb="1">
      <t>ショウ</t>
    </rPh>
    <rPh sb="1" eb="2">
      <t>ト</t>
    </rPh>
    <rPh sb="2" eb="3">
      <t>カズ</t>
    </rPh>
    <rPh sb="5" eb="6">
      <t>ガツ</t>
    </rPh>
    <rPh sb="7" eb="8">
      <t>ニチ</t>
    </rPh>
    <rPh sb="8" eb="10">
      <t>ゲンザイ</t>
    </rPh>
    <phoneticPr fontId="3"/>
  </si>
  <si>
    <t>入学
志願者数</t>
    <rPh sb="0" eb="2">
      <t>ニュウガク</t>
    </rPh>
    <rPh sb="3" eb="6">
      <t>シガンシャ</t>
    </rPh>
    <rPh sb="6" eb="7">
      <t>スウ</t>
    </rPh>
    <phoneticPr fontId="14"/>
  </si>
  <si>
    <t>受験者数</t>
    <rPh sb="0" eb="4">
      <t>ジュケンシャスウ</t>
    </rPh>
    <phoneticPr fontId="14"/>
  </si>
  <si>
    <t>合格者数</t>
    <rPh sb="0" eb="4">
      <t>ゴウカクシャスウ</t>
    </rPh>
    <phoneticPr fontId="14"/>
  </si>
  <si>
    <t>入学者数</t>
    <rPh sb="0" eb="4">
      <t>ニュウガクシャスウ</t>
    </rPh>
    <phoneticPr fontId="14"/>
  </si>
  <si>
    <t>Ⅱ．学級数→学校法人基礎調査[110]</t>
    <rPh sb="2" eb="4">
      <t>ガッキュウ</t>
    </rPh>
    <rPh sb="4" eb="5">
      <t>スウ</t>
    </rPh>
    <phoneticPr fontId="3"/>
  </si>
  <si>
    <t>区　分</t>
    <rPh sb="0" eb="1">
      <t>ク</t>
    </rPh>
    <rPh sb="2" eb="3">
      <t>ブン</t>
    </rPh>
    <phoneticPr fontId="14"/>
  </si>
  <si>
    <t>中学校</t>
    <rPh sb="0" eb="3">
      <t>チュウガッコウ</t>
    </rPh>
    <phoneticPr fontId="14"/>
  </si>
  <si>
    <t>備　考</t>
    <rPh sb="0" eb="1">
      <t>ビ</t>
    </rPh>
    <rPh sb="2" eb="3">
      <t>コウ</t>
    </rPh>
    <phoneticPr fontId="14"/>
  </si>
  <si>
    <r>
      <t>（単位：</t>
    </r>
    <r>
      <rPr>
        <b/>
        <sz val="10"/>
        <color rgb="FFFF0000"/>
        <rFont val="ＭＳ Ｐゴシック"/>
        <family val="3"/>
        <charset val="128"/>
      </rPr>
      <t>円</t>
    </r>
    <r>
      <rPr>
        <b/>
        <sz val="10"/>
        <color theme="1"/>
        <rFont val="ＭＳ Ｐゴシック"/>
        <family val="3"/>
        <charset val="128"/>
      </rPr>
      <t>）</t>
    </r>
    <phoneticPr fontId="14"/>
  </si>
  <si>
    <t>Ⅳ．教職員数（令和７年５月１日現在）→学校法人基礎調査[210]</t>
    <rPh sb="2" eb="5">
      <t>キョウショクイン</t>
    </rPh>
    <rPh sb="5" eb="6">
      <t>スウ</t>
    </rPh>
    <rPh sb="7" eb="9">
      <t>レイワ</t>
    </rPh>
    <rPh sb="10" eb="11">
      <t>ネン</t>
    </rPh>
    <rPh sb="12" eb="13">
      <t>ガツ</t>
    </rPh>
    <rPh sb="14" eb="17">
      <t>ニチゲンザイ</t>
    </rPh>
    <rPh sb="15" eb="17">
      <t>ゲンザイ</t>
    </rPh>
    <phoneticPr fontId="3"/>
  </si>
  <si>
    <t>Ⅴ．令和６年度　本務教職員の人件費支出内訳→学校法人基礎調査[510]</t>
    <rPh sb="8" eb="10">
      <t>ホンム</t>
    </rPh>
    <rPh sb="10" eb="13">
      <t>キョウショクイン</t>
    </rPh>
    <rPh sb="14" eb="17">
      <t>ジンケンヒ</t>
    </rPh>
    <rPh sb="17" eb="19">
      <t>シシュツ</t>
    </rPh>
    <rPh sb="19" eb="21">
      <t>ウチワケ</t>
    </rPh>
    <phoneticPr fontId="3"/>
  </si>
  <si>
    <t>Ⅵ．令和６年度　事業活動収支内訳　（令和６年度決算）→学校法人基礎調査[610]</t>
    <rPh sb="8" eb="10">
      <t>ジギョウ</t>
    </rPh>
    <rPh sb="10" eb="12">
      <t>カツドウ</t>
    </rPh>
    <rPh sb="12" eb="14">
      <t>シュウシ</t>
    </rPh>
    <rPh sb="14" eb="16">
      <t>ウチワケ</t>
    </rPh>
    <rPh sb="23" eb="25">
      <t>ケッサン</t>
    </rPh>
    <phoneticPr fontId="3"/>
  </si>
  <si>
    <t>収入の部</t>
    <rPh sb="0" eb="2">
      <t>シュウニュウ</t>
    </rPh>
    <rPh sb="3" eb="4">
      <t>ブ</t>
    </rPh>
    <phoneticPr fontId="15"/>
  </si>
  <si>
    <t>（</t>
  </si>
  <si>
    <t>円）</t>
  </si>
  <si>
    <t>別   票（中学校）</t>
    <rPh sb="6" eb="9">
      <t>チュウガッコウ</t>
    </rPh>
    <phoneticPr fontId="3"/>
  </si>
  <si>
    <t>4. その他の入試で活用している</t>
    <rPh sb="5" eb="6">
      <t>タ</t>
    </rPh>
    <rPh sb="7" eb="9">
      <t>ニュウシ</t>
    </rPh>
    <rPh sb="10" eb="12">
      <t>カツヨウ</t>
    </rPh>
    <phoneticPr fontId="14"/>
  </si>
  <si>
    <t>実用英語技能検定（英検）</t>
    <rPh sb="9" eb="11">
      <t>エイケン</t>
    </rPh>
    <phoneticPr fontId="14"/>
  </si>
  <si>
    <t xml:space="preserve">   ケンブリッジ英語検定、GTEC、IELTS、
   TEAP、TOEFL、TOEIC</t>
    <phoneticPr fontId="14"/>
  </si>
  <si>
    <t>【算数】</t>
    <rPh sb="1" eb="3">
      <t>サンスウ</t>
    </rPh>
    <phoneticPr fontId="14"/>
  </si>
  <si>
    <t>実用数学技能検定（数検）</t>
    <rPh sb="9" eb="11">
      <t>スウケン</t>
    </rPh>
    <phoneticPr fontId="14"/>
  </si>
  <si>
    <t>日本漢字能力検定（漢検）</t>
    <rPh sb="9" eb="11">
      <t>カンケン</t>
    </rPh>
    <phoneticPr fontId="14"/>
  </si>
  <si>
    <t>1.入試得点の加算</t>
    <rPh sb="2" eb="4">
      <t>ニュウシ</t>
    </rPh>
    <rPh sb="4" eb="6">
      <t>トクテン</t>
    </rPh>
    <rPh sb="7" eb="9">
      <t>カサン</t>
    </rPh>
    <phoneticPr fontId="14"/>
  </si>
  <si>
    <t>2.得点換算・試験免除</t>
    <rPh sb="2" eb="6">
      <t>トクテンカンサン</t>
    </rPh>
    <rPh sb="7" eb="11">
      <t>シケンメンジョ</t>
    </rPh>
    <phoneticPr fontId="14"/>
  </si>
  <si>
    <t>3.内申点の加算・優遇</t>
    <rPh sb="2" eb="5">
      <t>ナイシンテン</t>
    </rPh>
    <rPh sb="6" eb="8">
      <t>カサン</t>
    </rPh>
    <rPh sb="9" eb="11">
      <t>ユウグウ</t>
    </rPh>
    <phoneticPr fontId="14"/>
  </si>
  <si>
    <t>4.出願基準・推薦基準等、学校内部の基準の優遇</t>
    <rPh sb="2" eb="6">
      <t>シュツガンキジュン</t>
    </rPh>
    <rPh sb="7" eb="9">
      <t>スイセン</t>
    </rPh>
    <rPh sb="9" eb="12">
      <t>キジュンナド</t>
    </rPh>
    <rPh sb="13" eb="15">
      <t>ガッコウ</t>
    </rPh>
    <rPh sb="15" eb="17">
      <t>ナイブ</t>
    </rPh>
    <rPh sb="18" eb="20">
      <t>キジュン</t>
    </rPh>
    <rPh sb="21" eb="23">
      <t>ユウグウ</t>
    </rPh>
    <phoneticPr fontId="14"/>
  </si>
  <si>
    <t>5.合格者決定の際の考慮</t>
    <rPh sb="2" eb="5">
      <t>ゴウカクシャ</t>
    </rPh>
    <rPh sb="5" eb="7">
      <t>ケッテイ</t>
    </rPh>
    <rPh sb="8" eb="9">
      <t>サイ</t>
    </rPh>
    <rPh sb="10" eb="12">
      <t>コウリョ</t>
    </rPh>
    <phoneticPr fontId="14"/>
  </si>
  <si>
    <t>6.その他の活用方法→</t>
    <rPh sb="4" eb="5">
      <t>タ</t>
    </rPh>
    <rPh sb="6" eb="10">
      <t>カツヨウホウホウ</t>
    </rPh>
    <phoneticPr fontId="14"/>
  </si>
  <si>
    <t>４．令和６年度中における中途退学・転学者について</t>
    <rPh sb="17" eb="18">
      <t>テン</t>
    </rPh>
    <rPh sb="19" eb="20">
      <t>シャ</t>
    </rPh>
    <phoneticPr fontId="3"/>
  </si>
  <si>
    <t>令和６年
４月１日現在
在籍生徒数
（1～3年生）　　　　　　　　　　　</t>
    <rPh sb="6" eb="7">
      <t>ガツ</t>
    </rPh>
    <rPh sb="12" eb="14">
      <t>ザイセキ</t>
    </rPh>
    <phoneticPr fontId="5"/>
  </si>
  <si>
    <t>うち令和６年度中の中途退学者、他校への転学・編入者</t>
    <rPh sb="13" eb="14">
      <t>シャ</t>
    </rPh>
    <rPh sb="15" eb="17">
      <t>タコウ</t>
    </rPh>
    <rPh sb="19" eb="20">
      <t>テン</t>
    </rPh>
    <rPh sb="22" eb="24">
      <t>ヘンニュウ</t>
    </rPh>
    <rPh sb="24" eb="25">
      <t>シャ</t>
    </rPh>
    <phoneticPr fontId="3"/>
  </si>
  <si>
    <t>病気・けが       ・死　亡　等</t>
    <phoneticPr fontId="3"/>
  </si>
  <si>
    <t>計</t>
    <phoneticPr fontId="3"/>
  </si>
  <si>
    <t>５．令和７年度の専門スタッフの配置について</t>
    <rPh sb="8" eb="10">
      <t>センモン</t>
    </rPh>
    <rPh sb="15" eb="17">
      <t>ハイチ</t>
    </rPh>
    <phoneticPr fontId="3"/>
  </si>
  <si>
    <t>(１)専門スタッフの配置人数①</t>
    <rPh sb="3" eb="5">
      <t>センモン</t>
    </rPh>
    <rPh sb="10" eb="12">
      <t>ハイチ</t>
    </rPh>
    <rPh sb="12" eb="14">
      <t>ニンズウ</t>
    </rPh>
    <phoneticPr fontId="3"/>
  </si>
  <si>
    <t>①英語の授業を担当する外国人教員、講師及び助手（日本人教員の補助含む）の人数を記入してください（令和７年５月１日現在）。
　 該当する者がいない場合は、「0」と記入してください。</t>
    <rPh sb="67" eb="68">
      <t>シャ</t>
    </rPh>
    <phoneticPr fontId="14"/>
  </si>
  <si>
    <t>公的補助金の受給の有無</t>
    <rPh sb="0" eb="2">
      <t>コウテキ</t>
    </rPh>
    <rPh sb="2" eb="4">
      <t>ホジョ</t>
    </rPh>
    <rPh sb="4" eb="5">
      <t>キン</t>
    </rPh>
    <rPh sb="6" eb="8">
      <t>ジュキュウ</t>
    </rPh>
    <rPh sb="9" eb="11">
      <t>ウム</t>
    </rPh>
    <phoneticPr fontId="14"/>
  </si>
  <si>
    <t xml:space="preserve">６．学校における教育の情報化の実態について
</t>
    <rPh sb="2" eb="4">
      <t>ガッコウ</t>
    </rPh>
    <rPh sb="8" eb="10">
      <t>キョウイク</t>
    </rPh>
    <rPh sb="11" eb="14">
      <t>ジョウホウカ</t>
    </rPh>
    <rPh sb="15" eb="17">
      <t>ジッタイ</t>
    </rPh>
    <phoneticPr fontId="14"/>
  </si>
  <si>
    <r>
      <t xml:space="preserve">生徒用
</t>
    </r>
    <r>
      <rPr>
        <b/>
        <sz val="9"/>
        <color theme="1"/>
        <rFont val="ＭＳ ゴシック"/>
        <family val="3"/>
        <charset val="128"/>
      </rPr>
      <t>（授業、課題に使用）</t>
    </r>
    <rPh sb="0" eb="3">
      <t>セイトヨウ</t>
    </rPh>
    <rPh sb="5" eb="7">
      <t>ジュギョウ</t>
    </rPh>
    <rPh sb="8" eb="10">
      <t>カダイ</t>
    </rPh>
    <rPh sb="11" eb="13">
      <t>シヨウ</t>
    </rPh>
    <phoneticPr fontId="15"/>
  </si>
  <si>
    <t>保護者購入
(学校指定機種)</t>
    <rPh sb="0" eb="3">
      <t>ホゴシャ</t>
    </rPh>
    <rPh sb="3" eb="5">
      <t>コウニュウ</t>
    </rPh>
    <rPh sb="7" eb="13">
      <t>ガッコウシテイキシュ</t>
    </rPh>
    <phoneticPr fontId="15"/>
  </si>
  <si>
    <t>保護者購入
(任意機種持込)</t>
    <rPh sb="0" eb="3">
      <t>ホゴシャ</t>
    </rPh>
    <rPh sb="3" eb="5">
      <t>コウニュウ</t>
    </rPh>
    <rPh sb="7" eb="13">
      <t>ニンイキシュモチコミ</t>
    </rPh>
    <phoneticPr fontId="15"/>
  </si>
  <si>
    <t>学習者用デジタル教科書を導入している教科に「○」を付けてください。
「その他」の場合は、欄内に教科（複数ある場合は全て）を記入してください。
導入済の教科がない場合は「なし」に「○」を付けてください。</t>
    <phoneticPr fontId="14"/>
  </si>
  <si>
    <t>社会</t>
    <rPh sb="0" eb="2">
      <t>シャカイ</t>
    </rPh>
    <phoneticPr fontId="15"/>
  </si>
  <si>
    <t>「学習者用デジタル教科書」とは、教科書会社が「デジタル教科書」等の名称で販売しているもので、学校で使用している教科書に準拠し、生徒がタブレット等で使用するデジタルコンテンツです。
学年を問わず、各教科において１科目でも導入していれば「○」を付けてください。</t>
    <rPh sb="1" eb="4">
      <t>ガクシュウシャ</t>
    </rPh>
    <rPh sb="90" eb="92">
      <t>ガクネン</t>
    </rPh>
    <phoneticPr fontId="14"/>
  </si>
  <si>
    <t>※数学検定（１級～５級）と算数検定（６級以下）の区別は不要です。</t>
    <rPh sb="1" eb="5">
      <t>スウガクケンテイ</t>
    </rPh>
    <rPh sb="13" eb="17">
      <t>サンスウケンテイ</t>
    </rPh>
    <rPh sb="19" eb="20">
      <t>キュウ</t>
    </rPh>
    <rPh sb="20" eb="22">
      <t>イカ</t>
    </rPh>
    <rPh sb="24" eb="26">
      <t>クベツ</t>
    </rPh>
    <rPh sb="27" eb="29">
      <t>フヨウ</t>
    </rPh>
    <phoneticPr fontId="14"/>
  </si>
  <si>
    <t>９．必要な校務支援システムはない／校務支援システムを導入していない</t>
    <rPh sb="2" eb="4">
      <t>ヒツヨウ</t>
    </rPh>
    <rPh sb="5" eb="9">
      <t>コウムシエン</t>
    </rPh>
    <phoneticPr fontId="14"/>
  </si>
  <si>
    <t>未導入の理由</t>
    <rPh sb="0" eb="3">
      <t>ミドウニュウ</t>
    </rPh>
    <rPh sb="4" eb="6">
      <t>リユウ</t>
    </rPh>
    <phoneticPr fontId="14"/>
  </si>
  <si>
    <t>導入後の課題</t>
    <rPh sb="0" eb="3">
      <t>ドウニュウゴ</t>
    </rPh>
    <rPh sb="4" eb="6">
      <t>カダイ</t>
    </rPh>
    <phoneticPr fontId="14"/>
  </si>
  <si>
    <t>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また(2)で「1.全て実施する予定」以外を回答された場合には「(3)耐震化未定の理由」として、あてはまるものに「〇」を付けてください。</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8" eb="199">
      <t>ツ</t>
    </rPh>
    <phoneticPr fontId="14"/>
  </si>
  <si>
    <t>(1)現時点での耐震化状況（R6.5.1時点）</t>
    <rPh sb="3" eb="6">
      <t>ゲンジテン</t>
    </rPh>
    <rPh sb="8" eb="11">
      <t>タイシンカ</t>
    </rPh>
    <rPh sb="11" eb="13">
      <t>ジョウキョウ</t>
    </rPh>
    <rPh sb="20" eb="22">
      <t>ジテン</t>
    </rPh>
    <phoneticPr fontId="14"/>
  </si>
  <si>
    <t>4.　実施予定なし</t>
    <rPh sb="3" eb="7">
      <t>ジッシヨテイ</t>
    </rPh>
    <phoneticPr fontId="14"/>
  </si>
  <si>
    <t>８．教室等の施設環境整備状況</t>
    <rPh sb="2" eb="4">
      <t>キョウシツ</t>
    </rPh>
    <rPh sb="4" eb="5">
      <t>トウ</t>
    </rPh>
    <rPh sb="6" eb="8">
      <t>シセツ</t>
    </rPh>
    <rPh sb="8" eb="10">
      <t>カンキョウ</t>
    </rPh>
    <rPh sb="10" eb="12">
      <t>セイビ</t>
    </rPh>
    <rPh sb="12" eb="14">
      <t>ジョウキョウ</t>
    </rPh>
    <phoneticPr fontId="14"/>
  </si>
  <si>
    <r>
      <t>中学専有分</t>
    </r>
    <r>
      <rPr>
        <b/>
        <sz val="9"/>
        <color theme="0"/>
        <rFont val="ＭＳ Ｐゴシック"/>
        <family val="3"/>
        <charset val="128"/>
      </rPr>
      <t>（中高共用除く）</t>
    </r>
    <rPh sb="0" eb="2">
      <t>チュウガク</t>
    </rPh>
    <rPh sb="2" eb="4">
      <t>センユウ</t>
    </rPh>
    <rPh sb="4" eb="5">
      <t>ブン</t>
    </rPh>
    <rPh sb="6" eb="8">
      <t>チュウコウ</t>
    </rPh>
    <rPh sb="8" eb="10">
      <t>キョウヨウ</t>
    </rPh>
    <rPh sb="10" eb="11">
      <t>ノゾ</t>
    </rPh>
    <phoneticPr fontId="14"/>
  </si>
  <si>
    <t>中高併設校は、高校の調査票で回答ください。</t>
    <rPh sb="2" eb="5">
      <t>ヘイセツコウ</t>
    </rPh>
    <rPh sb="14" eb="16">
      <t>カイトウ</t>
    </rPh>
    <phoneticPr fontId="14"/>
  </si>
  <si>
    <t>中学専有施設のみ</t>
    <rPh sb="0" eb="2">
      <t>チュウガク</t>
    </rPh>
    <rPh sb="2" eb="4">
      <t>センユウ</t>
    </rPh>
    <rPh sb="4" eb="6">
      <t>シセツ</t>
    </rPh>
    <phoneticPr fontId="14"/>
  </si>
  <si>
    <r>
      <rPr>
        <b/>
        <u/>
        <sz val="9"/>
        <rFont val="ＭＳ Ｐゴシック"/>
        <family val="3"/>
        <charset val="128"/>
      </rPr>
      <t>冷房</t>
    </r>
    <r>
      <rPr>
        <sz val="9"/>
        <rFont val="ＭＳ Ｐゴシック"/>
        <family val="3"/>
        <charset val="128"/>
      </rPr>
      <t>整備済空間数</t>
    </r>
    <rPh sb="0" eb="2">
      <t>レイボウ</t>
    </rPh>
    <rPh sb="2" eb="4">
      <t>セイビ</t>
    </rPh>
    <rPh sb="4" eb="5">
      <t>スミ</t>
    </rPh>
    <rPh sb="5" eb="8">
      <t>クウカンスウ</t>
    </rPh>
    <phoneticPr fontId="14"/>
  </si>
  <si>
    <t>(注)1  　建物ごとではなく、空間ごとに数えてください。
　　　　　例)１階：体育館（スポーツ専用）　２階：講堂
　　　　　→　「体育館（スポーツ専用）」、「講堂・ホール」に
　　　　　それぞれ　「１」を記入。</t>
    <phoneticPr fontId="14"/>
  </si>
  <si>
    <t>　　　2　対象となる施設がない場合は、「0」と記入してください。</t>
  </si>
  <si>
    <t>９.私立学校のガバナンスについて</t>
    <rPh sb="2" eb="6">
      <t>シリツガッコウ</t>
    </rPh>
    <phoneticPr fontId="3"/>
  </si>
  <si>
    <t>この項目のみ、回答基準日がR7.6.30時点です。令和7年度における最初の定時評議員会が終了した後、改正私立学校法に対応した運営体制についてご記入ください。</t>
    <rPh sb="2" eb="4">
      <t>コウモク</t>
    </rPh>
    <rPh sb="7" eb="12">
      <t>カイトウキジュンビ</t>
    </rPh>
    <rPh sb="20" eb="22">
      <t>ジテン</t>
    </rPh>
    <rPh sb="25" eb="27">
      <t>レイワ</t>
    </rPh>
    <rPh sb="28" eb="30">
      <t>ネンド</t>
    </rPh>
    <rPh sb="34" eb="36">
      <t>サイショ</t>
    </rPh>
    <rPh sb="37" eb="43">
      <t>テイジヒョウギインカイ</t>
    </rPh>
    <rPh sb="62" eb="66">
      <t>ウンエイタイセイ</t>
    </rPh>
    <rPh sb="71" eb="73">
      <t>キニュウ</t>
    </rPh>
    <phoneticPr fontId="14"/>
  </si>
  <si>
    <t>（1）令和７年度定時評議員会の実施時期について（R7.6.30時点）</t>
    <rPh sb="3" eb="5">
      <t>レイワ</t>
    </rPh>
    <rPh sb="6" eb="8">
      <t>ネンド</t>
    </rPh>
    <rPh sb="8" eb="10">
      <t>テイジ</t>
    </rPh>
    <rPh sb="10" eb="13">
      <t>ヒョウギイン</t>
    </rPh>
    <rPh sb="13" eb="14">
      <t>カイ</t>
    </rPh>
    <rPh sb="15" eb="17">
      <t>ジッシ</t>
    </rPh>
    <rPh sb="17" eb="19">
      <t>ジキ</t>
    </rPh>
    <rPh sb="31" eb="33">
      <t>ジテン</t>
    </rPh>
    <phoneticPr fontId="3"/>
  </si>
  <si>
    <t>※「2.未実施」を選択された方は、（2）以降について回答不要です。</t>
    <rPh sb="4" eb="7">
      <t>ミジッシ</t>
    </rPh>
    <rPh sb="9" eb="11">
      <t>センタク</t>
    </rPh>
    <rPh sb="14" eb="15">
      <t>カタ</t>
    </rPh>
    <rPh sb="20" eb="22">
      <t>イコウ</t>
    </rPh>
    <rPh sb="26" eb="28">
      <t>カイトウ</t>
    </rPh>
    <rPh sb="28" eb="30">
      <t>フヨウ</t>
    </rPh>
    <phoneticPr fontId="14"/>
  </si>
  <si>
    <t>都道府県</t>
    <rPh sb="0" eb="4">
      <t>トドウフケン</t>
    </rPh>
    <phoneticPr fontId="14"/>
  </si>
  <si>
    <t>中学校名</t>
    <rPh sb="0" eb="3">
      <t>チュウガッコウ</t>
    </rPh>
    <rPh sb="3" eb="4">
      <t>メイ</t>
    </rPh>
    <phoneticPr fontId="5"/>
  </si>
  <si>
    <t>都道府県中学校名</t>
  </si>
  <si>
    <t>中学校コード</t>
    <rPh sb="0" eb="2">
      <t>チュウガク</t>
    </rPh>
    <rPh sb="2" eb="3">
      <t>コウ</t>
    </rPh>
    <phoneticPr fontId="15"/>
  </si>
  <si>
    <t>大臣所轄</t>
    <rPh sb="0" eb="2">
      <t>ダイジン</t>
    </rPh>
    <rPh sb="2" eb="4">
      <t>ショカツ</t>
    </rPh>
    <phoneticPr fontId="5"/>
  </si>
  <si>
    <t>学校法人回答要不要</t>
    <phoneticPr fontId="14"/>
  </si>
  <si>
    <t>札幌大谷中学校</t>
  </si>
  <si>
    <t>北海道札幌大谷中学校</t>
  </si>
  <si>
    <t>学校法人項目回答不要</t>
    <phoneticPr fontId="14"/>
  </si>
  <si>
    <t>立命館慶祥中学校</t>
  </si>
  <si>
    <t>北海道立命館慶祥中学校</t>
  </si>
  <si>
    <t>学校法人項目回答不要</t>
    <phoneticPr fontId="15"/>
  </si>
  <si>
    <t>札幌光星中学校</t>
  </si>
  <si>
    <t>北海道札幌光星中学校</t>
  </si>
  <si>
    <t>藤女子中学校</t>
  </si>
  <si>
    <t>北海道藤女子中学校</t>
  </si>
  <si>
    <t>北星学園女子中学校</t>
  </si>
  <si>
    <t>北海道北星学園女子中学校</t>
  </si>
  <si>
    <t>遺愛女子中学校</t>
  </si>
  <si>
    <t>北海道遺愛女子中学校</t>
  </si>
  <si>
    <t>函館白百合学園中学校</t>
  </si>
  <si>
    <t>北海道函館白百合学園中学校</t>
  </si>
  <si>
    <t>函館ラ・サール中学校</t>
  </si>
  <si>
    <t>北海道函館ラ・サール中学校</t>
  </si>
  <si>
    <t>札幌日本大学中学校</t>
  </si>
  <si>
    <t>北海道札幌日本大学中学校</t>
  </si>
  <si>
    <t>北嶺中学校</t>
  </si>
  <si>
    <t>北海道北嶺中学校</t>
  </si>
  <si>
    <t>星槎もみじ中学校</t>
    <rPh sb="5" eb="8">
      <t>チュウガッコウ</t>
    </rPh>
    <phoneticPr fontId="77"/>
  </si>
  <si>
    <t>北海道星槎もみじ中学校</t>
  </si>
  <si>
    <t>北海道シュタイナー学園いずみの学校中等部</t>
  </si>
  <si>
    <t>北海道北海道シュタイナー学園いずみの学校中等部</t>
  </si>
  <si>
    <t>回答必要</t>
    <phoneticPr fontId="15"/>
  </si>
  <si>
    <t>未加盟</t>
    <rPh sb="0" eb="3">
      <t>ミカメイ</t>
    </rPh>
    <phoneticPr fontId="15"/>
  </si>
  <si>
    <t>青森県</t>
    <rPh sb="2" eb="3">
      <t>ケン</t>
    </rPh>
    <phoneticPr fontId="14"/>
  </si>
  <si>
    <t>青森山田中学校</t>
  </si>
  <si>
    <t>青森県青森山田中学校</t>
  </si>
  <si>
    <t>青森明の星中学校</t>
  </si>
  <si>
    <t>青森県青森明の星中学校</t>
  </si>
  <si>
    <t>東奥義塾中学校</t>
    <rPh sb="4" eb="7">
      <t>チュウガッコウ</t>
    </rPh>
    <phoneticPr fontId="77"/>
  </si>
  <si>
    <t>青森県東奥義塾中学校</t>
  </si>
  <si>
    <t>弘前学院聖愛中学校</t>
  </si>
  <si>
    <t>青森県弘前学院聖愛中学校</t>
  </si>
  <si>
    <t>八戸聖ウルスラ学院中学校</t>
  </si>
  <si>
    <t>青森県八戸聖ウルスラ学院中学校</t>
  </si>
  <si>
    <t>八戸工業大学第二高等学校附属中学校</t>
    <rPh sb="0" eb="2">
      <t>ハチノヘ</t>
    </rPh>
    <rPh sb="2" eb="4">
      <t>コウギョウ</t>
    </rPh>
    <rPh sb="4" eb="6">
      <t>ダイガク</t>
    </rPh>
    <rPh sb="6" eb="8">
      <t>ダイニ</t>
    </rPh>
    <rPh sb="8" eb="10">
      <t>コウトウ</t>
    </rPh>
    <rPh sb="10" eb="12">
      <t>ガッコウ</t>
    </rPh>
    <rPh sb="12" eb="14">
      <t>フゾク</t>
    </rPh>
    <rPh sb="14" eb="17">
      <t>チュウガッコウ</t>
    </rPh>
    <phoneticPr fontId="77"/>
  </si>
  <si>
    <t>青森県八戸工業大学第二高等学校附属中学校</t>
  </si>
  <si>
    <t>岩手県</t>
    <rPh sb="2" eb="3">
      <t>ケン</t>
    </rPh>
    <phoneticPr fontId="14"/>
  </si>
  <si>
    <t>岩手中学校</t>
  </si>
  <si>
    <t>岩手県岩手中学校</t>
  </si>
  <si>
    <t>盛岡白百合学園中学校</t>
  </si>
  <si>
    <t>岩手県盛岡白百合学園中学校</t>
  </si>
  <si>
    <t>盛岡中央高等学校附属中学校</t>
    <rPh sb="0" eb="2">
      <t>モリオカ</t>
    </rPh>
    <rPh sb="2" eb="4">
      <t>チュウオウ</t>
    </rPh>
    <rPh sb="4" eb="6">
      <t>コウトウ</t>
    </rPh>
    <rPh sb="6" eb="8">
      <t>ガッコウ</t>
    </rPh>
    <rPh sb="8" eb="10">
      <t>フゾク</t>
    </rPh>
    <rPh sb="10" eb="13">
      <t>チュウガッコウ</t>
    </rPh>
    <phoneticPr fontId="77"/>
  </si>
  <si>
    <t>岩手県盛岡中央高等学校附属中学校</t>
  </si>
  <si>
    <t>宮城県</t>
    <rPh sb="2" eb="3">
      <t>ケン</t>
    </rPh>
    <phoneticPr fontId="14"/>
  </si>
  <si>
    <t>尚絅学院中学校</t>
  </si>
  <si>
    <t>宮城県尚絅学院中学校</t>
  </si>
  <si>
    <t>聖ウルスラ学院英智小・中学校</t>
    <rPh sb="9" eb="10">
      <t>ショウ</t>
    </rPh>
    <phoneticPr fontId="77"/>
  </si>
  <si>
    <t>宮城県聖ウルスラ学院英智小・中学校</t>
  </si>
  <si>
    <t>仙台白百合学園中学校</t>
  </si>
  <si>
    <t>宮城県仙台白百合学園中学校</t>
  </si>
  <si>
    <t>東北学院中学校</t>
  </si>
  <si>
    <t>宮城県東北学院中学校</t>
  </si>
  <si>
    <t>宮城学院中学校</t>
  </si>
  <si>
    <t>宮城県宮城学院中学校</t>
  </si>
  <si>
    <t>秀光中学校</t>
    <rPh sb="0" eb="2">
      <t>シュウコウ</t>
    </rPh>
    <rPh sb="2" eb="5">
      <t>チュウガッコウ</t>
    </rPh>
    <phoneticPr fontId="77"/>
  </si>
  <si>
    <t>宮城県秀光中学校</t>
  </si>
  <si>
    <t>聖ドミニコ学院中学校</t>
  </si>
  <si>
    <t>宮城県聖ドミニコ学院中学校</t>
  </si>
  <si>
    <t>古川学園中学校</t>
  </si>
  <si>
    <t>宮城県古川学園中学校</t>
  </si>
  <si>
    <t>福島県</t>
    <rPh sb="2" eb="3">
      <t>ケン</t>
    </rPh>
    <phoneticPr fontId="14"/>
  </si>
  <si>
    <t>桜の聖母学院中学校</t>
  </si>
  <si>
    <t>福島県桜の聖母学院中学校</t>
  </si>
  <si>
    <t>福島成蹊中学校</t>
  </si>
  <si>
    <t>福島県福島成蹊中学校</t>
  </si>
  <si>
    <t>会津若松ザベリオ学園中学校</t>
  </si>
  <si>
    <t>福島県会津若松ザベリオ学園中学校</t>
  </si>
  <si>
    <t>磐城緑蔭中学校</t>
  </si>
  <si>
    <t>福島県磐城緑蔭中学校</t>
  </si>
  <si>
    <t>石川義塾中学校</t>
  </si>
  <si>
    <t>福島県石川義塾中学校</t>
  </si>
  <si>
    <t>郡山ザベリオ学園中学校</t>
  </si>
  <si>
    <t>福島県郡山ザベリオ学園中学校</t>
  </si>
  <si>
    <t>東日本国際大学附属昌平中学校</t>
  </si>
  <si>
    <t>福島県東日本国際大学附属昌平中学校</t>
  </si>
  <si>
    <t>いわき秀英中学校</t>
    <rPh sb="3" eb="4">
      <t>シュウ</t>
    </rPh>
    <rPh sb="4" eb="5">
      <t>エイ</t>
    </rPh>
    <rPh sb="5" eb="8">
      <t>チュウガッコウ</t>
    </rPh>
    <phoneticPr fontId="77"/>
  </si>
  <si>
    <t>福島県いわき秀英中学校</t>
  </si>
  <si>
    <t>新潟県</t>
    <rPh sb="2" eb="3">
      <t>ケン</t>
    </rPh>
    <phoneticPr fontId="14"/>
  </si>
  <si>
    <t>新潟明訓中学校</t>
  </si>
  <si>
    <t>新潟県新潟明訓中学校</t>
  </si>
  <si>
    <t>新潟清心女子中学校</t>
  </si>
  <si>
    <t>新潟県新潟清心女子中学校</t>
  </si>
  <si>
    <t>新潟第一中学校</t>
  </si>
  <si>
    <t>新潟県新潟第一中学校</t>
  </si>
  <si>
    <t>茨城県</t>
    <rPh sb="2" eb="3">
      <t>ケン</t>
    </rPh>
    <phoneticPr fontId="14"/>
  </si>
  <si>
    <t>茨城中学校</t>
  </si>
  <si>
    <t>茨城県茨城中学校</t>
  </si>
  <si>
    <t>茨城キリスト教学園中学校</t>
  </si>
  <si>
    <t>茨城県茨城キリスト教学園中学校</t>
  </si>
  <si>
    <t>東洋大学附属牛久中学校</t>
    <rPh sb="0" eb="2">
      <t>トウヨウ</t>
    </rPh>
    <rPh sb="2" eb="4">
      <t>ダイガク</t>
    </rPh>
    <rPh sb="4" eb="6">
      <t>フゾク</t>
    </rPh>
    <rPh sb="6" eb="8">
      <t>ウシク</t>
    </rPh>
    <rPh sb="8" eb="11">
      <t>チュウガッコウ</t>
    </rPh>
    <phoneticPr fontId="77"/>
  </si>
  <si>
    <t>茨城県東洋大学附属牛久中学校</t>
  </si>
  <si>
    <t>清真学園中学校</t>
  </si>
  <si>
    <t>茨城県清真学園中学校</t>
  </si>
  <si>
    <t>江戸川学園取手中学校</t>
  </si>
  <si>
    <t>茨城県江戸川学園取手中学校</t>
  </si>
  <si>
    <t>茗溪学園中学校</t>
  </si>
  <si>
    <t>茨城県茗溪学園中学校</t>
  </si>
  <si>
    <t>常総学院中学校</t>
  </si>
  <si>
    <t>茨城県常総学院中学校</t>
  </si>
  <si>
    <t>水戸英宏中学校　</t>
  </si>
  <si>
    <t>茨城県水戸英宏中学校　</t>
  </si>
  <si>
    <t>青丘学院つくば中学校</t>
    <rPh sb="0" eb="1">
      <t>アオ</t>
    </rPh>
    <rPh sb="1" eb="2">
      <t>オカ</t>
    </rPh>
    <rPh sb="2" eb="4">
      <t>ガクイン</t>
    </rPh>
    <rPh sb="7" eb="10">
      <t>チュウガッコウ</t>
    </rPh>
    <phoneticPr fontId="77"/>
  </si>
  <si>
    <t>茨城県青丘学院つくば中学校</t>
  </si>
  <si>
    <t>栃木県</t>
    <rPh sb="2" eb="3">
      <t>ケン</t>
    </rPh>
    <phoneticPr fontId="14"/>
  </si>
  <si>
    <t>白鷗大学足利中学校</t>
  </si>
  <si>
    <t>栃木県白鷗大学足利中学校</t>
  </si>
  <si>
    <t>文星芸術大学附属中学校</t>
  </si>
  <si>
    <t>栃木県文星芸術大学附属中学校</t>
  </si>
  <si>
    <t>宇都宮短期大学附属中学校</t>
  </si>
  <si>
    <t>栃木県宇都宮短期大学附属中学校</t>
  </si>
  <si>
    <t>星の杜中学校</t>
  </si>
  <si>
    <t>栃木県星の杜中学校</t>
  </si>
  <si>
    <t>國學院大學栃木中学校</t>
  </si>
  <si>
    <t>栃木県國學院大學栃木中学校</t>
  </si>
  <si>
    <t>作新学院中等部</t>
  </si>
  <si>
    <t>栃木県作新学院中等部</t>
  </si>
  <si>
    <t>幸福の科学学園中学校</t>
  </si>
  <si>
    <t>栃木県幸福の科学学園中学校</t>
  </si>
  <si>
    <t>群馬県</t>
    <rPh sb="2" eb="3">
      <t>ケン</t>
    </rPh>
    <phoneticPr fontId="14"/>
  </si>
  <si>
    <t>共愛学園中学校</t>
  </si>
  <si>
    <t>群馬県共愛学園中学校</t>
  </si>
  <si>
    <t>桐生大学附属中学校</t>
  </si>
  <si>
    <t>群馬県桐生大学附属中学校</t>
  </si>
  <si>
    <t>樹徳中学校</t>
  </si>
  <si>
    <t>群馬県樹徳中学校</t>
  </si>
  <si>
    <t>東京農業大学第二高等学校中等部</t>
    <rPh sb="0" eb="2">
      <t>トウキョウ</t>
    </rPh>
    <rPh sb="2" eb="6">
      <t>ノウギョウダイガク</t>
    </rPh>
    <rPh sb="6" eb="8">
      <t>ダイニ</t>
    </rPh>
    <rPh sb="8" eb="12">
      <t>コウトウガッコウ</t>
    </rPh>
    <rPh sb="12" eb="15">
      <t>チュウトウブ</t>
    </rPh>
    <phoneticPr fontId="77"/>
  </si>
  <si>
    <t>群馬県東京農業大学第二高等学校中等部</t>
  </si>
  <si>
    <t>新島学園中学校</t>
  </si>
  <si>
    <t>群馬県新島学園中学校</t>
  </si>
  <si>
    <t>白根開善学校中等部</t>
  </si>
  <si>
    <t>群馬県白根開善学校中等部</t>
  </si>
  <si>
    <t>ぐんま国際アカデミー中等部</t>
  </si>
  <si>
    <t>群馬県ぐんま国際アカデミー中等部</t>
  </si>
  <si>
    <t>埼玉県</t>
    <rPh sb="2" eb="3">
      <t>ケン</t>
    </rPh>
    <phoneticPr fontId="14"/>
  </si>
  <si>
    <t>浦和実業学園中学校</t>
  </si>
  <si>
    <t>埼玉県浦和実業学園中学校</t>
  </si>
  <si>
    <t>青山学院大学系属浦和ルーテル学院中学校</t>
    <rPh sb="0" eb="2">
      <t>アオヤマ</t>
    </rPh>
    <rPh sb="2" eb="4">
      <t>ガクイン</t>
    </rPh>
    <rPh sb="4" eb="6">
      <t>ダイガク</t>
    </rPh>
    <rPh sb="6" eb="7">
      <t>ケイ</t>
    </rPh>
    <rPh sb="7" eb="8">
      <t>ゾク</t>
    </rPh>
    <phoneticPr fontId="77"/>
  </si>
  <si>
    <t>埼玉県青山学院大学系属浦和ルーテル学院中学校</t>
  </si>
  <si>
    <t>大宮開成中学校</t>
  </si>
  <si>
    <t>埼玉県大宮開成中学校</t>
  </si>
  <si>
    <t>東京成徳大学深谷中学校</t>
    <rPh sb="0" eb="2">
      <t>トウキョウ</t>
    </rPh>
    <rPh sb="2" eb="4">
      <t>セイトク</t>
    </rPh>
    <rPh sb="4" eb="6">
      <t>ダイガク</t>
    </rPh>
    <rPh sb="6" eb="8">
      <t>フカヤ</t>
    </rPh>
    <rPh sb="8" eb="11">
      <t>チュウガッコウ</t>
    </rPh>
    <phoneticPr fontId="77"/>
  </si>
  <si>
    <t>埼玉県東京成徳大学深谷中学校</t>
  </si>
  <si>
    <t>武南中学校</t>
    <rPh sb="0" eb="2">
      <t>ブナン</t>
    </rPh>
    <rPh sb="2" eb="5">
      <t>チュウガッコウ</t>
    </rPh>
    <phoneticPr fontId="77"/>
  </si>
  <si>
    <t>埼玉県武南中学校</t>
  </si>
  <si>
    <t>聖望学園中学校</t>
  </si>
  <si>
    <t>埼玉県聖望学園中学校</t>
  </si>
  <si>
    <t>本庄第一中学校</t>
    <rPh sb="0" eb="2">
      <t>ホンジョウ</t>
    </rPh>
    <rPh sb="2" eb="4">
      <t>ダイイチ</t>
    </rPh>
    <rPh sb="4" eb="7">
      <t>チュウガッコウ</t>
    </rPh>
    <phoneticPr fontId="77"/>
  </si>
  <si>
    <t>埼玉県本庄第一中学校</t>
  </si>
  <si>
    <t>本庄東高等学校附属中学校</t>
  </si>
  <si>
    <t>埼玉県本庄東高等学校附属中学校</t>
  </si>
  <si>
    <t>淑徳与野中学校</t>
  </si>
  <si>
    <t>埼玉県淑徳与野中学校</t>
  </si>
  <si>
    <t>狭山ヶ丘高等学校付属中学校</t>
    <rPh sb="0" eb="4">
      <t>サヤマガオカ</t>
    </rPh>
    <rPh sb="4" eb="6">
      <t>コウトウ</t>
    </rPh>
    <rPh sb="6" eb="8">
      <t>ガッコウ</t>
    </rPh>
    <rPh sb="8" eb="10">
      <t>フゾク</t>
    </rPh>
    <rPh sb="10" eb="13">
      <t>チュウガッコウ</t>
    </rPh>
    <phoneticPr fontId="77"/>
  </si>
  <si>
    <t>埼玉県狭山ヶ丘高等学校付属中学校</t>
  </si>
  <si>
    <t>細田学園中学校</t>
    <rPh sb="0" eb="2">
      <t>ホソダ</t>
    </rPh>
    <rPh sb="2" eb="4">
      <t>ガクエン</t>
    </rPh>
    <rPh sb="4" eb="7">
      <t>チュウガッコウ</t>
    </rPh>
    <phoneticPr fontId="77"/>
  </si>
  <si>
    <t>埼玉県細田学園中学校</t>
  </si>
  <si>
    <t>立教新座中学校</t>
  </si>
  <si>
    <t>埼玉県立教新座中学校</t>
  </si>
  <si>
    <t>星野学園中学校</t>
  </si>
  <si>
    <t>埼玉県星野学園中学校</t>
  </si>
  <si>
    <t>浦和明の星女子中学校</t>
  </si>
  <si>
    <t>埼玉県浦和明の星女子中学校</t>
  </si>
  <si>
    <t>大妻嵐山中学校</t>
  </si>
  <si>
    <t>埼玉県大妻嵐山中学校</t>
  </si>
  <si>
    <t>城西川越中学校</t>
  </si>
  <si>
    <t>埼玉県城西川越中学校</t>
  </si>
  <si>
    <t>埼玉栄中学校</t>
  </si>
  <si>
    <t>埼玉県埼玉栄中学校</t>
  </si>
  <si>
    <t>栄東中学校</t>
  </si>
  <si>
    <t>埼玉県栄東中学校</t>
  </si>
  <si>
    <t>秀明中学校</t>
  </si>
  <si>
    <t>埼玉県秀明中学校</t>
  </si>
  <si>
    <t>昌平中学校</t>
  </si>
  <si>
    <t>埼玉県昌平中学校</t>
  </si>
  <si>
    <t>獨協埼玉中学校</t>
  </si>
  <si>
    <t>埼玉県獨協埼玉中学校</t>
  </si>
  <si>
    <t>春日部共栄中学校</t>
  </si>
  <si>
    <t>埼玉県春日部共栄中学校</t>
  </si>
  <si>
    <t>城北埼玉中学校</t>
  </si>
  <si>
    <t>埼玉県城北埼玉中学校</t>
  </si>
  <si>
    <t>西武台新座中学校</t>
    <rPh sb="0" eb="2">
      <t>セイブ</t>
    </rPh>
    <rPh sb="2" eb="3">
      <t>ダイ</t>
    </rPh>
    <rPh sb="3" eb="5">
      <t>ニイザ</t>
    </rPh>
    <rPh sb="5" eb="8">
      <t>チュウガッコウ</t>
    </rPh>
    <phoneticPr fontId="77"/>
  </si>
  <si>
    <t>埼玉県西武台新座中学校</t>
  </si>
  <si>
    <t>西武学園文理中学校</t>
  </si>
  <si>
    <t>埼玉県西武学園文理中学校</t>
  </si>
  <si>
    <t>開智中学校</t>
  </si>
  <si>
    <t>埼玉県開智中学校</t>
  </si>
  <si>
    <t>埼玉平成中学校</t>
  </si>
  <si>
    <t>埼玉県埼玉平成中学校</t>
  </si>
  <si>
    <t>東京農業大学第三高等学校附属中学校</t>
  </si>
  <si>
    <t>埼玉県東京農業大学第三高等学校附属中学校</t>
  </si>
  <si>
    <t>自由の森学園中学校</t>
  </si>
  <si>
    <t>埼玉県自由の森学園中学校</t>
  </si>
  <si>
    <t>開智未来中学校</t>
  </si>
  <si>
    <t>埼玉県開智未来中学校</t>
  </si>
  <si>
    <t>千葉県</t>
    <rPh sb="2" eb="3">
      <t>ケン</t>
    </rPh>
    <phoneticPr fontId="14"/>
  </si>
  <si>
    <t>千葉明徳中学校</t>
  </si>
  <si>
    <t>千葉県千葉明徳中学校</t>
  </si>
  <si>
    <t>市川中学校</t>
  </si>
  <si>
    <t>千葉県市川中学校</t>
  </si>
  <si>
    <t>国府台女子学院中学部</t>
  </si>
  <si>
    <t>千葉県国府台女子学院中学部</t>
  </si>
  <si>
    <t>昭和学院中学校</t>
  </si>
  <si>
    <t>千葉県昭和学院中学校</t>
  </si>
  <si>
    <t>日出学園中学校</t>
  </si>
  <si>
    <t>千葉県日出学園中学校</t>
  </si>
  <si>
    <t>和洋国府台女子中学校</t>
  </si>
  <si>
    <t>千葉県和洋国府台女子中学校</t>
  </si>
  <si>
    <t>麗澤中学校</t>
  </si>
  <si>
    <t>千葉県麗澤中学校</t>
  </si>
  <si>
    <t>専修大学松戸中学校</t>
  </si>
  <si>
    <t>千葉県専修大学松戸中学校</t>
  </si>
  <si>
    <t>東邦大学付属東邦中学校</t>
  </si>
  <si>
    <t>千葉県東邦大学付属東邦中学校</t>
  </si>
  <si>
    <t>成田高等学校付属中学校</t>
  </si>
  <si>
    <t>千葉県成田高等学校付属中学校</t>
  </si>
  <si>
    <t>千葉日本大学第一中学校</t>
  </si>
  <si>
    <t>千葉県千葉日本大学第一中学校</t>
  </si>
  <si>
    <t>二松学舎大学附属柏中学校</t>
    <rPh sb="2" eb="3">
      <t>ガク</t>
    </rPh>
    <rPh sb="3" eb="4">
      <t>シャ</t>
    </rPh>
    <phoneticPr fontId="77"/>
  </si>
  <si>
    <t>千葉県二松学舎大学附属柏中学校</t>
  </si>
  <si>
    <t>八千代松陰中学校</t>
  </si>
  <si>
    <t>千葉県八千代松陰中学校</t>
  </si>
  <si>
    <t>東海大学付属浦安高等学校中等部</t>
  </si>
  <si>
    <t>千葉県東海大学付属浦安高等学校中等部</t>
  </si>
  <si>
    <t>暁星国際中学校</t>
  </si>
  <si>
    <t>千葉県暁星国際中学校</t>
  </si>
  <si>
    <t>芝浦工業大学柏中学校</t>
  </si>
  <si>
    <t>千葉県芝浦工業大学柏中学校</t>
  </si>
  <si>
    <t>秀明大学学校教師学部附属秀明八千代中学校</t>
    <rPh sb="2" eb="4">
      <t>ダイガク</t>
    </rPh>
    <rPh sb="4" eb="6">
      <t>ガッコウ</t>
    </rPh>
    <rPh sb="6" eb="8">
      <t>キョウシ</t>
    </rPh>
    <rPh sb="8" eb="10">
      <t>ガクブ</t>
    </rPh>
    <rPh sb="10" eb="12">
      <t>フゾク</t>
    </rPh>
    <rPh sb="12" eb="14">
      <t>シュウメイ</t>
    </rPh>
    <phoneticPr fontId="77"/>
  </si>
  <si>
    <t>千葉県秀明大学学校教師学部附属秀明八千代中学校</t>
  </si>
  <si>
    <t>昭和学院秀英中学校</t>
  </si>
  <si>
    <t>千葉県昭和学院秀英中学校</t>
  </si>
  <si>
    <t>渋谷教育学園幕張中学校</t>
  </si>
  <si>
    <t>千葉県渋谷教育学園幕張中学校</t>
  </si>
  <si>
    <t>光英VERITAS中学校</t>
    <rPh sb="0" eb="1">
      <t>ヒカリ</t>
    </rPh>
    <rPh sb="1" eb="2">
      <t>エイ</t>
    </rPh>
    <rPh sb="9" eb="10">
      <t>チュウ</t>
    </rPh>
    <rPh sb="10" eb="12">
      <t>ガッコウ</t>
    </rPh>
    <phoneticPr fontId="77"/>
  </si>
  <si>
    <t>千葉県光英VERITAS中学校</t>
  </si>
  <si>
    <t>志学館中等部</t>
  </si>
  <si>
    <t>千葉県志学館中等部</t>
  </si>
  <si>
    <t>流通経済大学付属柏中学校</t>
    <rPh sb="0" eb="2">
      <t>リュウツウ</t>
    </rPh>
    <rPh sb="2" eb="6">
      <t>ケイザイダイガク</t>
    </rPh>
    <rPh sb="6" eb="8">
      <t>フゾク</t>
    </rPh>
    <rPh sb="8" eb="9">
      <t>カシワ</t>
    </rPh>
    <rPh sb="9" eb="12">
      <t>チュウガッコウ</t>
    </rPh>
    <phoneticPr fontId="77"/>
  </si>
  <si>
    <t>千葉県流通経済大学付属柏中学校</t>
  </si>
  <si>
    <t>西武台千葉中学校</t>
    <rPh sb="3" eb="5">
      <t>チバ</t>
    </rPh>
    <phoneticPr fontId="77"/>
  </si>
  <si>
    <t>千葉県西武台千葉中学校</t>
  </si>
  <si>
    <t>翔凜中学校</t>
    <rPh sb="0" eb="1">
      <t>ショウ</t>
    </rPh>
    <rPh sb="1" eb="2">
      <t>リン</t>
    </rPh>
    <rPh sb="2" eb="5">
      <t>チュウガッコウ</t>
    </rPh>
    <phoneticPr fontId="77"/>
  </si>
  <si>
    <t>千葉県翔凜中学校</t>
  </si>
  <si>
    <t>神奈川県</t>
    <rPh sb="3" eb="4">
      <t>ケン</t>
    </rPh>
    <phoneticPr fontId="14"/>
  </si>
  <si>
    <t>フェリス女学院中学校</t>
  </si>
  <si>
    <t>神奈川県フェリス女学院中学校</t>
  </si>
  <si>
    <t>横浜雙葉中学校</t>
  </si>
  <si>
    <t>神奈川県横浜雙葉中学校</t>
  </si>
  <si>
    <t>横浜共立学園中学校</t>
  </si>
  <si>
    <t>神奈川県横浜共立学園中学校</t>
  </si>
  <si>
    <t>横浜女学院中学校</t>
  </si>
  <si>
    <t>神奈川県横浜女学院中学校</t>
  </si>
  <si>
    <t>中央大学附属横浜中学校</t>
    <rPh sb="4" eb="6">
      <t>フゾク</t>
    </rPh>
    <phoneticPr fontId="77"/>
  </si>
  <si>
    <t>神奈川県中央大学附属横浜中学校</t>
  </si>
  <si>
    <t>聖光学院中学校</t>
  </si>
  <si>
    <t>神奈川県聖光学院中学校</t>
  </si>
  <si>
    <t>関東学院中学校</t>
  </si>
  <si>
    <t>神奈川県関東学院中学校</t>
  </si>
  <si>
    <t>青山学院横浜英和中学校</t>
    <rPh sb="0" eb="2">
      <t>アオヤマ</t>
    </rPh>
    <rPh sb="2" eb="4">
      <t>ガクイン</t>
    </rPh>
    <phoneticPr fontId="77"/>
  </si>
  <si>
    <t>神奈川県青山学院横浜英和中学校</t>
  </si>
  <si>
    <t>浅野中学校</t>
  </si>
  <si>
    <t>神奈川県浅野中学校</t>
  </si>
  <si>
    <t>神奈川学園中学校</t>
  </si>
  <si>
    <t>神奈川県神奈川学園中学校</t>
  </si>
  <si>
    <t>横浜創英中学校</t>
  </si>
  <si>
    <t>神奈川県横浜創英中学校</t>
  </si>
  <si>
    <t>捜真女学校中学部</t>
  </si>
  <si>
    <t>神奈川県捜真女学校中学部</t>
  </si>
  <si>
    <t>橘学苑中学校</t>
  </si>
  <si>
    <t>神奈川県橘学苑中学校</t>
  </si>
  <si>
    <t>鶴見大学附属中学校</t>
  </si>
  <si>
    <t>神奈川県鶴見大学附属中学校</t>
  </si>
  <si>
    <t>聖ヨゼフ学園中学校</t>
  </si>
  <si>
    <t>神奈川県聖ヨゼフ学園中学校</t>
  </si>
  <si>
    <t>慶應義塾普通部</t>
  </si>
  <si>
    <t>神奈川県慶應義塾普通部</t>
  </si>
  <si>
    <t>日本大学中学校</t>
  </si>
  <si>
    <t>神奈川県日本大学中学校</t>
  </si>
  <si>
    <t>武相中学校</t>
  </si>
  <si>
    <t>神奈川県武相中学校</t>
  </si>
  <si>
    <t>関東学院六浦中学校</t>
  </si>
  <si>
    <t>神奈川県関東学院六浦中学校</t>
  </si>
  <si>
    <t>横浜中学校</t>
  </si>
  <si>
    <t>神奈川県横浜中学校</t>
  </si>
  <si>
    <t>山手学院中学校</t>
  </si>
  <si>
    <t>神奈川県山手学院中学校</t>
  </si>
  <si>
    <t>緑ヶ丘女子中学校</t>
  </si>
  <si>
    <t>神奈川県緑ヶ丘女子中学校</t>
  </si>
  <si>
    <t>横須賀学院中学校</t>
  </si>
  <si>
    <t>神奈川県横須賀学院中学校</t>
  </si>
  <si>
    <t>大西学園中学校</t>
  </si>
  <si>
    <t>神奈川県大西学園中学校</t>
  </si>
  <si>
    <t>カリタス女子中学校</t>
  </si>
  <si>
    <t>神奈川県カリタス女子中学校</t>
  </si>
  <si>
    <t>洗足学園中学校</t>
  </si>
  <si>
    <t>神奈川県洗足学園中学校</t>
  </si>
  <si>
    <t>サレジオ学院中学校</t>
  </si>
  <si>
    <t>神奈川県サレジオ学院中学校</t>
  </si>
  <si>
    <t>法政大学第二中学校</t>
  </si>
  <si>
    <t>神奈川県法政大学第二中学校</t>
  </si>
  <si>
    <t>日本女子大学附属中学校</t>
  </si>
  <si>
    <t>神奈川県日本女子大学附属中学校</t>
  </si>
  <si>
    <t>栄光学園中学校</t>
  </si>
  <si>
    <t>神奈川県栄光学園中学校</t>
  </si>
  <si>
    <t>鎌倉学園中学校</t>
  </si>
  <si>
    <t>神奈川県鎌倉学園中学校</t>
  </si>
  <si>
    <t>鎌倉女学院中学校</t>
  </si>
  <si>
    <t>神奈川県鎌倉女学院中学校</t>
  </si>
  <si>
    <t>北鎌倉女子学園中学校</t>
  </si>
  <si>
    <t>神奈川県北鎌倉女子学園中学校</t>
  </si>
  <si>
    <t>鎌倉女子大学中等部</t>
  </si>
  <si>
    <t>神奈川県鎌倉女子大学中等部</t>
  </si>
  <si>
    <t>清泉女学院中学校</t>
  </si>
  <si>
    <t>神奈川県清泉女学院中学校</t>
  </si>
  <si>
    <t>湘南学園中学校</t>
  </si>
  <si>
    <t>神奈川県湘南学園中学校</t>
  </si>
  <si>
    <t>湘南白百合学園中学校</t>
  </si>
  <si>
    <t>神奈川県湘南白百合学園中学校</t>
  </si>
  <si>
    <t>日本大学藤沢中学校</t>
  </si>
  <si>
    <t>神奈川県日本大学藤沢中学校</t>
  </si>
  <si>
    <t>藤嶺学園藤沢中学校</t>
  </si>
  <si>
    <t>神奈川県藤嶺学園藤沢中学校</t>
  </si>
  <si>
    <t>聖園女学院中学校</t>
  </si>
  <si>
    <t>神奈川県聖園女学院中学校</t>
  </si>
  <si>
    <t>相洋中学校</t>
  </si>
  <si>
    <t>神奈川県相洋中学校</t>
  </si>
  <si>
    <t>アレセイア湘南中学校</t>
  </si>
  <si>
    <t>神奈川県アレセイア湘南中学校</t>
  </si>
  <si>
    <t>聖和学院中学校</t>
  </si>
  <si>
    <t>神奈川県聖和学院中学校</t>
  </si>
  <si>
    <t>逗子開成中学校</t>
  </si>
  <si>
    <t>神奈川県逗子開成中学校</t>
  </si>
  <si>
    <t>相模女子大学中学部</t>
  </si>
  <si>
    <t>神奈川県相模女子大学中学部</t>
  </si>
  <si>
    <t>東海大学付属相模高等学校中等部</t>
  </si>
  <si>
    <t>神奈川県東海大学付属相模高等学校中等部</t>
  </si>
  <si>
    <t>聖セシリア女子中学校</t>
  </si>
  <si>
    <t>神奈川県聖セシリア女子中学校</t>
  </si>
  <si>
    <t>函嶺白百合学園中学校</t>
  </si>
  <si>
    <t>神奈川県函嶺白百合学園中学校</t>
  </si>
  <si>
    <t>横浜隼人中学校</t>
  </si>
  <si>
    <t>神奈川県横浜隼人中学校</t>
  </si>
  <si>
    <t>森村学園中等部</t>
  </si>
  <si>
    <t>神奈川県森村学園中等部</t>
  </si>
  <si>
    <t>桐光学園中学校</t>
  </si>
  <si>
    <t>神奈川県桐光学園中学校</t>
  </si>
  <si>
    <t>神奈川大学附属中学校</t>
  </si>
  <si>
    <t>神奈川県神奈川大学附属中学校</t>
  </si>
  <si>
    <t>横浜翠陵中学校</t>
  </si>
  <si>
    <t>神奈川県横浜翠陵中学校</t>
  </si>
  <si>
    <t>慶應義塾湘南藤沢中等部</t>
  </si>
  <si>
    <t>神奈川県慶應義塾湘南藤沢中等部</t>
  </si>
  <si>
    <t>公文国際学園中等部</t>
  </si>
  <si>
    <t>神奈川県公文国際学園中等部</t>
  </si>
  <si>
    <t>聖ステパノ学園中学校</t>
  </si>
  <si>
    <t>神奈川県聖ステパノ学園中学校</t>
  </si>
  <si>
    <t>星槎中学校</t>
  </si>
  <si>
    <t>神奈川県星槎中学校</t>
  </si>
  <si>
    <t>横浜富士見丘学園中学校</t>
    <rPh sb="0" eb="2">
      <t>ヨコハマ</t>
    </rPh>
    <rPh sb="2" eb="5">
      <t>フジミ</t>
    </rPh>
    <rPh sb="5" eb="6">
      <t>オカ</t>
    </rPh>
    <rPh sb="6" eb="8">
      <t>ガクエン</t>
    </rPh>
    <rPh sb="8" eb="11">
      <t>チュウガッコウ</t>
    </rPh>
    <phoneticPr fontId="77"/>
  </si>
  <si>
    <t>神奈川県横浜富士見丘学園中学校</t>
  </si>
  <si>
    <t>シュタイナー学園中等部</t>
  </si>
  <si>
    <t>神奈川県シュタイナー学園中等部</t>
  </si>
  <si>
    <t>東京都</t>
    <rPh sb="2" eb="3">
      <t>ト</t>
    </rPh>
    <phoneticPr fontId="14"/>
  </si>
  <si>
    <t>大妻中学校</t>
  </si>
  <si>
    <t>東京都大妻中学校</t>
  </si>
  <si>
    <t>神田女学園中学校</t>
  </si>
  <si>
    <t>東京都神田女学園中学校</t>
  </si>
  <si>
    <t>共立女子中学校</t>
  </si>
  <si>
    <t>東京都共立女子中学校</t>
  </si>
  <si>
    <t>暁星中学校</t>
  </si>
  <si>
    <t>東京都暁星中学校</t>
  </si>
  <si>
    <t>麴町学園女子中学校</t>
  </si>
  <si>
    <t>東京都麴町学園女子中学校</t>
  </si>
  <si>
    <t>女子学院中学校</t>
  </si>
  <si>
    <t>東京都女子学院中学校</t>
  </si>
  <si>
    <t>白百合学園中学校</t>
  </si>
  <si>
    <t>東京都白百合学園中学校</t>
  </si>
  <si>
    <t>千代田中学校</t>
    <rPh sb="0" eb="3">
      <t>チヨダ</t>
    </rPh>
    <rPh sb="3" eb="6">
      <t>チュウガッコウ</t>
    </rPh>
    <phoneticPr fontId="77"/>
  </si>
  <si>
    <t>東京都千代田中学校</t>
  </si>
  <si>
    <t>東京家政学院中学校</t>
  </si>
  <si>
    <t>東京都東京家政学院中学校</t>
  </si>
  <si>
    <t>雙葉中学校</t>
  </si>
  <si>
    <t>東京都雙葉中学校</t>
  </si>
  <si>
    <t>三輪田学園中学校</t>
  </si>
  <si>
    <t>東京都三輪田学園中学校</t>
  </si>
  <si>
    <t>和洋九段女子中学校</t>
  </si>
  <si>
    <t>東京都和洋九段女子中学校</t>
  </si>
  <si>
    <t>開智日本橋学園中学校</t>
    <rPh sb="0" eb="1">
      <t>ヒラク</t>
    </rPh>
    <rPh sb="1" eb="2">
      <t>トモ</t>
    </rPh>
    <rPh sb="2" eb="5">
      <t>ニホンバシ</t>
    </rPh>
    <rPh sb="5" eb="7">
      <t>ガクエン</t>
    </rPh>
    <rPh sb="7" eb="10">
      <t>チュウガッコウ</t>
    </rPh>
    <phoneticPr fontId="77"/>
  </si>
  <si>
    <t>東京都開智日本橋学園中学校</t>
  </si>
  <si>
    <t>麻布中学校</t>
  </si>
  <si>
    <t>東京都麻布中学校</t>
  </si>
  <si>
    <t>慶應義塾中等部</t>
  </si>
  <si>
    <t>東京都慶應義塾中等部</t>
  </si>
  <si>
    <t>芝中学校</t>
  </si>
  <si>
    <t>東京都芝中学校</t>
  </si>
  <si>
    <t>広尾学園中学校</t>
  </si>
  <si>
    <t>東京都広尾学園中学校</t>
  </si>
  <si>
    <t>頌栄女子学院中学校</t>
  </si>
  <si>
    <t>東京都頌栄女子学院中学校</t>
  </si>
  <si>
    <t>聖心女子学院中等科</t>
  </si>
  <si>
    <t>東京都聖心女子学院中等科</t>
  </si>
  <si>
    <t>高輪中学校</t>
  </si>
  <si>
    <t>東京都高輪中学校</t>
  </si>
  <si>
    <t>東海大学付属高輪台高等学校中等部</t>
  </si>
  <si>
    <t>東京都東海大学付属高輪台高等学校中等部</t>
  </si>
  <si>
    <t>芝国際中学校</t>
    <rPh sb="0" eb="1">
      <t>シバ</t>
    </rPh>
    <rPh sb="1" eb="3">
      <t>コクサイ</t>
    </rPh>
    <rPh sb="3" eb="6">
      <t>チュウガッコウ</t>
    </rPh>
    <phoneticPr fontId="77"/>
  </si>
  <si>
    <t>東京都芝国際中学校</t>
  </si>
  <si>
    <t>東洋英和女学院中学部</t>
  </si>
  <si>
    <t>東京都東洋英和女学院中学部</t>
  </si>
  <si>
    <t>普連土学園中学校</t>
  </si>
  <si>
    <t>東京都普連土学園中学校</t>
  </si>
  <si>
    <t>山脇学園中学校</t>
  </si>
  <si>
    <t>東京都山脇学園中学校</t>
  </si>
  <si>
    <t>海城中学校</t>
  </si>
  <si>
    <t>東京都海城中学校</t>
  </si>
  <si>
    <t>学習院女子中等科</t>
  </si>
  <si>
    <t>東京都学習院女子中等科</t>
  </si>
  <si>
    <t>成女学園中学校</t>
  </si>
  <si>
    <t>東京都成女学園中学校</t>
  </si>
  <si>
    <t>成城中学校</t>
  </si>
  <si>
    <t>東京都成城中学校</t>
  </si>
  <si>
    <t>目白研心中学校</t>
  </si>
  <si>
    <t>東京都目白研心中学校</t>
  </si>
  <si>
    <t>早稲田中学校</t>
  </si>
  <si>
    <t>東京都早稲田中学校</t>
  </si>
  <si>
    <t>青山学院中等部</t>
  </si>
  <si>
    <t>東京都青山学院中等部</t>
  </si>
  <si>
    <t>実践女子学園中学校</t>
  </si>
  <si>
    <t>東京都実践女子学園中学校</t>
  </si>
  <si>
    <t>渋谷教育学園渋谷中学校</t>
  </si>
  <si>
    <t>東京都渋谷教育学園渋谷中学校</t>
  </si>
  <si>
    <t>東京女学館中学校</t>
  </si>
  <si>
    <t>東京都東京女学館中学校</t>
  </si>
  <si>
    <t>富士見丘中学校</t>
  </si>
  <si>
    <t>東京都富士見丘中学校</t>
  </si>
  <si>
    <t>晃華学園中学校</t>
  </si>
  <si>
    <t>東京都晃華学園中学校</t>
  </si>
  <si>
    <t>桐朋女子中学校</t>
  </si>
  <si>
    <t>東京都桐朋女子中学校</t>
  </si>
  <si>
    <t>学習院中等科</t>
  </si>
  <si>
    <t>東京都学習院中等科</t>
  </si>
  <si>
    <t>早稲田大学高等学院中学部</t>
  </si>
  <si>
    <t>東京都早稲田大学高等学院中学部</t>
  </si>
  <si>
    <t>跡見学園中学校</t>
  </si>
  <si>
    <t>東京都跡見学園中学校</t>
  </si>
  <si>
    <t>郁文館中学校</t>
  </si>
  <si>
    <t>東京都郁文館中学校</t>
  </si>
  <si>
    <t>桜蔭中学校</t>
  </si>
  <si>
    <t>東京都桜蔭中学校</t>
  </si>
  <si>
    <t>京華中学校</t>
  </si>
  <si>
    <t>東京都京華中学校</t>
  </si>
  <si>
    <t>京華女子中学校</t>
  </si>
  <si>
    <t>東京都京華女子中学校</t>
  </si>
  <si>
    <t>東洋大学京北中学校</t>
    <rPh sb="0" eb="2">
      <t>トウヨウ</t>
    </rPh>
    <rPh sb="2" eb="4">
      <t>ダイガク</t>
    </rPh>
    <phoneticPr fontId="77"/>
  </si>
  <si>
    <t>東京都東洋大学京北中学校</t>
  </si>
  <si>
    <t>駒込中学校</t>
  </si>
  <si>
    <t>東京都駒込中学校</t>
  </si>
  <si>
    <t>小石川淑徳学園中学校</t>
    <rPh sb="0" eb="3">
      <t>コイシカワ</t>
    </rPh>
    <rPh sb="3" eb="5">
      <t>シュクトク</t>
    </rPh>
    <rPh sb="5" eb="7">
      <t>ガクエン</t>
    </rPh>
    <rPh sb="7" eb="10">
      <t>チュウガッコウ</t>
    </rPh>
    <phoneticPr fontId="77"/>
  </si>
  <si>
    <t>東京都小石川淑徳学園中学校</t>
  </si>
  <si>
    <t>貞静学園中学校</t>
  </si>
  <si>
    <t>東京都貞静学園中学校</t>
  </si>
  <si>
    <t>東邦音楽大学附属東邦中学校</t>
  </si>
  <si>
    <t>東京都東邦音楽大学附属東邦中学校</t>
  </si>
  <si>
    <t>獨協中学校</t>
  </si>
  <si>
    <t>東京都獨協中学校</t>
  </si>
  <si>
    <t>日本大学豊山中学校</t>
  </si>
  <si>
    <t>東京都日本大学豊山中学校</t>
  </si>
  <si>
    <t>文京学院大学女子中学校</t>
  </si>
  <si>
    <t>東京都文京学院大学女子中学校</t>
  </si>
  <si>
    <t>広尾学園小石川中学校</t>
    <rPh sb="0" eb="2">
      <t>ヒロオ</t>
    </rPh>
    <rPh sb="2" eb="4">
      <t>ガクエン</t>
    </rPh>
    <rPh sb="4" eb="7">
      <t>コイシカワ</t>
    </rPh>
    <rPh sb="7" eb="10">
      <t>チュウガッコウ</t>
    </rPh>
    <phoneticPr fontId="77"/>
  </si>
  <si>
    <t>東京都広尾学園小石川中学校</t>
  </si>
  <si>
    <t>上野学園中学校</t>
  </si>
  <si>
    <t>東京都上野学園中学校</t>
  </si>
  <si>
    <t>桜丘中学校</t>
  </si>
  <si>
    <t>東京都桜丘中学校</t>
  </si>
  <si>
    <t>順天中学校</t>
  </si>
  <si>
    <t>東京都順天中学校</t>
  </si>
  <si>
    <t>女子聖学院中学校</t>
  </si>
  <si>
    <t>東京都女子聖学院中学校</t>
  </si>
  <si>
    <t>駿台学園中学校</t>
  </si>
  <si>
    <t>東京都駿台学園中学校</t>
  </si>
  <si>
    <t>聖学院中学校</t>
  </si>
  <si>
    <t>東京都聖学院中学校</t>
  </si>
  <si>
    <t>サレジアン国際学園中学校</t>
    <rPh sb="7" eb="9">
      <t>ガクエン</t>
    </rPh>
    <phoneticPr fontId="77"/>
  </si>
  <si>
    <t>東京都サレジアン国際学園中学校</t>
  </si>
  <si>
    <t>成立学園中学校</t>
  </si>
  <si>
    <t>東京都成立学園中学校</t>
  </si>
  <si>
    <t>瀧野川女子学園中学校</t>
  </si>
  <si>
    <t>東京都瀧野川女子学園中学校</t>
  </si>
  <si>
    <t>東京成徳大学中学校</t>
  </si>
  <si>
    <t>東京都東京成徳大学中学校</t>
  </si>
  <si>
    <t>武蔵野中学校</t>
  </si>
  <si>
    <t>東京都武蔵野中学校</t>
  </si>
  <si>
    <t>開成中学校</t>
  </si>
  <si>
    <t>東京都開成中学校</t>
  </si>
  <si>
    <t>北豊島中学校</t>
  </si>
  <si>
    <t>東京都北豊島中学校</t>
  </si>
  <si>
    <t>日本大学第一中学校</t>
  </si>
  <si>
    <t>東京都日本大学第一中学校</t>
  </si>
  <si>
    <t>安田学園中学校</t>
  </si>
  <si>
    <t>東京都安田学園中学校</t>
  </si>
  <si>
    <t>中村中学校</t>
  </si>
  <si>
    <t>東京都中村中学校</t>
  </si>
  <si>
    <t>足立学園中学校</t>
  </si>
  <si>
    <t>東京都足立学園中学校</t>
  </si>
  <si>
    <t>共栄学園中学校</t>
  </si>
  <si>
    <t>東京都共栄学園中学校</t>
  </si>
  <si>
    <t>修徳中学校</t>
  </si>
  <si>
    <t>東京都修徳中学校</t>
  </si>
  <si>
    <t>愛国中学校</t>
  </si>
  <si>
    <t>東京都愛国中学校</t>
  </si>
  <si>
    <t>江戸川女子中学校</t>
  </si>
  <si>
    <t>東京都江戸川女子中学校</t>
  </si>
  <si>
    <t>かえつ有明中学校</t>
  </si>
  <si>
    <t>東京都かえつ有明中学校</t>
  </si>
  <si>
    <t>東京シューレ葛飾中学校</t>
  </si>
  <si>
    <t>東京都東京シューレ葛飾中学校</t>
  </si>
  <si>
    <t>芝浦工業大学附属中学校</t>
    <rPh sb="6" eb="8">
      <t>フゾク</t>
    </rPh>
    <phoneticPr fontId="77"/>
  </si>
  <si>
    <t>東京都芝浦工業大学附属中学校</t>
  </si>
  <si>
    <t>東京みらい中学校</t>
  </si>
  <si>
    <t>東京都東京みらい中学校</t>
  </si>
  <si>
    <t>品川翔英中学校</t>
    <rPh sb="0" eb="2">
      <t>シナガワ</t>
    </rPh>
    <rPh sb="2" eb="4">
      <t>ショウエイ</t>
    </rPh>
    <rPh sb="4" eb="7">
      <t>チュウガッコウ</t>
    </rPh>
    <phoneticPr fontId="77"/>
  </si>
  <si>
    <t>東京都品川翔英中学校</t>
  </si>
  <si>
    <t>攻玉社中学校</t>
  </si>
  <si>
    <t>東京都攻玉社中学校</t>
  </si>
  <si>
    <t>香蘭女学校中等科</t>
  </si>
  <si>
    <t>東京都香蘭女学校中等科</t>
  </si>
  <si>
    <t>品川女子学院中等部</t>
  </si>
  <si>
    <t>東京都品川女子学院中等部</t>
  </si>
  <si>
    <t>青稜中学校</t>
  </si>
  <si>
    <t>東京都青稜中学校</t>
  </si>
  <si>
    <t>立正大学付属立正中学校</t>
    <rPh sb="2" eb="4">
      <t>ダイガク</t>
    </rPh>
    <rPh sb="4" eb="6">
      <t>フゾク</t>
    </rPh>
    <rPh sb="6" eb="8">
      <t>リッショウ</t>
    </rPh>
    <phoneticPr fontId="77"/>
  </si>
  <si>
    <t>東京都立正大学付属立正中学校</t>
  </si>
  <si>
    <t>文教大学付属中学校</t>
  </si>
  <si>
    <t>東京都文教大学付属中学校</t>
  </si>
  <si>
    <t>トキワ松学園中学校</t>
  </si>
  <si>
    <t>東京都トキワ松学園中学校</t>
  </si>
  <si>
    <t>目黒日本大学中学校</t>
    <rPh sb="0" eb="2">
      <t>メグロ</t>
    </rPh>
    <rPh sb="2" eb="4">
      <t>ニホン</t>
    </rPh>
    <rPh sb="4" eb="6">
      <t>ダイガク</t>
    </rPh>
    <phoneticPr fontId="77"/>
  </si>
  <si>
    <t>東京都目黒日本大学中学校</t>
  </si>
  <si>
    <t>目黒学院中学校</t>
  </si>
  <si>
    <t>東京都目黒学院中学校</t>
  </si>
  <si>
    <t>多摩大学目黒中学校</t>
  </si>
  <si>
    <t>東京都多摩大学目黒中学校</t>
  </si>
  <si>
    <t>八雲学園中学校</t>
  </si>
  <si>
    <t>東京都八雲学園中学校</t>
  </si>
  <si>
    <t>清明学園中学校</t>
  </si>
  <si>
    <t>東京都清明学園中学校</t>
  </si>
  <si>
    <t>田園調布学園中等部</t>
  </si>
  <si>
    <t>東京都田園調布学園中等部</t>
  </si>
  <si>
    <t>鷗友学園女子中学校</t>
  </si>
  <si>
    <t>東京都鷗友学園女子中学校</t>
  </si>
  <si>
    <t>国本女子中学校</t>
  </si>
  <si>
    <t>東京都国本女子中学校</t>
  </si>
  <si>
    <t>恵泉女学園中学校</t>
  </si>
  <si>
    <t>東京都恵泉女学園中学校</t>
  </si>
  <si>
    <t>佼成学園女子中学校</t>
  </si>
  <si>
    <t>東京都佼成学園女子中学校</t>
  </si>
  <si>
    <t>国士舘中学校</t>
  </si>
  <si>
    <t>東京都国士舘中学校</t>
  </si>
  <si>
    <t>駒場東邦中学校</t>
  </si>
  <si>
    <t>東京都駒場東邦中学校</t>
  </si>
  <si>
    <t>昭和女子大学附属昭和中学校</t>
  </si>
  <si>
    <t>東京都昭和女子大学附属昭和中学校</t>
  </si>
  <si>
    <t>成城学園中学校</t>
  </si>
  <si>
    <t>東京都成城学園中学校</t>
  </si>
  <si>
    <t>聖ドミニコ学園中学校</t>
  </si>
  <si>
    <t>東京都聖ドミニコ学園中学校</t>
  </si>
  <si>
    <t>世田谷学園中学校</t>
  </si>
  <si>
    <t>東京都世田谷学園中学校</t>
  </si>
  <si>
    <t>玉川聖学院中等部</t>
  </si>
  <si>
    <t>東京都玉川聖学院中等部</t>
  </si>
  <si>
    <t>田園調布雙葉中学校</t>
  </si>
  <si>
    <t>東京都田園調布雙葉中学校</t>
  </si>
  <si>
    <t>東京農業大学第一高等学校中等部</t>
  </si>
  <si>
    <t>東京都東京農業大学第一高等学校中等部</t>
  </si>
  <si>
    <t>東京都市大学等々力中学校</t>
  </si>
  <si>
    <t>東京都東京都市大学等々力中学校</t>
  </si>
  <si>
    <t>日本学園中学校</t>
  </si>
  <si>
    <t>東京都日本学園中学校</t>
  </si>
  <si>
    <t>日本大学第三中学校</t>
  </si>
  <si>
    <t>東京都日本大学第三中学校</t>
  </si>
  <si>
    <t>東京都市大学付属中学校</t>
  </si>
  <si>
    <t>東京都東京都市大学付属中学校</t>
  </si>
  <si>
    <t>サレジアン国際学園世田谷中学校</t>
    <rPh sb="5" eb="7">
      <t>コクサイ</t>
    </rPh>
    <rPh sb="7" eb="9">
      <t>ガクエン</t>
    </rPh>
    <rPh sb="9" eb="12">
      <t>セタガヤ</t>
    </rPh>
    <rPh sb="12" eb="15">
      <t>チュウガッコウ</t>
    </rPh>
    <phoneticPr fontId="77"/>
  </si>
  <si>
    <t>東京都サレジアン国際学園世田谷中学校</t>
  </si>
  <si>
    <t>和光中学校</t>
  </si>
  <si>
    <t>東京都和光中学校</t>
  </si>
  <si>
    <t>日本工業大学駒場中学校</t>
  </si>
  <si>
    <t>東京都日本工業大学駒場中学校</t>
  </si>
  <si>
    <t>玉川学園中学部</t>
  </si>
  <si>
    <t>東京都玉川学園中学部</t>
  </si>
  <si>
    <t>三田国際科学学園中学校</t>
    <rPh sb="0" eb="2">
      <t>ミタ</t>
    </rPh>
    <rPh sb="2" eb="4">
      <t>コクサイ</t>
    </rPh>
    <rPh sb="4" eb="6">
      <t>カガク</t>
    </rPh>
    <rPh sb="6" eb="8">
      <t>ガクエン</t>
    </rPh>
    <rPh sb="8" eb="11">
      <t>チ</t>
    </rPh>
    <phoneticPr fontId="77"/>
  </si>
  <si>
    <t>東京都三田国際科学学園中学校</t>
  </si>
  <si>
    <t>実践学園中学校</t>
  </si>
  <si>
    <t>東京都実践学園中学校</t>
  </si>
  <si>
    <t>新渡戸文化中学校</t>
  </si>
  <si>
    <t>東京都新渡戸文化中学校</t>
  </si>
  <si>
    <t>大妻中野中学校</t>
  </si>
  <si>
    <t>東京都大妻中野中学校</t>
  </si>
  <si>
    <t>宝仙学園中学校</t>
  </si>
  <si>
    <t>東京都宝仙学園中学校</t>
  </si>
  <si>
    <t>明治大学付属中野中学校</t>
  </si>
  <si>
    <t>東京都明治大学付属中野中学校</t>
  </si>
  <si>
    <t>光塩女子学院中等科</t>
  </si>
  <si>
    <t>東京都光塩女子学院中等科</t>
  </si>
  <si>
    <t>佼成学園中学校</t>
  </si>
  <si>
    <t>東京都佼成学園中学校</t>
  </si>
  <si>
    <t>國學院大學久我山中学校</t>
  </si>
  <si>
    <t>東京都國學院大學久我山中学校</t>
  </si>
  <si>
    <t>文化学園大学杉並中学校</t>
  </si>
  <si>
    <t>東京都文化学園大学杉並中学校</t>
  </si>
  <si>
    <t>女子美術大学付属中学校</t>
  </si>
  <si>
    <t>東京都女子美術大学付属中学校</t>
  </si>
  <si>
    <t>東京立正中学校</t>
  </si>
  <si>
    <t>東京都東京立正中学校</t>
  </si>
  <si>
    <t>日本大学第二中学校</t>
  </si>
  <si>
    <t>東京都日本大学第二中学校</t>
  </si>
  <si>
    <t>立教女学院中学校</t>
  </si>
  <si>
    <t>東京都立教女学院中学校</t>
  </si>
  <si>
    <t>川村中学校</t>
  </si>
  <si>
    <t>東京都川村中学校</t>
  </si>
  <si>
    <t>十文字中学校</t>
  </si>
  <si>
    <t>東京都十文字中学校</t>
  </si>
  <si>
    <t>城西大学附属城西中学校</t>
  </si>
  <si>
    <t>東京都城西大学附属城西中学校</t>
  </si>
  <si>
    <t>巣鴨中学校</t>
  </si>
  <si>
    <t>東京都巣鴨中学校</t>
  </si>
  <si>
    <t>淑徳巣鴨中学校</t>
  </si>
  <si>
    <t>東京都淑徳巣鴨中学校</t>
  </si>
  <si>
    <t>豊島岡女子学園中学校</t>
  </si>
  <si>
    <t>東京都豊島岡女子学園中学校</t>
  </si>
  <si>
    <t>本郷中学校</t>
  </si>
  <si>
    <t>東京都本郷中学校</t>
  </si>
  <si>
    <t>立教池袋中学校</t>
  </si>
  <si>
    <t>東京都立教池袋中学校</t>
  </si>
  <si>
    <t>淑徳中学校</t>
  </si>
  <si>
    <t>東京都淑徳中学校</t>
  </si>
  <si>
    <t>城北中学校</t>
  </si>
  <si>
    <t>東京都城北中学校</t>
  </si>
  <si>
    <t>帝京中学校</t>
  </si>
  <si>
    <t>東京都帝京中学校</t>
  </si>
  <si>
    <t>東京家政大学附属女子中学校</t>
  </si>
  <si>
    <t>東京都東京家政大学附属女子中学校</t>
  </si>
  <si>
    <t>日本大学豊山女子中学校</t>
  </si>
  <si>
    <t>東京都日本大学豊山女子中学校</t>
  </si>
  <si>
    <t>英明フロンティア中学校</t>
    <rPh sb="0" eb="2">
      <t>エイメイ</t>
    </rPh>
    <phoneticPr fontId="77"/>
  </si>
  <si>
    <t>東京都英明フロンティア中学校</t>
  </si>
  <si>
    <t>富士見中学校</t>
  </si>
  <si>
    <t>東京都富士見中学校</t>
  </si>
  <si>
    <t>武蔵中学校</t>
  </si>
  <si>
    <t>東京都武蔵中学校</t>
  </si>
  <si>
    <t>自由学園中等部</t>
    <rPh sb="4" eb="7">
      <t>チュウトウブ</t>
    </rPh>
    <phoneticPr fontId="77"/>
  </si>
  <si>
    <t>東京都自由学園中等部</t>
  </si>
  <si>
    <t>東星学園中学校</t>
  </si>
  <si>
    <t>東京都東星学園中学校</t>
  </si>
  <si>
    <t>共立女子第二中学校</t>
  </si>
  <si>
    <t>東京都共立女子第二中学校</t>
  </si>
  <si>
    <t>工学院大学附属中学校</t>
  </si>
  <si>
    <t>東京都工学院大学附属中学校</t>
  </si>
  <si>
    <t>帝京大学中学校</t>
  </si>
  <si>
    <t>東京都帝京大学中学校</t>
  </si>
  <si>
    <t>東京純心女子中学校</t>
  </si>
  <si>
    <t>東京都東京純心女子中学校</t>
  </si>
  <si>
    <t>八王子学園八王子中学校</t>
    <rPh sb="0" eb="3">
      <t>ハチオウジ</t>
    </rPh>
    <rPh sb="3" eb="5">
      <t>ガクエン</t>
    </rPh>
    <rPh sb="8" eb="9">
      <t>ナカ</t>
    </rPh>
    <phoneticPr fontId="77"/>
  </si>
  <si>
    <t>東京都八王子学園八王子中学校</t>
  </si>
  <si>
    <t>八王子実践中学校</t>
  </si>
  <si>
    <t>東京都八王子実践中学校</t>
  </si>
  <si>
    <t>明星中学校</t>
  </si>
  <si>
    <t>東京都明星中学校</t>
  </si>
  <si>
    <t>啓明学園中学校</t>
  </si>
  <si>
    <t>東京都啓明学園中学校</t>
  </si>
  <si>
    <t>桜美林中学校</t>
  </si>
  <si>
    <t>東京都桜美林中学校</t>
  </si>
  <si>
    <t>サレジオ中学校</t>
  </si>
  <si>
    <t>東京都サレジオ中学校</t>
  </si>
  <si>
    <t>白梅学園清修中学校</t>
  </si>
  <si>
    <t>東京都白梅学園清修中学校</t>
  </si>
  <si>
    <t>創価中学校</t>
  </si>
  <si>
    <t>東京都創価中学校</t>
  </si>
  <si>
    <t>日本体育大学桜華中学校</t>
    <rPh sb="0" eb="2">
      <t>ニホン</t>
    </rPh>
    <rPh sb="2" eb="4">
      <t>タイイク</t>
    </rPh>
    <rPh sb="4" eb="6">
      <t>ダイガク</t>
    </rPh>
    <phoneticPr fontId="77"/>
  </si>
  <si>
    <t>東京都日本体育大学桜華中学校</t>
  </si>
  <si>
    <t>明治学院中学校</t>
  </si>
  <si>
    <t>東京都明治学院中学校</t>
  </si>
  <si>
    <t>明法中学校</t>
  </si>
  <si>
    <t>東京都明法中学校</t>
  </si>
  <si>
    <t>国立音楽大学附属中学校</t>
  </si>
  <si>
    <t>東京都国立音楽大学附属中学校</t>
  </si>
  <si>
    <t>桐朋中学校</t>
  </si>
  <si>
    <t>東京都桐朋中学校</t>
  </si>
  <si>
    <t>帝京八王子中学校</t>
  </si>
  <si>
    <t>東京都帝京八王子中学校</t>
  </si>
  <si>
    <t>東海大学菅生高等学校中等部</t>
  </si>
  <si>
    <t>東京都東海大学菅生高等学校中等部</t>
  </si>
  <si>
    <t>明治大学付属八王子中学校</t>
  </si>
  <si>
    <t>東京都明治大学付属八王子中学校</t>
  </si>
  <si>
    <t>穎明館中学校</t>
  </si>
  <si>
    <t>東京都穎明館中学校</t>
  </si>
  <si>
    <t>多摩大学附属聖ヶ丘中学校</t>
  </si>
  <si>
    <t>東京都多摩大学附属聖ヶ丘中学校</t>
  </si>
  <si>
    <t>大妻多摩中学校</t>
  </si>
  <si>
    <t>東京都大妻多摩中学校</t>
  </si>
  <si>
    <t>駒沢学園女子中学校</t>
  </si>
  <si>
    <t>東京都駒沢学園女子中学校</t>
  </si>
  <si>
    <t>聖徳学園中学校</t>
  </si>
  <si>
    <t>東京都聖徳学園中学校</t>
  </si>
  <si>
    <t>吉祥女子中学校</t>
  </si>
  <si>
    <t>東京都吉祥女子中学校</t>
  </si>
  <si>
    <t>成蹊中学校</t>
  </si>
  <si>
    <t>東京都成蹊中学校</t>
  </si>
  <si>
    <t>藤村女子中学校</t>
  </si>
  <si>
    <t>東京都藤村女子中学校</t>
  </si>
  <si>
    <t>法政大学中学校</t>
  </si>
  <si>
    <t>東京都法政大学中学校</t>
  </si>
  <si>
    <t>明星学園中学校</t>
  </si>
  <si>
    <t>東京都明星学園中学校</t>
  </si>
  <si>
    <t>中央大学附属中学校</t>
  </si>
  <si>
    <t>東京都中央大学附属中学校</t>
  </si>
  <si>
    <t>武蔵野大学中学校</t>
    <rPh sb="3" eb="5">
      <t>ダイガク</t>
    </rPh>
    <phoneticPr fontId="77"/>
  </si>
  <si>
    <t>東京都武蔵野大学中学校</t>
  </si>
  <si>
    <t>武蔵野東中学校</t>
  </si>
  <si>
    <t>東京都武蔵野東中学校</t>
  </si>
  <si>
    <t>東京電機大学中学校</t>
  </si>
  <si>
    <t>東京都東京電機大学中学校</t>
  </si>
  <si>
    <t>早稲田大学系属早稲田実業学校中等部</t>
  </si>
  <si>
    <t>東京都早稲田大学系属早稲田実業学校中等部</t>
  </si>
  <si>
    <t>明治大学付属明治中学校</t>
  </si>
  <si>
    <t>東京都明治大学付属明治中学校</t>
  </si>
  <si>
    <t>ドルトン東京学園中等部</t>
    <rPh sb="4" eb="6">
      <t>トウキョウ</t>
    </rPh>
    <rPh sb="6" eb="8">
      <t>ガクエン</t>
    </rPh>
    <rPh sb="8" eb="10">
      <t>チュウトウ</t>
    </rPh>
    <rPh sb="10" eb="11">
      <t>ブ</t>
    </rPh>
    <phoneticPr fontId="77"/>
  </si>
  <si>
    <t>東京都ドルトン東京学園中等部</t>
  </si>
  <si>
    <t>富山県</t>
    <rPh sb="2" eb="3">
      <t>ケン</t>
    </rPh>
    <phoneticPr fontId="14"/>
  </si>
  <si>
    <t>片山学園中学校</t>
  </si>
  <si>
    <t>富山県片山学園中学校</t>
  </si>
  <si>
    <t>石川県</t>
    <rPh sb="0" eb="1">
      <t>ケン</t>
    </rPh>
    <rPh sb="2" eb="3">
      <t>ケン</t>
    </rPh>
    <phoneticPr fontId="14"/>
  </si>
  <si>
    <t>金沢学院大学附属中学校</t>
    <rPh sb="4" eb="6">
      <t>ダイガク</t>
    </rPh>
    <rPh sb="6" eb="8">
      <t>フゾク</t>
    </rPh>
    <rPh sb="8" eb="11">
      <t>チュウガッコウ</t>
    </rPh>
    <phoneticPr fontId="77"/>
  </si>
  <si>
    <t>石川県金沢学院大学附属中学校</t>
  </si>
  <si>
    <t>金沢龍谷高等学校中等部</t>
    <rPh sb="0" eb="2">
      <t>カナザワ</t>
    </rPh>
    <rPh sb="2" eb="4">
      <t>リュウコク</t>
    </rPh>
    <rPh sb="4" eb="8">
      <t>コウトウガッコウ</t>
    </rPh>
    <rPh sb="8" eb="11">
      <t>チュウトウブ</t>
    </rPh>
    <phoneticPr fontId="77"/>
  </si>
  <si>
    <t>石川県金沢龍谷高等学校中等部</t>
  </si>
  <si>
    <t>北陸学院中学校</t>
  </si>
  <si>
    <t>石川県北陸学院中学校</t>
  </si>
  <si>
    <t>星稜中学校</t>
  </si>
  <si>
    <t>石川県星稜中学校</t>
  </si>
  <si>
    <t>福井県</t>
    <rPh sb="2" eb="3">
      <t>ケン</t>
    </rPh>
    <phoneticPr fontId="14"/>
  </si>
  <si>
    <t>北陸中学校</t>
  </si>
  <si>
    <t>福井県北陸中学校</t>
  </si>
  <si>
    <t>福井工業大学附属福井中学校</t>
  </si>
  <si>
    <t>福井県福井工業大学附属福井中学校</t>
  </si>
  <si>
    <t>敦賀気比高等学校付属中学校</t>
  </si>
  <si>
    <t>福井県敦賀気比高等学校付属中学校</t>
  </si>
  <si>
    <t>かつやま子どもの村中学校</t>
  </si>
  <si>
    <t>福井県かつやま子どもの村中学校</t>
  </si>
  <si>
    <t>山梨県</t>
    <rPh sb="2" eb="3">
      <t>ケン</t>
    </rPh>
    <phoneticPr fontId="14"/>
  </si>
  <si>
    <t>山梨英和中学校</t>
  </si>
  <si>
    <t>山梨県山梨英和中学校</t>
  </si>
  <si>
    <t>山梨学院中学校</t>
  </si>
  <si>
    <t>山梨県山梨学院中学校</t>
  </si>
  <si>
    <t>駿台甲府中学校</t>
  </si>
  <si>
    <t>山梨県駿台甲府中学校</t>
  </si>
  <si>
    <t>日本航空高等学校附属中学校</t>
    <rPh sb="8" eb="10">
      <t>フゾク</t>
    </rPh>
    <phoneticPr fontId="77"/>
  </si>
  <si>
    <t>山梨県日本航空高等学校附属中学校</t>
  </si>
  <si>
    <t>富士学苑中学校</t>
  </si>
  <si>
    <t>山梨県富士学苑中学校</t>
  </si>
  <si>
    <t>南アルプス子どもの村中学校</t>
    <rPh sb="0" eb="1">
      <t>ミナミ</t>
    </rPh>
    <rPh sb="5" eb="6">
      <t>コ</t>
    </rPh>
    <rPh sb="9" eb="10">
      <t>ムラ</t>
    </rPh>
    <rPh sb="10" eb="13">
      <t>チュウガッコウ</t>
    </rPh>
    <phoneticPr fontId="77"/>
  </si>
  <si>
    <t>山梨県南アルプス子どもの村中学校</t>
  </si>
  <si>
    <t>素和美中学校</t>
    <rPh sb="3" eb="6">
      <t>チュウガッコウ</t>
    </rPh>
    <phoneticPr fontId="77"/>
  </si>
  <si>
    <t>山梨県素和美中学校</t>
  </si>
  <si>
    <t>長野県</t>
    <rPh sb="2" eb="3">
      <t>ケン</t>
    </rPh>
    <phoneticPr fontId="14"/>
  </si>
  <si>
    <t>長野清泉女学院中学校</t>
  </si>
  <si>
    <t>長野県長野清泉女学院中学校</t>
  </si>
  <si>
    <t>長野日本大学中学校</t>
  </si>
  <si>
    <t>長野県長野日本大学中学校</t>
  </si>
  <si>
    <t>文化学園長野中学校</t>
    <rPh sb="0" eb="2">
      <t>ブンカ</t>
    </rPh>
    <rPh sb="2" eb="4">
      <t>ガクエン</t>
    </rPh>
    <rPh sb="4" eb="6">
      <t>ナガノ</t>
    </rPh>
    <rPh sb="6" eb="9">
      <t>チュウガッコウ</t>
    </rPh>
    <phoneticPr fontId="77"/>
  </si>
  <si>
    <t>長野県文化学園長野中学校</t>
  </si>
  <si>
    <t>松本国際中学校</t>
    <rPh sb="0" eb="2">
      <t>マツモト</t>
    </rPh>
    <rPh sb="2" eb="4">
      <t>コクサイ</t>
    </rPh>
    <rPh sb="4" eb="5">
      <t>チュウ</t>
    </rPh>
    <phoneticPr fontId="77"/>
  </si>
  <si>
    <t>長野県松本国際中学校</t>
  </si>
  <si>
    <t>佐久長聖中学校</t>
  </si>
  <si>
    <t>長野県佐久長聖中学校</t>
  </si>
  <si>
    <t>グリーン・ヒルズ中学校</t>
  </si>
  <si>
    <t>長野県グリーン・ヒルズ中学校</t>
  </si>
  <si>
    <t>大日向中学校</t>
    <rPh sb="0" eb="3">
      <t>オオヒナタ</t>
    </rPh>
    <rPh sb="3" eb="6">
      <t>チュウガッコウ</t>
    </rPh>
    <phoneticPr fontId="77"/>
  </si>
  <si>
    <t>長野県大日向中学校</t>
  </si>
  <si>
    <t>才教学園中学校</t>
  </si>
  <si>
    <t>長野県才教学園中学校</t>
  </si>
  <si>
    <t>どんぐり向方中学校</t>
  </si>
  <si>
    <t>長野県どんぐり向方中学校</t>
  </si>
  <si>
    <t>軽井沢風越義務教育学校</t>
    <rPh sb="0" eb="3">
      <t>カルイザワ</t>
    </rPh>
    <rPh sb="3" eb="5">
      <t>カザコシ</t>
    </rPh>
    <rPh sb="5" eb="7">
      <t>ギム</t>
    </rPh>
    <rPh sb="7" eb="9">
      <t>キョウイク</t>
    </rPh>
    <rPh sb="9" eb="11">
      <t>ガツコウ</t>
    </rPh>
    <phoneticPr fontId="77"/>
  </si>
  <si>
    <t>長野県軽井沢風越義務教育学校</t>
  </si>
  <si>
    <t>岐阜県</t>
    <rPh sb="2" eb="3">
      <t>ケン</t>
    </rPh>
    <phoneticPr fontId="14"/>
  </si>
  <si>
    <t>鶯谷中学校</t>
  </si>
  <si>
    <t>岐阜県鶯谷中学校</t>
  </si>
  <si>
    <t>岐阜東中学校</t>
  </si>
  <si>
    <t>岐阜県岐阜東中学校</t>
  </si>
  <si>
    <t>聖マリア女学院中学校</t>
  </si>
  <si>
    <t>岐阜県聖マリア女学院中学校</t>
  </si>
  <si>
    <t>岐阜聖徳学園大学附属中学校</t>
  </si>
  <si>
    <t>岐阜県岐阜聖徳学園大学附属中学校</t>
  </si>
  <si>
    <t>多治見西中学校</t>
  </si>
  <si>
    <t>岐阜県多治見西中学校</t>
  </si>
  <si>
    <t>麗澤瑞浪中学校</t>
  </si>
  <si>
    <t>岐阜県麗澤瑞浪中学校</t>
  </si>
  <si>
    <t>美濃加茂中学校</t>
  </si>
  <si>
    <t>岐阜県美濃加茂中学校</t>
  </si>
  <si>
    <t>帝京大学可児中学校</t>
  </si>
  <si>
    <t>岐阜県帝京大学可児中学校</t>
  </si>
  <si>
    <t>西濃学園中学校</t>
  </si>
  <si>
    <t>岐阜県西濃学園中学校</t>
  </si>
  <si>
    <t>静岡県</t>
    <rPh sb="2" eb="3">
      <t>ケン</t>
    </rPh>
    <phoneticPr fontId="14"/>
  </si>
  <si>
    <t>不二聖心女子学院中学校</t>
  </si>
  <si>
    <t>静岡県不二聖心女子学院中学校</t>
  </si>
  <si>
    <t>日本大学三島中学校</t>
  </si>
  <si>
    <t>静岡県日本大学三島中学校</t>
  </si>
  <si>
    <t>星陵中学校</t>
  </si>
  <si>
    <t>静岡県星陵中学校</t>
  </si>
  <si>
    <t>静岡県富士見中学校</t>
    <rPh sb="0" eb="3">
      <t>シズオカケン</t>
    </rPh>
    <rPh sb="3" eb="6">
      <t>フジミ</t>
    </rPh>
    <rPh sb="6" eb="9">
      <t>チュウガッコウ</t>
    </rPh>
    <phoneticPr fontId="77"/>
  </si>
  <si>
    <t>静岡県静岡県富士見中学校</t>
  </si>
  <si>
    <t>静岡サレジオ中学校</t>
  </si>
  <si>
    <t>静岡県静岡サレジオ中学校</t>
  </si>
  <si>
    <t>東海大学付属静岡翔洋高等学校中等部</t>
    <rPh sb="6" eb="8">
      <t>シズオカ</t>
    </rPh>
    <rPh sb="10" eb="12">
      <t>コウトウ</t>
    </rPh>
    <rPh sb="12" eb="14">
      <t>ガッコウ</t>
    </rPh>
    <phoneticPr fontId="77"/>
  </si>
  <si>
    <t>静岡県東海大学付属静岡翔洋高等学校中等部</t>
  </si>
  <si>
    <t>静岡大成中学校</t>
  </si>
  <si>
    <t>静岡県静岡大成中学校</t>
  </si>
  <si>
    <t>静岡英和女学院中学校</t>
  </si>
  <si>
    <t>静岡県静岡英和女学院中学校</t>
  </si>
  <si>
    <t>城南静岡中学校</t>
  </si>
  <si>
    <t>静岡県城南静岡中学校</t>
  </si>
  <si>
    <t>静岡雙葉中学校</t>
  </si>
  <si>
    <t>静岡県静岡雙葉中学校</t>
  </si>
  <si>
    <t>常葉大学附属常葉中学校</t>
    <rPh sb="0" eb="2">
      <t>トコハ</t>
    </rPh>
    <rPh sb="2" eb="4">
      <t>ダイガク</t>
    </rPh>
    <rPh sb="4" eb="6">
      <t>フゾク</t>
    </rPh>
    <phoneticPr fontId="77"/>
  </si>
  <si>
    <t>静岡県常葉大学附属常葉中学校</t>
  </si>
  <si>
    <t>常葉大学附属橘中学校</t>
    <rPh sb="0" eb="2">
      <t>トコハ</t>
    </rPh>
    <rPh sb="2" eb="4">
      <t>ダイガク</t>
    </rPh>
    <rPh sb="4" eb="6">
      <t>フゾク</t>
    </rPh>
    <phoneticPr fontId="77"/>
  </si>
  <si>
    <t>静岡県常葉大学附属橘中学校</t>
  </si>
  <si>
    <t>静岡北中学校</t>
  </si>
  <si>
    <t>静岡県静岡北中学校</t>
  </si>
  <si>
    <t>静岡学園中学校</t>
  </si>
  <si>
    <t>静岡県静岡学園中学校</t>
  </si>
  <si>
    <t>静岡聖光学院中学校</t>
  </si>
  <si>
    <t>静岡県静岡聖光学院中学校</t>
  </si>
  <si>
    <t>藤枝順心中学校</t>
  </si>
  <si>
    <t>静岡県藤枝順心中学校</t>
  </si>
  <si>
    <t>常葉大学附属菊川中学校</t>
    <rPh sb="2" eb="4">
      <t>ダイガク</t>
    </rPh>
    <rPh sb="4" eb="6">
      <t>フゾク</t>
    </rPh>
    <rPh sb="6" eb="8">
      <t>キクカワ</t>
    </rPh>
    <phoneticPr fontId="77"/>
  </si>
  <si>
    <t>静岡県常葉大学附属菊川中学校</t>
  </si>
  <si>
    <t>磐田東中学校</t>
  </si>
  <si>
    <t>静岡県磐田東中学校</t>
  </si>
  <si>
    <t>浜松学院興誠中学校</t>
  </si>
  <si>
    <t>静岡県浜松学院興誠中学校</t>
  </si>
  <si>
    <t>浜松修学舎中学校</t>
    <rPh sb="0" eb="2">
      <t>ハママツ</t>
    </rPh>
    <rPh sb="2" eb="4">
      <t>シュウガク</t>
    </rPh>
    <rPh sb="4" eb="5">
      <t>シャ</t>
    </rPh>
    <rPh sb="5" eb="6">
      <t>ナカ</t>
    </rPh>
    <phoneticPr fontId="77"/>
  </si>
  <si>
    <t>静岡県浜松修学舎中学校</t>
  </si>
  <si>
    <t>浜松開誠館中学校</t>
  </si>
  <si>
    <t>静岡県浜松開誠館中学校</t>
  </si>
  <si>
    <t>浜松学芸中学校</t>
  </si>
  <si>
    <t>静岡県浜松学芸中学校</t>
  </si>
  <si>
    <t>静岡県西遠女子学園中学校</t>
  </si>
  <si>
    <t>静岡県静岡県西遠女子学園中学校</t>
  </si>
  <si>
    <t>浜松日体中学校</t>
  </si>
  <si>
    <t>静岡県浜松日体中学校</t>
  </si>
  <si>
    <t>聖隷クリストファー中学校</t>
  </si>
  <si>
    <t>静岡県聖隷クリストファー中学校</t>
  </si>
  <si>
    <t>加藤学園暁秀中学校</t>
  </si>
  <si>
    <t>静岡県加藤学園暁秀中学校</t>
  </si>
  <si>
    <t>藤枝明誠中学校</t>
  </si>
  <si>
    <t>静岡県藤枝明誠中学校</t>
  </si>
  <si>
    <t>愛知県</t>
    <rPh sb="2" eb="3">
      <t>ケン</t>
    </rPh>
    <phoneticPr fontId="14"/>
  </si>
  <si>
    <t>愛知中学校</t>
  </si>
  <si>
    <t>愛知県愛知中学校</t>
  </si>
  <si>
    <t>愛知淑徳中学校</t>
  </si>
  <si>
    <t>愛知県愛知淑徳中学校</t>
  </si>
  <si>
    <t>名古屋経済大学市邨中学校</t>
  </si>
  <si>
    <t>愛知県名古屋経済大学市邨中学校</t>
  </si>
  <si>
    <t>名古屋経済大学高蔵中学校</t>
  </si>
  <si>
    <t>愛知県名古屋経済大学高蔵中学校</t>
  </si>
  <si>
    <t>金城学院中学校</t>
  </si>
  <si>
    <t>愛知県金城学院中学校</t>
  </si>
  <si>
    <t>椙山女学園中学校</t>
  </si>
  <si>
    <t>愛知県椙山女学園中学校</t>
  </si>
  <si>
    <t>東海中学校</t>
  </si>
  <si>
    <t>愛知県東海中学校</t>
  </si>
  <si>
    <t>名古屋中学校</t>
  </si>
  <si>
    <t>愛知県名古屋中学校</t>
  </si>
  <si>
    <t>名古屋国際中学校</t>
  </si>
  <si>
    <t>愛知県名古屋国際中学校</t>
  </si>
  <si>
    <t>名古屋葵大学中学校</t>
    <rPh sb="3" eb="4">
      <t>アオイ</t>
    </rPh>
    <rPh sb="4" eb="6">
      <t>ダイガク</t>
    </rPh>
    <rPh sb="6" eb="9">
      <t>チ</t>
    </rPh>
    <phoneticPr fontId="77"/>
  </si>
  <si>
    <t>愛知県名古屋葵大学中学校</t>
  </si>
  <si>
    <t>愛知工業大学名電中学校</t>
    <rPh sb="6" eb="8">
      <t>メイデン</t>
    </rPh>
    <phoneticPr fontId="77"/>
  </si>
  <si>
    <t>愛知県愛知工業大学名電中学校</t>
  </si>
  <si>
    <t>南山中学校</t>
  </si>
  <si>
    <t>愛知県南山中学校</t>
  </si>
  <si>
    <t>星城中学校</t>
  </si>
  <si>
    <t>愛知県星城中学校</t>
  </si>
  <si>
    <t>聖霊中学校</t>
  </si>
  <si>
    <t>愛知県聖霊中学校</t>
  </si>
  <si>
    <t>滝中学校</t>
  </si>
  <si>
    <t>愛知県滝中学校</t>
  </si>
  <si>
    <t>中部大学春日丘中学校</t>
    <rPh sb="0" eb="2">
      <t>チュウブ</t>
    </rPh>
    <rPh sb="2" eb="4">
      <t>ダイガク</t>
    </rPh>
    <phoneticPr fontId="77"/>
  </si>
  <si>
    <t>愛知県中部大学春日丘中学校</t>
  </si>
  <si>
    <t>清林館中学校</t>
  </si>
  <si>
    <t>愛知県清林館中学校</t>
  </si>
  <si>
    <t>愛知県桜丘中学校</t>
  </si>
  <si>
    <t>大成中学校</t>
  </si>
  <si>
    <t>愛知県大成中学校</t>
  </si>
  <si>
    <t>星槎名古屋中学校</t>
    <rPh sb="2" eb="5">
      <t>ナゴヤ</t>
    </rPh>
    <rPh sb="5" eb="6">
      <t>ナカ</t>
    </rPh>
    <phoneticPr fontId="77"/>
  </si>
  <si>
    <t>愛知県星槎名古屋中学校</t>
  </si>
  <si>
    <t>瀬戸SOLAN学園中等部</t>
    <rPh sb="0" eb="2">
      <t>セト</t>
    </rPh>
    <rPh sb="7" eb="9">
      <t>ガクエン</t>
    </rPh>
    <rPh sb="9" eb="12">
      <t>チュウトウブ</t>
    </rPh>
    <phoneticPr fontId="77"/>
  </si>
  <si>
    <t>愛知県瀬戸SOLAN学園中等部</t>
  </si>
  <si>
    <t>三重県</t>
    <rPh sb="2" eb="3">
      <t>ケン</t>
    </rPh>
    <phoneticPr fontId="14"/>
  </si>
  <si>
    <t>暁中学校</t>
  </si>
  <si>
    <t>三重県暁中学校</t>
  </si>
  <si>
    <t>海星中学校</t>
  </si>
  <si>
    <t>三重県海星中学校</t>
  </si>
  <si>
    <t>四日市メリノール学院中学校</t>
    <rPh sb="0" eb="3">
      <t>ヨッカイチ</t>
    </rPh>
    <phoneticPr fontId="77"/>
  </si>
  <si>
    <t>三重県四日市メリノール学院中学校</t>
  </si>
  <si>
    <t>高田中学校</t>
  </si>
  <si>
    <t>三重県高田中学校</t>
  </si>
  <si>
    <t>セントヨゼフ女子学園中学校</t>
  </si>
  <si>
    <t>三重県セントヨゼフ女子学園中学校</t>
  </si>
  <si>
    <t>三重中学校</t>
  </si>
  <si>
    <t>三重県三重中学校</t>
  </si>
  <si>
    <t>皇學館中学校</t>
  </si>
  <si>
    <t>三重県皇學館中学校</t>
  </si>
  <si>
    <t>桜丘中学校</t>
    <rPh sb="0" eb="1">
      <t>サクラ</t>
    </rPh>
    <rPh sb="1" eb="2">
      <t>オカ</t>
    </rPh>
    <phoneticPr fontId="77"/>
  </si>
  <si>
    <t>三重県桜丘中学校</t>
  </si>
  <si>
    <t>津田学園中学校</t>
  </si>
  <si>
    <t>三重県津田学園中学校</t>
  </si>
  <si>
    <t>滋賀県</t>
    <rPh sb="2" eb="3">
      <t>ケン</t>
    </rPh>
    <phoneticPr fontId="14"/>
  </si>
  <si>
    <t>近江兄弟社中学校</t>
  </si>
  <si>
    <t>滋賀県近江兄弟社中学校</t>
  </si>
  <si>
    <t>比叡山中学校</t>
  </si>
  <si>
    <t>滋賀県比叡山中学校</t>
  </si>
  <si>
    <t>光泉カトリック中学校</t>
  </si>
  <si>
    <t>滋賀県光泉カトリック中学校</t>
  </si>
  <si>
    <t>立命館守山中学校</t>
  </si>
  <si>
    <t>滋賀県立命館守山中学校</t>
  </si>
  <si>
    <t>幸福の科学学園関西中学校</t>
    <rPh sb="0" eb="2">
      <t>コウフク</t>
    </rPh>
    <rPh sb="3" eb="5">
      <t>カガク</t>
    </rPh>
    <rPh sb="5" eb="7">
      <t>ガクエン</t>
    </rPh>
    <rPh sb="7" eb="9">
      <t>カンサイ</t>
    </rPh>
    <rPh sb="9" eb="12">
      <t>チュウガッコウ</t>
    </rPh>
    <phoneticPr fontId="77"/>
  </si>
  <si>
    <t>滋賀県幸福の科学学園関西中学校</t>
  </si>
  <si>
    <t>京都府</t>
    <rPh sb="2" eb="3">
      <t>フ</t>
    </rPh>
    <phoneticPr fontId="14"/>
  </si>
  <si>
    <t>大谷中学校</t>
  </si>
  <si>
    <t>京都府大谷中学校</t>
  </si>
  <si>
    <t>京都先端科学大学附属中学校</t>
    <rPh sb="2" eb="4">
      <t>センタン</t>
    </rPh>
    <rPh sb="4" eb="6">
      <t>カガク</t>
    </rPh>
    <rPh sb="6" eb="8">
      <t>ダイガク</t>
    </rPh>
    <rPh sb="8" eb="10">
      <t>フゾク</t>
    </rPh>
    <rPh sb="10" eb="11">
      <t>チュウ</t>
    </rPh>
    <phoneticPr fontId="77"/>
  </si>
  <si>
    <t>京都府京都先端科学大学附属中学校</t>
  </si>
  <si>
    <t>同志社中学校</t>
  </si>
  <si>
    <t>京都府同志社中学校</t>
  </si>
  <si>
    <t>花園中学校</t>
  </si>
  <si>
    <t>京都府花園中学校</t>
  </si>
  <si>
    <t>東山中学校</t>
  </si>
  <si>
    <t>京都府東山中学校</t>
  </si>
  <si>
    <t>龍谷大学付属平安中学校</t>
  </si>
  <si>
    <t>京都府龍谷大学付属平安中学校</t>
  </si>
  <si>
    <t>洛星中学校</t>
  </si>
  <si>
    <t>京都府洛星中学校</t>
  </si>
  <si>
    <t>洛南高等学校附属中学校</t>
  </si>
  <si>
    <t>京都府洛南高等学校附属中学校</t>
  </si>
  <si>
    <t>立命館中学校</t>
  </si>
  <si>
    <t>京都府立命館中学校</t>
  </si>
  <si>
    <t>京都文教中学校</t>
  </si>
  <si>
    <t>京都府京都文教中学校</t>
  </si>
  <si>
    <t>京都女子中学校</t>
  </si>
  <si>
    <t>京都府京都女子中学校</t>
  </si>
  <si>
    <t>京都橘中学校</t>
  </si>
  <si>
    <t>京都府京都橘中学校</t>
  </si>
  <si>
    <t>京都光華中学校</t>
  </si>
  <si>
    <t>京都府京都光華中学校</t>
  </si>
  <si>
    <t>京都産業大学附属中学校</t>
  </si>
  <si>
    <t>京都府京都産業大学附属中学校</t>
  </si>
  <si>
    <t>京都精華学園中学校</t>
    <rPh sb="4" eb="6">
      <t>ガクエン</t>
    </rPh>
    <phoneticPr fontId="77"/>
  </si>
  <si>
    <t>京都府京都精華学園中学校</t>
  </si>
  <si>
    <t>京都聖母学院中学校</t>
  </si>
  <si>
    <t>京都府京都聖母学院中学校</t>
  </si>
  <si>
    <t>同志社女子中学校</t>
  </si>
  <si>
    <t>京都府同志社女子中学校</t>
  </si>
  <si>
    <t>ノートルダム女学院中学校</t>
  </si>
  <si>
    <t>京都府ノートルダム女学院中学校</t>
  </si>
  <si>
    <t>平安女学院中学校</t>
  </si>
  <si>
    <t>京都府平安女学院中学校</t>
  </si>
  <si>
    <t>京都共栄学園中学校</t>
  </si>
  <si>
    <t>京都府京都共栄学園中学校</t>
  </si>
  <si>
    <t>立命館宇治中学校</t>
  </si>
  <si>
    <t>京都府立命館宇治中学校</t>
  </si>
  <si>
    <t>同志社国際中学校</t>
  </si>
  <si>
    <t>京都府同志社国際中学校</t>
  </si>
  <si>
    <t>一燈園中学校</t>
  </si>
  <si>
    <t>京都府一燈園中学校</t>
  </si>
  <si>
    <t>京都国際中学校</t>
  </si>
  <si>
    <t>京都府京都国際中学校</t>
  </si>
  <si>
    <t>大阪府</t>
    <rPh sb="2" eb="3">
      <t>フ</t>
    </rPh>
    <phoneticPr fontId="14"/>
  </si>
  <si>
    <t>追手門学院中学校</t>
  </si>
  <si>
    <t>大阪府追手門学院中学校</t>
  </si>
  <si>
    <t>大阪女学院中学校</t>
  </si>
  <si>
    <t>大阪府大阪女学院中学校</t>
  </si>
  <si>
    <t>相愛中学校</t>
  </si>
  <si>
    <t>大阪府相愛中学校</t>
  </si>
  <si>
    <t>上宮学園中学校</t>
    <rPh sb="2" eb="4">
      <t>ガクエン</t>
    </rPh>
    <phoneticPr fontId="77"/>
  </si>
  <si>
    <t>大阪府上宮学園中学校</t>
  </si>
  <si>
    <t>大阪星光学院中学校</t>
  </si>
  <si>
    <t>大阪府大阪星光学院中学校</t>
  </si>
  <si>
    <t>四天王寺中学校</t>
  </si>
  <si>
    <t>大阪府四天王寺中学校</t>
  </si>
  <si>
    <t>清風中学校</t>
  </si>
  <si>
    <t>大阪府清風中学校</t>
  </si>
  <si>
    <t>大阪府明星中学校</t>
  </si>
  <si>
    <t>履正社中学校</t>
    <rPh sb="3" eb="4">
      <t>チュウ</t>
    </rPh>
    <phoneticPr fontId="77"/>
  </si>
  <si>
    <t>大阪府履正社中学校</t>
  </si>
  <si>
    <t>関西大学北陽中学校</t>
  </si>
  <si>
    <t>大阪府関西大学北陽中学校</t>
  </si>
  <si>
    <t>大阪信愛学院中学校</t>
  </si>
  <si>
    <t>大阪府大阪信愛学院中学校</t>
  </si>
  <si>
    <t>開明中学校</t>
  </si>
  <si>
    <t>大阪府開明中学校</t>
  </si>
  <si>
    <t>金蘭会中学校</t>
  </si>
  <si>
    <t>大阪府金蘭会中学校</t>
  </si>
  <si>
    <t>大阪学芸高等学校附属中学校</t>
    <rPh sb="0" eb="2">
      <t>オオサカ</t>
    </rPh>
    <rPh sb="2" eb="4">
      <t>ガクゲイ</t>
    </rPh>
    <rPh sb="4" eb="6">
      <t>コウトウ</t>
    </rPh>
    <rPh sb="6" eb="8">
      <t>ガッコウ</t>
    </rPh>
    <rPh sb="8" eb="10">
      <t>フゾク</t>
    </rPh>
    <rPh sb="10" eb="13">
      <t>チュウガッコウ</t>
    </rPh>
    <phoneticPr fontId="77"/>
  </si>
  <si>
    <t>大阪府大阪学芸高等学校附属中学校</t>
  </si>
  <si>
    <t>帝塚山学院中学校</t>
  </si>
  <si>
    <t>大阪府帝塚山学院中学校</t>
  </si>
  <si>
    <t>浪速中学校</t>
  </si>
  <si>
    <t>大阪府浪速中学校</t>
  </si>
  <si>
    <t>大阪府大谷中学校</t>
  </si>
  <si>
    <t>桃山学院中学校</t>
  </si>
  <si>
    <t>大阪府桃山学院中学校</t>
  </si>
  <si>
    <t>プール学院中学校</t>
  </si>
  <si>
    <t>大阪府プール学院中学校</t>
  </si>
  <si>
    <t>城南学園中学校</t>
  </si>
  <si>
    <t>大阪府城南学園中学校</t>
  </si>
  <si>
    <t>常翔学園中学校</t>
  </si>
  <si>
    <t>大阪府常翔学園中学校</t>
  </si>
  <si>
    <t>昇陽中学校</t>
  </si>
  <si>
    <t>大阪府昇陽中学校</t>
  </si>
  <si>
    <t>堺リベラル中学校</t>
    <rPh sb="0" eb="1">
      <t>サカイ</t>
    </rPh>
    <rPh sb="5" eb="8">
      <t>チュウガッコウ</t>
    </rPh>
    <phoneticPr fontId="77"/>
  </si>
  <si>
    <t>大阪府堺リベラル中学校</t>
  </si>
  <si>
    <t>利晶学園大阪立命館中学校</t>
  </si>
  <si>
    <t>大阪府利晶学園大阪立命館中学校</t>
  </si>
  <si>
    <t>近畿大学附属中学校</t>
  </si>
  <si>
    <t>大阪府近畿大学附属中学校</t>
  </si>
  <si>
    <t>樟蔭中学校</t>
  </si>
  <si>
    <t>大阪府樟蔭中学校</t>
  </si>
  <si>
    <t>香里ヌヴェール学院中学校</t>
  </si>
  <si>
    <t>大阪府香里ヌヴェール学院中学校</t>
  </si>
  <si>
    <t>同志社香里中学校</t>
  </si>
  <si>
    <t>大阪府同志社香里中学校</t>
  </si>
  <si>
    <t>ＰＬ学園中学校</t>
  </si>
  <si>
    <t>大阪府ＰＬ学園中学校</t>
  </si>
  <si>
    <t>アサンプション国際中学校</t>
    <rPh sb="7" eb="9">
      <t>コクサイ</t>
    </rPh>
    <phoneticPr fontId="77"/>
  </si>
  <si>
    <t>大阪府アサンプション国際中学校</t>
  </si>
  <si>
    <t>四條畷学園中学校</t>
  </si>
  <si>
    <t>大阪府四條畷学園中学校</t>
  </si>
  <si>
    <t>関西大学第一中学校</t>
  </si>
  <si>
    <t>大阪府関西大学第一中学校</t>
  </si>
  <si>
    <t>高槻中学校</t>
  </si>
  <si>
    <t>大阪府高槻中学校</t>
  </si>
  <si>
    <t>梅花中学校</t>
  </si>
  <si>
    <t>大阪府梅花中学校</t>
  </si>
  <si>
    <t>箕面自由学園中学校</t>
  </si>
  <si>
    <t>大阪府箕面自由学園中学校</t>
  </si>
  <si>
    <t>関西大倉中学校</t>
  </si>
  <si>
    <t>大阪府関西大倉中学校</t>
  </si>
  <si>
    <t>大阪体育大学浪商中学校</t>
    <rPh sb="6" eb="7">
      <t>ナミ</t>
    </rPh>
    <rPh sb="7" eb="8">
      <t>ショウ</t>
    </rPh>
    <phoneticPr fontId="77"/>
  </si>
  <si>
    <t>大阪府大阪体育大学浪商中学校</t>
  </si>
  <si>
    <t>清教学園中学校</t>
  </si>
  <si>
    <t>大阪府清教学園中学校</t>
  </si>
  <si>
    <t>常翔啓光学園中学校</t>
    <rPh sb="2" eb="3">
      <t>ケイ</t>
    </rPh>
    <phoneticPr fontId="77"/>
  </si>
  <si>
    <t>大阪府常翔啓光学園中学校</t>
  </si>
  <si>
    <t>大阪薫英女学院中学校</t>
  </si>
  <si>
    <t>大阪府大阪薫英女学院中学校</t>
  </si>
  <si>
    <t>羽衣学園中学校</t>
  </si>
  <si>
    <t>大阪府羽衣学園中学校</t>
  </si>
  <si>
    <t>清風南海中学校</t>
  </si>
  <si>
    <t>大阪府清風南海中学校</t>
  </si>
  <si>
    <t>金蘭千里中学校</t>
  </si>
  <si>
    <t>大阪府金蘭千里中学校</t>
  </si>
  <si>
    <t>賢明学院中学校</t>
  </si>
  <si>
    <t>大阪府賢明学院中学校</t>
  </si>
  <si>
    <t>関西創価中学校</t>
  </si>
  <si>
    <t>大阪府関西創価中学校</t>
  </si>
  <si>
    <t>大阪国際中学校</t>
    <rPh sb="2" eb="4">
      <t>コクサイ</t>
    </rPh>
    <rPh sb="4" eb="7">
      <t>チュウガッコウ</t>
    </rPh>
    <phoneticPr fontId="77"/>
  </si>
  <si>
    <t>大阪府大阪国際中学校</t>
  </si>
  <si>
    <t>追手門学院大手前中学校</t>
  </si>
  <si>
    <t>大阪府追手門学院大手前中学校</t>
  </si>
  <si>
    <t>金光大阪中学校</t>
  </si>
  <si>
    <t>大阪府金光大阪中学校</t>
  </si>
  <si>
    <t>東海大学付属大阪仰星高等学校中等部</t>
    <rPh sb="6" eb="8">
      <t>オオサカ</t>
    </rPh>
    <phoneticPr fontId="77"/>
  </si>
  <si>
    <t>大阪府東海大学付属大阪仰星高等学校中等部</t>
  </si>
  <si>
    <t>帝塚山学院泉ヶ丘中学校</t>
  </si>
  <si>
    <t>大阪府帝塚山学院泉ヶ丘中学校</t>
  </si>
  <si>
    <t>大阪青凌中学校</t>
  </si>
  <si>
    <t>大阪府大阪青凌中学校</t>
  </si>
  <si>
    <t>初芝富田林中学校</t>
  </si>
  <si>
    <t>大阪府初芝富田林中学校</t>
  </si>
  <si>
    <t>金光八尾中学校</t>
  </si>
  <si>
    <t>大阪府金光八尾中学校</t>
  </si>
  <si>
    <t>大阪金剛インターナショナル中学校</t>
    <rPh sb="0" eb="2">
      <t>オオサカ</t>
    </rPh>
    <rPh sb="13" eb="14">
      <t>チュウ</t>
    </rPh>
    <phoneticPr fontId="77"/>
  </si>
  <si>
    <t>大阪府大阪金剛インターナショナル中学校</t>
  </si>
  <si>
    <t>建国中学校</t>
  </si>
  <si>
    <t>大阪府建国中学校</t>
  </si>
  <si>
    <t>大阪桐蔭中学校</t>
  </si>
  <si>
    <t>大阪府大阪桐蔭中学校</t>
  </si>
  <si>
    <t>関西学院千里国際中等部</t>
  </si>
  <si>
    <t>大阪府関西学院千里国際中等部</t>
  </si>
  <si>
    <t>関西大学中等部</t>
  </si>
  <si>
    <t>大阪府関西大学中等部</t>
  </si>
  <si>
    <t>四天王寺東中学校</t>
    <rPh sb="0" eb="4">
      <t>シテンノウジ</t>
    </rPh>
    <rPh sb="4" eb="5">
      <t>ヒガシ</t>
    </rPh>
    <rPh sb="5" eb="8">
      <t>チュウガッコウ</t>
    </rPh>
    <phoneticPr fontId="77"/>
  </si>
  <si>
    <t>大阪府四天王寺東中学校</t>
  </si>
  <si>
    <t>兵庫県</t>
    <rPh sb="2" eb="3">
      <t>ケン</t>
    </rPh>
    <phoneticPr fontId="14"/>
  </si>
  <si>
    <t>雲雀丘学園中学校</t>
  </si>
  <si>
    <t>兵庫県雲雀丘学園中学校</t>
  </si>
  <si>
    <t>小林聖心女子学院中学校</t>
  </si>
  <si>
    <t>兵庫県小林聖心女子学院中学校</t>
  </si>
  <si>
    <t>園田学園中学校</t>
  </si>
  <si>
    <t>兵庫県園田学園中学校</t>
  </si>
  <si>
    <t>百合学院中学校</t>
  </si>
  <si>
    <t>兵庫県百合学院中学校</t>
  </si>
  <si>
    <t>報徳学園中学校</t>
  </si>
  <si>
    <t>兵庫県報徳学園中学校</t>
  </si>
  <si>
    <t>関西学院中学部</t>
  </si>
  <si>
    <t>兵庫県関西学院中学部</t>
  </si>
  <si>
    <t>神戸女学院中学部</t>
  </si>
  <si>
    <t>兵庫県神戸女学院中学部</t>
  </si>
  <si>
    <t>武庫川女子大学附属中学校</t>
  </si>
  <si>
    <t>兵庫県武庫川女子大学附属中学校</t>
  </si>
  <si>
    <t>甲子園学院中学校</t>
  </si>
  <si>
    <t>兵庫県甲子園学院中学校</t>
  </si>
  <si>
    <t>甲陽学院中学校</t>
  </si>
  <si>
    <t>兵庫県甲陽学院中学校</t>
  </si>
  <si>
    <t>夙川中学校</t>
  </si>
  <si>
    <t>兵庫県夙川中学校</t>
  </si>
  <si>
    <t>仁川学院中学校</t>
  </si>
  <si>
    <t>兵庫県仁川学院中学校</t>
  </si>
  <si>
    <t>芦屋学園中学校</t>
  </si>
  <si>
    <t>兵庫県芦屋学園中学校</t>
  </si>
  <si>
    <t>甲南中学校</t>
  </si>
  <si>
    <t>兵庫県甲南中学校</t>
  </si>
  <si>
    <t>甲南女子中学校</t>
  </si>
  <si>
    <t>兵庫県甲南女子中学校</t>
  </si>
  <si>
    <t>灘中学校</t>
  </si>
  <si>
    <t>兵庫県灘中学校</t>
  </si>
  <si>
    <t>六甲学院中学校</t>
    <rPh sb="2" eb="4">
      <t>ガクイン</t>
    </rPh>
    <phoneticPr fontId="77"/>
  </si>
  <si>
    <t>兵庫県六甲学院中学校</t>
  </si>
  <si>
    <t>神戸海星女子学院中学校</t>
  </si>
  <si>
    <t>兵庫県神戸海星女子学院中学校</t>
  </si>
  <si>
    <t>松蔭中学校</t>
  </si>
  <si>
    <t>兵庫県松蔭中学校</t>
  </si>
  <si>
    <t>神戸龍谷中学校</t>
  </si>
  <si>
    <t>兵庫県神戸龍谷中学校</t>
  </si>
  <si>
    <t>啓明学院中学校</t>
  </si>
  <si>
    <t>兵庫県啓明学院中学校</t>
  </si>
  <si>
    <t>神戸山手グローバル中学校</t>
  </si>
  <si>
    <t>兵庫県神戸山手グローバル中学校</t>
  </si>
  <si>
    <t>親和中学校</t>
  </si>
  <si>
    <t>兵庫県親和中学校</t>
  </si>
  <si>
    <t>神戸学院大学附属中学校</t>
    <rPh sb="0" eb="2">
      <t>コウベ</t>
    </rPh>
    <rPh sb="2" eb="4">
      <t>ガクイン</t>
    </rPh>
    <rPh sb="4" eb="6">
      <t>ダイガク</t>
    </rPh>
    <rPh sb="6" eb="8">
      <t>フゾク</t>
    </rPh>
    <rPh sb="8" eb="11">
      <t>チュウガッコウ</t>
    </rPh>
    <phoneticPr fontId="77"/>
  </si>
  <si>
    <t>兵庫県神戸学院大学附属中学校</t>
  </si>
  <si>
    <t>須磨学園中学校</t>
  </si>
  <si>
    <t>兵庫県須磨学園中学校</t>
  </si>
  <si>
    <t>滝川中学校</t>
  </si>
  <si>
    <t>兵庫県滝川中学校</t>
  </si>
  <si>
    <t>愛徳学園中学校</t>
  </si>
  <si>
    <t>兵庫県愛徳学園中学校</t>
  </si>
  <si>
    <t>賢明女子学院中学校</t>
  </si>
  <si>
    <t>兵庫県賢明女子学院中学校</t>
  </si>
  <si>
    <t>淳心学院中学校</t>
  </si>
  <si>
    <t>兵庫県淳心学院中学校</t>
  </si>
  <si>
    <t>姫路女学院中学校</t>
    <rPh sb="5" eb="8">
      <t>チュウガッコウ</t>
    </rPh>
    <phoneticPr fontId="77"/>
  </si>
  <si>
    <t>兵庫県姫路女学院中学校</t>
  </si>
  <si>
    <t>東洋大学附属姫路中学校</t>
    <rPh sb="0" eb="2">
      <t>トウヨウ</t>
    </rPh>
    <rPh sb="2" eb="4">
      <t>ダイガク</t>
    </rPh>
    <rPh sb="4" eb="6">
      <t>フゾク</t>
    </rPh>
    <rPh sb="6" eb="8">
      <t>ヒメジ</t>
    </rPh>
    <rPh sb="8" eb="11">
      <t>チュウガッコウ</t>
    </rPh>
    <phoneticPr fontId="77"/>
  </si>
  <si>
    <t>兵庫県東洋大学附属姫路中学校</t>
  </si>
  <si>
    <t>白陵中学校</t>
  </si>
  <si>
    <t>兵庫県白陵中学校</t>
  </si>
  <si>
    <t>三田学園中学校</t>
  </si>
  <si>
    <t>兵庫県三田学園中学校</t>
  </si>
  <si>
    <t>蒼開中学校</t>
  </si>
  <si>
    <t>兵庫県蒼開中学校</t>
  </si>
  <si>
    <t>近畿大学附属豊岡中学校</t>
  </si>
  <si>
    <t>兵庫県近畿大学附属豊岡中学校</t>
  </si>
  <si>
    <t>滝川第二中学校</t>
  </si>
  <si>
    <t>兵庫県滝川第二中学校</t>
  </si>
  <si>
    <t>生野学園中学校</t>
  </si>
  <si>
    <t>兵庫県生野学園中学校</t>
  </si>
  <si>
    <t>神戸国際中学校</t>
  </si>
  <si>
    <t>兵庫県神戸国際中学校</t>
  </si>
  <si>
    <t>奈良県</t>
    <rPh sb="2" eb="3">
      <t>ケン</t>
    </rPh>
    <phoneticPr fontId="14"/>
  </si>
  <si>
    <t>帝塚山中学校</t>
  </si>
  <si>
    <t>奈良県帝塚山中学校</t>
  </si>
  <si>
    <t>東大寺学園中学校</t>
  </si>
  <si>
    <t>奈良県東大寺学園中学校</t>
  </si>
  <si>
    <t>奈良育英中学校</t>
  </si>
  <si>
    <t>奈良県奈良育英中学校</t>
  </si>
  <si>
    <t>天理中学校</t>
  </si>
  <si>
    <t>奈良県天理中学校</t>
  </si>
  <si>
    <t>智辯学園中学校</t>
  </si>
  <si>
    <t>奈良県智辯学園中学校</t>
  </si>
  <si>
    <t>奈良学園中学校</t>
  </si>
  <si>
    <t>奈良県奈良学園中学校</t>
  </si>
  <si>
    <t>育英西中学校</t>
  </si>
  <si>
    <t>奈良県育英西中学校</t>
  </si>
  <si>
    <t>西大和学園中学校</t>
  </si>
  <si>
    <t>奈良県西大和学園中学校</t>
  </si>
  <si>
    <t>智辯学園奈良カレッジ中学部</t>
  </si>
  <si>
    <t>奈良県智辯学園奈良カレッジ中学部</t>
  </si>
  <si>
    <t>奈良学園登美ヶ丘中学校</t>
  </si>
  <si>
    <t>奈良県奈良学園登美ヶ丘中学校</t>
  </si>
  <si>
    <t>和歌山県</t>
    <rPh sb="3" eb="4">
      <t>ケン</t>
    </rPh>
    <phoneticPr fontId="14"/>
  </si>
  <si>
    <t>和歌山県開智中学校</t>
  </si>
  <si>
    <t>和歌山信愛中学校</t>
  </si>
  <si>
    <t>和歌山県和歌山信愛中学校</t>
  </si>
  <si>
    <t>近畿大学附属新宮中学校</t>
  </si>
  <si>
    <t>和歌山県近畿大学附属新宮中学校</t>
  </si>
  <si>
    <t>智辯学園和歌山中学校</t>
  </si>
  <si>
    <t>和歌山県智辯学園和歌山中学校</t>
  </si>
  <si>
    <t>近畿大学附属和歌山中学校</t>
  </si>
  <si>
    <t>和歌山県近畿大学附属和歌山中学校</t>
  </si>
  <si>
    <t>初芝橋本中学校</t>
  </si>
  <si>
    <t>和歌山県初芝橋本中学校</t>
  </si>
  <si>
    <t>きのくに子どもの村中学校</t>
  </si>
  <si>
    <t>和歌山県きのくに子どもの村中学校</t>
  </si>
  <si>
    <t>鳥取県</t>
    <rPh sb="2" eb="3">
      <t>ケン</t>
    </rPh>
    <phoneticPr fontId="14"/>
  </si>
  <si>
    <t>米子北斗中学校</t>
  </si>
  <si>
    <t>鳥取県米子北斗中学校</t>
  </si>
  <si>
    <t>湯梨浜学園中学校</t>
    <rPh sb="3" eb="5">
      <t>ガクエン</t>
    </rPh>
    <phoneticPr fontId="77"/>
  </si>
  <si>
    <t>鳥取県湯梨浜学園中学校</t>
  </si>
  <si>
    <t>青翔開智中学校</t>
    <rPh sb="0" eb="2">
      <t>セイショウ</t>
    </rPh>
    <rPh sb="2" eb="4">
      <t>カイチ</t>
    </rPh>
    <rPh sb="4" eb="5">
      <t>チュウ</t>
    </rPh>
    <rPh sb="5" eb="7">
      <t>ガッコウ</t>
    </rPh>
    <phoneticPr fontId="77"/>
  </si>
  <si>
    <t>鳥取県青翔開智中学校</t>
  </si>
  <si>
    <t>島根県</t>
    <rPh sb="2" eb="3">
      <t>ケン</t>
    </rPh>
    <phoneticPr fontId="14"/>
  </si>
  <si>
    <t>松徳学院中学校</t>
  </si>
  <si>
    <t>島根県松徳学院中学校</t>
  </si>
  <si>
    <t>開星中学校</t>
  </si>
  <si>
    <t>島根県開星中学校</t>
  </si>
  <si>
    <t>出雲北陵中学校</t>
  </si>
  <si>
    <t>島根県出雲北陵中学校</t>
  </si>
  <si>
    <t>岡山県</t>
    <rPh sb="2" eb="3">
      <t>ケン</t>
    </rPh>
    <phoneticPr fontId="14"/>
  </si>
  <si>
    <t>山陽学園中学校</t>
    <rPh sb="2" eb="4">
      <t>ガクエン</t>
    </rPh>
    <phoneticPr fontId="77"/>
  </si>
  <si>
    <t>岡山県山陽学園中学校</t>
  </si>
  <si>
    <t>清心中学校</t>
  </si>
  <si>
    <t>岡山県清心中学校</t>
  </si>
  <si>
    <t>就実中学校</t>
  </si>
  <si>
    <t>岡山県就実中学校</t>
  </si>
  <si>
    <t>岡山理科大学附属中学校</t>
  </si>
  <si>
    <t>岡山県岡山理科大学附属中学校</t>
  </si>
  <si>
    <t>岡山学芸館清秀中学校</t>
  </si>
  <si>
    <t>岡山県岡山学芸館清秀中学校</t>
  </si>
  <si>
    <t>金光学園中学校</t>
  </si>
  <si>
    <t>岡山県金光学園中学校</t>
  </si>
  <si>
    <t>蒼明学院中等部</t>
    <rPh sb="1" eb="2">
      <t>アキラ</t>
    </rPh>
    <rPh sb="2" eb="4">
      <t>ガクイン</t>
    </rPh>
    <rPh sb="4" eb="7">
      <t>チュウトウブ</t>
    </rPh>
    <phoneticPr fontId="77"/>
  </si>
  <si>
    <t>岡山県蒼明学院中等部</t>
  </si>
  <si>
    <t>岡山白陵中学校</t>
  </si>
  <si>
    <t>岡山県岡山白陵中学校</t>
  </si>
  <si>
    <t>岡山中学校</t>
  </si>
  <si>
    <t>岡山県岡山中学校</t>
  </si>
  <si>
    <t>吉備高原希望中学校</t>
  </si>
  <si>
    <t>岡山県吉備高原希望中学校</t>
  </si>
  <si>
    <t>広島県</t>
    <rPh sb="2" eb="3">
      <t>ケン</t>
    </rPh>
    <phoneticPr fontId="14"/>
  </si>
  <si>
    <t>広島学院中学校</t>
  </si>
  <si>
    <t>広島県広島学院中学校</t>
  </si>
  <si>
    <t>広島女学院中学校</t>
  </si>
  <si>
    <t>広島県広島女学院中学校</t>
  </si>
  <si>
    <t>広島城北中学校</t>
  </si>
  <si>
    <t>広島県広島城北中学校</t>
  </si>
  <si>
    <t>修道中学校</t>
  </si>
  <si>
    <t>広島県修道中学校</t>
  </si>
  <si>
    <t>崇徳中学校</t>
  </si>
  <si>
    <t>広島県崇徳中学校</t>
  </si>
  <si>
    <t>広島修道大学ひろしま協創中学校</t>
    <rPh sb="10" eb="12">
      <t>キョウソウ</t>
    </rPh>
    <rPh sb="12" eb="15">
      <t>チュウガッコウ</t>
    </rPh>
    <phoneticPr fontId="77"/>
  </si>
  <si>
    <t>広島県広島修道大学ひろしま協創中学校</t>
  </si>
  <si>
    <t>ノートルダム清心中学校</t>
  </si>
  <si>
    <t>広島県ノートルダム清心中学校</t>
  </si>
  <si>
    <t>比治山女子中学校</t>
  </si>
  <si>
    <t>広島県比治山女子中学校</t>
  </si>
  <si>
    <t>安田女子中学校</t>
  </si>
  <si>
    <t>広島県安田女子中学校</t>
  </si>
  <si>
    <t>盈進中学校</t>
  </si>
  <si>
    <t>広島県盈進中学校</t>
  </si>
  <si>
    <t>福山暁の星女子中学校</t>
  </si>
  <si>
    <t>広島県福山暁の星女子中学校</t>
  </si>
  <si>
    <t>近畿大学附属広島中学校福山校</t>
    <rPh sb="4" eb="6">
      <t>フゾク</t>
    </rPh>
    <rPh sb="6" eb="8">
      <t>ヒロシマ</t>
    </rPh>
    <rPh sb="8" eb="11">
      <t>チュウガッコウ</t>
    </rPh>
    <rPh sb="11" eb="13">
      <t>フクヤマ</t>
    </rPh>
    <rPh sb="13" eb="14">
      <t>コウ</t>
    </rPh>
    <phoneticPr fontId="77"/>
  </si>
  <si>
    <t>広島県近畿大学附属広島中学校福山校</t>
  </si>
  <si>
    <t>尾道中学校</t>
  </si>
  <si>
    <t>広島県尾道中学校</t>
  </si>
  <si>
    <t>如水館中学校</t>
  </si>
  <si>
    <t>広島県如水館中学校</t>
  </si>
  <si>
    <t>広島新庄中学校</t>
  </si>
  <si>
    <t>広島県広島新庄中学校</t>
  </si>
  <si>
    <t>ＡＩＣＪ中学校</t>
  </si>
  <si>
    <t>広島県ＡＩＣＪ中学校</t>
  </si>
  <si>
    <t>広島国際学院中学校</t>
    <rPh sb="0" eb="2">
      <t>ヒロシマ</t>
    </rPh>
    <rPh sb="2" eb="4">
      <t>コクサイ</t>
    </rPh>
    <rPh sb="4" eb="6">
      <t>ガクイン</t>
    </rPh>
    <rPh sb="6" eb="9">
      <t>チュウガッコウ</t>
    </rPh>
    <phoneticPr fontId="77"/>
  </si>
  <si>
    <t>広島県広島国際学院中学校</t>
  </si>
  <si>
    <t>山陽女学園中等部</t>
  </si>
  <si>
    <t>広島県山陽女学園中等部</t>
  </si>
  <si>
    <t>広島なぎさ中学校</t>
  </si>
  <si>
    <t>広島県広島なぎさ中学校</t>
  </si>
  <si>
    <t>武田中学校</t>
  </si>
  <si>
    <t>広島県武田中学校</t>
  </si>
  <si>
    <t>広島三育学院中学校</t>
  </si>
  <si>
    <t>広島県広島三育学院中学校</t>
  </si>
  <si>
    <t>銀河学院中学校</t>
  </si>
  <si>
    <t>広島県銀河学院中学校</t>
  </si>
  <si>
    <t>英数学館中学校</t>
  </si>
  <si>
    <t>広島県英数学館中学校</t>
  </si>
  <si>
    <t>近畿大学附属広島中学校東広島校</t>
    <rPh sb="8" eb="11">
      <t>チュウガッコウ</t>
    </rPh>
    <rPh sb="11" eb="12">
      <t>ヒガシ</t>
    </rPh>
    <rPh sb="12" eb="14">
      <t>ヒロシマ</t>
    </rPh>
    <phoneticPr fontId="77"/>
  </si>
  <si>
    <t>広島県近畿大学附属広島中学校東広島校</t>
  </si>
  <si>
    <t>呉青山中学校</t>
  </si>
  <si>
    <t>広島県呉青山中学校</t>
  </si>
  <si>
    <t>山口県</t>
    <rPh sb="2" eb="3">
      <t>ケン</t>
    </rPh>
    <phoneticPr fontId="14"/>
  </si>
  <si>
    <t>高水高等学校付属中学校</t>
  </si>
  <si>
    <t>山口県高水高等学校付属中学校</t>
  </si>
  <si>
    <t>晃英館中学校</t>
  </si>
  <si>
    <t>山口県晃英館中学校</t>
  </si>
  <si>
    <t>高川学園中学校</t>
  </si>
  <si>
    <t>山口県高川学園中学校</t>
  </si>
  <si>
    <t>野田学園中学校</t>
  </si>
  <si>
    <t>山口県野田学園中学校</t>
  </si>
  <si>
    <t>慶進中学校</t>
  </si>
  <si>
    <t>山口県慶進中学校</t>
  </si>
  <si>
    <t>宇部フロンティア大学付属中学校</t>
  </si>
  <si>
    <t>山口県宇部フロンティア大学付属中学校</t>
  </si>
  <si>
    <t>梅光学院中学校</t>
  </si>
  <si>
    <t>山口県梅光学院中学校</t>
  </si>
  <si>
    <t>萩光塩学院中学校</t>
  </si>
  <si>
    <t>山口県萩光塩学院中学校</t>
  </si>
  <si>
    <t>徳島県</t>
    <rPh sb="2" eb="3">
      <t>ケン</t>
    </rPh>
    <phoneticPr fontId="14"/>
  </si>
  <si>
    <t>徳島文理中学校</t>
  </si>
  <si>
    <t>徳島県徳島文理中学校</t>
  </si>
  <si>
    <t>生光学園中学校</t>
  </si>
  <si>
    <t>徳島県生光学園中学校</t>
  </si>
  <si>
    <t>香川県</t>
    <rPh sb="2" eb="3">
      <t>ケン</t>
    </rPh>
    <phoneticPr fontId="14"/>
  </si>
  <si>
    <t>大手前高松中学校</t>
  </si>
  <si>
    <t>香川県大手前高松中学校</t>
  </si>
  <si>
    <t>大手前丸亀中学校</t>
    <rPh sb="3" eb="5">
      <t>マルガメ</t>
    </rPh>
    <phoneticPr fontId="77"/>
  </si>
  <si>
    <t>香川県大手前丸亀中学校</t>
  </si>
  <si>
    <t>香川県藤井中学校</t>
  </si>
  <si>
    <t>香川県香川県藤井中学校</t>
  </si>
  <si>
    <t>香川誠陵中学校</t>
  </si>
  <si>
    <t>香川県香川誠陵中学校</t>
  </si>
  <si>
    <t>愛媛県</t>
    <rPh sb="2" eb="3">
      <t>ケン</t>
    </rPh>
    <phoneticPr fontId="14"/>
  </si>
  <si>
    <t>愛光中学校</t>
  </si>
  <si>
    <t>愛媛県愛光中学校</t>
  </si>
  <si>
    <t>松山東雲中学校</t>
  </si>
  <si>
    <t>愛媛県松山東雲中学校</t>
  </si>
  <si>
    <t>今治明徳中学校</t>
  </si>
  <si>
    <t>愛媛県今治明徳中学校</t>
  </si>
  <si>
    <t>高知県</t>
    <rPh sb="2" eb="3">
      <t>ケン</t>
    </rPh>
    <phoneticPr fontId="14"/>
  </si>
  <si>
    <t>高知学芸中学校</t>
  </si>
  <si>
    <t>高知県高知学芸中学校</t>
  </si>
  <si>
    <t>高知中学校</t>
  </si>
  <si>
    <t>高知県高知中学校</t>
  </si>
  <si>
    <t>清和女子中学校</t>
  </si>
  <si>
    <t>高知県清和女子中学校</t>
  </si>
  <si>
    <t>土佐中学校</t>
  </si>
  <si>
    <t>高知県土佐中学校</t>
  </si>
  <si>
    <t>土佐女子中学校</t>
  </si>
  <si>
    <t>高知県土佐女子中学校</t>
  </si>
  <si>
    <t>明徳義塾中学校</t>
  </si>
  <si>
    <t>高知県明徳義塾中学校</t>
  </si>
  <si>
    <t>土佐塾中学校</t>
  </si>
  <si>
    <t>高知県土佐塾中学校</t>
  </si>
  <si>
    <t>福岡県</t>
    <rPh sb="2" eb="3">
      <t>ケン</t>
    </rPh>
    <phoneticPr fontId="14"/>
  </si>
  <si>
    <t>西南学院中学校</t>
  </si>
  <si>
    <t>福岡県西南学院中学校</t>
  </si>
  <si>
    <t>上智福岡中学校</t>
  </si>
  <si>
    <t>福岡県上智福岡中学校</t>
  </si>
  <si>
    <t>筑紫女学園中学校</t>
  </si>
  <si>
    <t>福岡県筑紫女学園中学校</t>
  </si>
  <si>
    <t>中村学園女子中学校</t>
  </si>
  <si>
    <t>福岡県中村学園女子中学校</t>
  </si>
  <si>
    <t>博多女子中学校</t>
  </si>
  <si>
    <t>福岡県博多女子中学校</t>
  </si>
  <si>
    <t>隆徳館中学校</t>
  </si>
  <si>
    <t>福岡県隆徳館中学校</t>
  </si>
  <si>
    <t>東福岡自彊館中学校</t>
  </si>
  <si>
    <t>福岡県東福岡自彊館中学校</t>
  </si>
  <si>
    <t>福岡女学院中学校</t>
  </si>
  <si>
    <t>福岡県福岡女学院中学校</t>
  </si>
  <si>
    <t>福岡大学附属大濠中学校</t>
  </si>
  <si>
    <t>福岡県福岡大学附属大濠中学校</t>
  </si>
  <si>
    <t>福岡雙葉中学校</t>
  </si>
  <si>
    <t>福岡県福岡雙葉中学校</t>
  </si>
  <si>
    <t>福岡舞鶴誠和中学校</t>
    <rPh sb="4" eb="6">
      <t>セイワ</t>
    </rPh>
    <phoneticPr fontId="77"/>
  </si>
  <si>
    <t>福岡県福岡舞鶴誠和中学校</t>
  </si>
  <si>
    <t>折尾愛真中学校</t>
  </si>
  <si>
    <t>福岡県折尾愛真中学校</t>
  </si>
  <si>
    <t>九州国際大学付属中学校</t>
  </si>
  <si>
    <t>福岡県九州国際大学付属中学校</t>
  </si>
  <si>
    <t>西南女学院中学校</t>
  </si>
  <si>
    <t>福岡県西南女学院中学校</t>
  </si>
  <si>
    <t>照曜館中学校</t>
  </si>
  <si>
    <t>福岡県照曜館中学校</t>
  </si>
  <si>
    <t>大牟田中学校</t>
  </si>
  <si>
    <t>福岡県大牟田中学校</t>
  </si>
  <si>
    <t>明光学園中学校</t>
  </si>
  <si>
    <t>福岡県明光学園中学校</t>
  </si>
  <si>
    <t>敬愛中学校</t>
  </si>
  <si>
    <t>福岡県敬愛中学校</t>
  </si>
  <si>
    <t>久留米大学附設中学校</t>
  </si>
  <si>
    <t>福岡県久留米大学附設中学校</t>
  </si>
  <si>
    <t>久留米信愛中学校</t>
  </si>
  <si>
    <t>福岡県久留米信愛中学校</t>
  </si>
  <si>
    <t>明治学園中学校</t>
  </si>
  <si>
    <t>福岡県明治学園中学校</t>
  </si>
  <si>
    <t>飯塚日新館中学校</t>
  </si>
  <si>
    <t>福岡県飯塚日新館中学校</t>
  </si>
  <si>
    <t>八女学院中学校</t>
  </si>
  <si>
    <t>福岡県八女学院中学校</t>
  </si>
  <si>
    <t>筑陽学園中学校</t>
  </si>
  <si>
    <t>福岡県筑陽学園中学校</t>
  </si>
  <si>
    <t>小倉日新館中学校</t>
  </si>
  <si>
    <t>福岡県小倉日新館中学校</t>
  </si>
  <si>
    <t>中村学園三陽中学校</t>
  </si>
  <si>
    <t>福岡県中村学園三陽中学校</t>
  </si>
  <si>
    <t>北九州子どもの村中学校</t>
  </si>
  <si>
    <t>福岡県北九州子どもの村中学校</t>
  </si>
  <si>
    <t>佐賀県</t>
    <rPh sb="2" eb="3">
      <t>ケン</t>
    </rPh>
    <phoneticPr fontId="14"/>
  </si>
  <si>
    <t>龍谷中学校</t>
  </si>
  <si>
    <t>佐賀県龍谷中学校</t>
  </si>
  <si>
    <t>佐賀清和中学校</t>
  </si>
  <si>
    <t>佐賀県佐賀清和中学校</t>
  </si>
  <si>
    <t>成穎中学校</t>
  </si>
  <si>
    <t>佐賀県成穎中学校</t>
  </si>
  <si>
    <t>弘学館中学校</t>
  </si>
  <si>
    <t>佐賀県弘学館中学校</t>
  </si>
  <si>
    <t>東明館中学校</t>
  </si>
  <si>
    <t>佐賀県東明館中学校</t>
  </si>
  <si>
    <t>早稲田佐賀中学校</t>
  </si>
  <si>
    <t>佐賀県早稲田佐賀中学校</t>
  </si>
  <si>
    <t>長崎県</t>
    <rPh sb="2" eb="3">
      <t>ケン</t>
    </rPh>
    <phoneticPr fontId="14"/>
  </si>
  <si>
    <t>長崎県海星中学校</t>
  </si>
  <si>
    <t>活水中学校</t>
  </si>
  <si>
    <t>長崎県活水中学校</t>
  </si>
  <si>
    <t>純心中学校</t>
  </si>
  <si>
    <t>長崎県純心中学校</t>
  </si>
  <si>
    <t>長崎玉成高等学校附属中学部</t>
    <rPh sb="0" eb="2">
      <t>ナガサキ</t>
    </rPh>
    <rPh sb="2" eb="4">
      <t>ギョクセイ</t>
    </rPh>
    <rPh sb="4" eb="6">
      <t>コウトウ</t>
    </rPh>
    <rPh sb="6" eb="8">
      <t>ガッコウ</t>
    </rPh>
    <rPh sb="8" eb="10">
      <t>フゾク</t>
    </rPh>
    <rPh sb="10" eb="13">
      <t>チュウガクブ</t>
    </rPh>
    <phoneticPr fontId="77"/>
  </si>
  <si>
    <t>長崎県長崎玉成高等学校附属中学部</t>
  </si>
  <si>
    <t>長崎南山中学校</t>
  </si>
  <si>
    <t>長崎県長崎南山中学校</t>
  </si>
  <si>
    <t>九州文化学園中学校</t>
    <rPh sb="0" eb="2">
      <t>キュウシュウ</t>
    </rPh>
    <rPh sb="2" eb="4">
      <t>ブンカ</t>
    </rPh>
    <rPh sb="4" eb="6">
      <t>ガクエン</t>
    </rPh>
    <rPh sb="6" eb="9">
      <t>チュウガッコウ</t>
    </rPh>
    <phoneticPr fontId="77"/>
  </si>
  <si>
    <t>長崎県九州文化学園中学校</t>
  </si>
  <si>
    <t>聖和女子学院中学校</t>
  </si>
  <si>
    <t>長崎県聖和女子学院中学校</t>
  </si>
  <si>
    <t>長崎日本大学中学校</t>
  </si>
  <si>
    <t>長崎県長崎日本大学中学校</t>
  </si>
  <si>
    <t>青雲中学校</t>
  </si>
  <si>
    <t>長崎県青雲中学校</t>
  </si>
  <si>
    <t>精道三川台中学校</t>
  </si>
  <si>
    <t>長崎県精道三川台中学校</t>
  </si>
  <si>
    <t>長崎精道中学校</t>
  </si>
  <si>
    <t>長崎県長崎精道中学校</t>
  </si>
  <si>
    <t>ながさき東そのぎ子どもの村中学校</t>
    <rPh sb="4" eb="5">
      <t>ヒガシ</t>
    </rPh>
    <rPh sb="8" eb="9">
      <t>コ</t>
    </rPh>
    <rPh sb="12" eb="13">
      <t>ムラ</t>
    </rPh>
    <rPh sb="13" eb="16">
      <t>チュウガッコウ</t>
    </rPh>
    <phoneticPr fontId="77"/>
  </si>
  <si>
    <t>長崎県ながさき東そのぎ子どもの村中学校</t>
  </si>
  <si>
    <t>熊本県</t>
    <rPh sb="2" eb="3">
      <t>ケン</t>
    </rPh>
    <phoneticPr fontId="14"/>
  </si>
  <si>
    <t>真和中学校</t>
  </si>
  <si>
    <t>熊本県真和中学校</t>
  </si>
  <si>
    <t>尚絅中学校</t>
  </si>
  <si>
    <t>熊本県尚絅中学校</t>
  </si>
  <si>
    <t>九州学院中学校</t>
  </si>
  <si>
    <t>熊本県九州学院中学校</t>
  </si>
  <si>
    <t>ルーテル学院中学校</t>
  </si>
  <si>
    <t>熊本県ルーテル学院中学校</t>
  </si>
  <si>
    <t>熊本信愛女学院中学校</t>
  </si>
  <si>
    <t>熊本県熊本信愛女学院中学校</t>
  </si>
  <si>
    <t>熊本学園大学付属中学校</t>
  </si>
  <si>
    <t>熊本県熊本学園大学付属中学校</t>
  </si>
  <si>
    <t>熊本マリスト学園中学校</t>
  </si>
  <si>
    <t>熊本県熊本マリスト学園中学校</t>
  </si>
  <si>
    <t>文徳中学校</t>
  </si>
  <si>
    <t>熊本県文徳中学校</t>
  </si>
  <si>
    <t>大分県</t>
    <rPh sb="2" eb="3">
      <t>ケン</t>
    </rPh>
    <phoneticPr fontId="14"/>
  </si>
  <si>
    <t>岩田中学校</t>
  </si>
  <si>
    <t>大分県岩田中学校</t>
  </si>
  <si>
    <t>向陽中学校</t>
  </si>
  <si>
    <t>大分県向陽中学校</t>
  </si>
  <si>
    <t>大分中学校</t>
  </si>
  <si>
    <t>大分県大分中学校</t>
  </si>
  <si>
    <t>明豊中学校</t>
  </si>
  <si>
    <t>大分県明豊中学校</t>
  </si>
  <si>
    <t>宮崎県</t>
    <rPh sb="2" eb="3">
      <t>ケン</t>
    </rPh>
    <phoneticPr fontId="14"/>
  </si>
  <si>
    <t>日向学院中学校</t>
  </si>
  <si>
    <t>宮崎県日向学院中学校</t>
  </si>
  <si>
    <t>宮崎学園中学校</t>
  </si>
  <si>
    <t>宮崎県宮崎学園中学校</t>
  </si>
  <si>
    <t>聖心ウルスラ学園聡明中学校</t>
  </si>
  <si>
    <t>宮崎県聖心ウルスラ学園聡明中学校</t>
  </si>
  <si>
    <t>宮崎日本大学中学校</t>
  </si>
  <si>
    <t>宮崎県宮崎日本大学中学校</t>
  </si>
  <si>
    <t>鵬翔中学校</t>
  </si>
  <si>
    <t>宮崎県鵬翔中学校</t>
  </si>
  <si>
    <t>日章学園中学校</t>
  </si>
  <si>
    <t>宮崎県日章学園中学校</t>
  </si>
  <si>
    <t>宮崎第一中学校</t>
  </si>
  <si>
    <t>宮崎県宮崎第一中学校</t>
  </si>
  <si>
    <t>尚学館中学校</t>
  </si>
  <si>
    <t>宮崎県尚学館中学校</t>
  </si>
  <si>
    <t>日南学園中学校</t>
  </si>
  <si>
    <t>宮崎県日南学園中学校</t>
  </si>
  <si>
    <t>鹿児島県</t>
    <rPh sb="3" eb="4">
      <t>ケン</t>
    </rPh>
    <phoneticPr fontId="14"/>
  </si>
  <si>
    <t>鹿児島純心女子中学校</t>
  </si>
  <si>
    <t>鹿児島県鹿児島純心女子中学校</t>
  </si>
  <si>
    <t>ラ・サール中学校</t>
  </si>
  <si>
    <t>鹿児島県ラ・サール中学校</t>
  </si>
  <si>
    <t>大口明光学園中学校</t>
  </si>
  <si>
    <t>鹿児島県大口明光学園中学校</t>
  </si>
  <si>
    <t>鹿児島修学館中学校</t>
  </si>
  <si>
    <t>鹿児島県鹿児島修学館中学校</t>
  </si>
  <si>
    <t>神村学園中等部</t>
  </si>
  <si>
    <t>鹿児島県神村学園中等部</t>
  </si>
  <si>
    <t>れいめい中学校</t>
  </si>
  <si>
    <t>鹿児島県れいめい中学校</t>
  </si>
  <si>
    <t>鹿児島第一中学校</t>
  </si>
  <si>
    <t>鹿児島県鹿児島第一中学校</t>
  </si>
  <si>
    <t>池田中学校</t>
  </si>
  <si>
    <t>鹿児島県池田中学校</t>
  </si>
  <si>
    <t>志學館中等部</t>
  </si>
  <si>
    <t>鹿児島県志學館中等部</t>
  </si>
  <si>
    <t>鹿児島育英館中学校</t>
  </si>
  <si>
    <t>鹿児島県鹿児島育英館中学校</t>
  </si>
  <si>
    <t>沖縄県</t>
    <rPh sb="2" eb="3">
      <t>ケン</t>
    </rPh>
    <phoneticPr fontId="14"/>
  </si>
  <si>
    <t>沖縄尚学高等学校附属中学校</t>
  </si>
  <si>
    <t>沖縄県沖縄尚学高等学校附属中学校</t>
  </si>
  <si>
    <t>興南中学校</t>
  </si>
  <si>
    <t>沖縄県興南中学校</t>
  </si>
  <si>
    <t>昭和薬科大学附属中学校</t>
  </si>
  <si>
    <t>沖縄県昭和薬科大学附属中学校</t>
  </si>
  <si>
    <t>沖縄三育中学校</t>
  </si>
  <si>
    <t>沖縄県沖縄三育中学校</t>
  </si>
  <si>
    <t>沖縄カトリック中学校</t>
  </si>
  <si>
    <t>沖縄県沖縄カトリック中学校</t>
  </si>
  <si>
    <t>沖縄アミークスインターナショナル中学校</t>
    <rPh sb="0" eb="2">
      <t>オキナワ</t>
    </rPh>
    <rPh sb="16" eb="19">
      <t>チュウガッコウ</t>
    </rPh>
    <phoneticPr fontId="77"/>
  </si>
  <si>
    <t>沖縄県沖縄アミークスインターナショナル中学校</t>
  </si>
  <si>
    <t>珊瑚舎スコーレ東表中学校</t>
    <phoneticPr fontId="77"/>
  </si>
  <si>
    <t>沖縄県珊瑚舎スコーレ東表中学校</t>
    <phoneticPr fontId="14"/>
  </si>
  <si>
    <t>【中等教育学校】</t>
    <rPh sb="1" eb="3">
      <t>チュウトウ</t>
    </rPh>
    <rPh sb="3" eb="5">
      <t>キョウイク</t>
    </rPh>
    <rPh sb="5" eb="7">
      <t>ガッコウ</t>
    </rPh>
    <phoneticPr fontId="3"/>
  </si>
  <si>
    <t>－令和７年５月１日現在－</t>
    <rPh sb="4" eb="6">
      <t>ゲンザイ</t>
    </rPh>
    <phoneticPr fontId="3"/>
  </si>
  <si>
    <t>ご確認欄にチェックを入れていただくと、回答不要な項目が黒塗りされます。
ただし、令和７年度 「学校法人基礎調査」 への回答を予定していない学校は、チェックを入れないでください。</t>
    <phoneticPr fontId="14"/>
  </si>
  <si>
    <t>本　票（中等教育学校）</t>
    <rPh sb="0" eb="1">
      <t>ホン</t>
    </rPh>
    <rPh sb="2" eb="3">
      <t>ヒョウ</t>
    </rPh>
    <rPh sb="4" eb="10">
      <t>チュウトウキョウイクガッコウ</t>
    </rPh>
    <phoneticPr fontId="14"/>
  </si>
  <si>
    <t>入学志願者数</t>
    <rPh sb="0" eb="6">
      <t>ニュウガクシガンシャスウ</t>
    </rPh>
    <phoneticPr fontId="14"/>
  </si>
  <si>
    <t>受験者
数</t>
    <rPh sb="0" eb="3">
      <t>ジュケンシャ</t>
    </rPh>
    <rPh sb="4" eb="5">
      <t>スウ</t>
    </rPh>
    <phoneticPr fontId="14"/>
  </si>
  <si>
    <t>４年</t>
    <rPh sb="1" eb="2">
      <t>ネン</t>
    </rPh>
    <phoneticPr fontId="14"/>
  </si>
  <si>
    <t>５年</t>
    <rPh sb="1" eb="2">
      <t>ネン</t>
    </rPh>
    <phoneticPr fontId="14"/>
  </si>
  <si>
    <t>６年</t>
    <rPh sb="1" eb="2">
      <t>ネン</t>
    </rPh>
    <phoneticPr fontId="14"/>
  </si>
  <si>
    <t>区　分</t>
    <phoneticPr fontId="3"/>
  </si>
  <si>
    <t>１年生</t>
    <phoneticPr fontId="3"/>
  </si>
  <si>
    <t>２年生</t>
    <phoneticPr fontId="3"/>
  </si>
  <si>
    <t>３年生</t>
    <phoneticPr fontId="3"/>
  </si>
  <si>
    <t>４年生</t>
    <phoneticPr fontId="3"/>
  </si>
  <si>
    <t>５年生</t>
    <phoneticPr fontId="3"/>
  </si>
  <si>
    <t>６年生</t>
    <phoneticPr fontId="3"/>
  </si>
  <si>
    <t>学級</t>
    <rPh sb="0" eb="2">
      <t>ガッキュウ</t>
    </rPh>
    <phoneticPr fontId="14"/>
  </si>
  <si>
    <t>普通科</t>
    <rPh sb="0" eb="3">
      <t>フツウカ</t>
    </rPh>
    <phoneticPr fontId="14"/>
  </si>
  <si>
    <t>（単位：円）</t>
    <phoneticPr fontId="14"/>
  </si>
  <si>
    <t>円）</t>
    <rPh sb="0" eb="1">
      <t>エン</t>
    </rPh>
    <phoneticPr fontId="14"/>
  </si>
  <si>
    <t>別   票（中等教育学校）</t>
    <rPh sb="6" eb="8">
      <t>チュウトウ</t>
    </rPh>
    <rPh sb="8" eb="10">
      <t>キョウイク</t>
    </rPh>
    <rPh sb="10" eb="12">
      <t>ガッコウ</t>
    </rPh>
    <phoneticPr fontId="3"/>
  </si>
  <si>
    <t>ケンブリッジ英語検定、GTEC、IELTS、
TEAP、TOEFL、TOEIC</t>
    <phoneticPr fontId="14"/>
  </si>
  <si>
    <r>
      <t>令和７年度</t>
    </r>
    <r>
      <rPr>
        <b/>
        <u/>
        <sz val="9"/>
        <rFont val="ＭＳ Ｐ明朝"/>
        <family val="1"/>
        <charset val="128"/>
      </rPr>
      <t>在籍者数の内</t>
    </r>
    <r>
      <rPr>
        <sz val="9"/>
        <rFont val="ＭＳ Ｐ明朝"/>
        <family val="1"/>
        <charset val="128"/>
      </rPr>
      <t>、外国籍生徒数及び外国人留学生数を記入してください。</t>
    </r>
    <rPh sb="0" eb="2">
      <t>レイワ</t>
    </rPh>
    <rPh sb="3" eb="5">
      <t>ネンド</t>
    </rPh>
    <rPh sb="5" eb="9">
      <t>ザイセキシャスウ</t>
    </rPh>
    <rPh sb="10" eb="11">
      <t>ウチ</t>
    </rPh>
    <rPh sb="12" eb="15">
      <t>ガイコクセキ</t>
    </rPh>
    <rPh sb="15" eb="17">
      <t>セイト</t>
    </rPh>
    <rPh sb="17" eb="18">
      <t>スウ</t>
    </rPh>
    <rPh sb="18" eb="19">
      <t>オヨ</t>
    </rPh>
    <rPh sb="20" eb="27">
      <t>ガイコクジンリュウガクセイスウ</t>
    </rPh>
    <rPh sb="28" eb="30">
      <t>キニュウ</t>
    </rPh>
    <phoneticPr fontId="14"/>
  </si>
  <si>
    <t>４．令和６年度中における中途退学・転学者及び通信制高校への転編入者について</t>
    <rPh sb="17" eb="18">
      <t>テン</t>
    </rPh>
    <rPh sb="18" eb="20">
      <t>ガクシャ</t>
    </rPh>
    <rPh sb="20" eb="21">
      <t>オヨ</t>
    </rPh>
    <rPh sb="22" eb="25">
      <t>ツウシンセイ</t>
    </rPh>
    <rPh sb="25" eb="27">
      <t>コウコウ</t>
    </rPh>
    <rPh sb="29" eb="30">
      <t>テン</t>
    </rPh>
    <rPh sb="30" eb="32">
      <t>ヘンニュウ</t>
    </rPh>
    <phoneticPr fontId="3"/>
  </si>
  <si>
    <t>令和6年
4月1日現在
在籍生徒数
（1～6年生）　　　　　　　　　　　</t>
    <rPh sb="6" eb="7">
      <t>ガツ</t>
    </rPh>
    <rPh sb="12" eb="14">
      <t>ザイセキ</t>
    </rPh>
    <rPh sb="22" eb="24">
      <t>ネンセイ</t>
    </rPh>
    <phoneticPr fontId="5"/>
  </si>
  <si>
    <t>Aのうち通信制高校への転編入者数</t>
    <phoneticPr fontId="14"/>
  </si>
  <si>
    <t>うち令和６年度中の中途退学者、他校への転学・編入者</t>
    <rPh sb="13" eb="14">
      <t>シャ</t>
    </rPh>
    <rPh sb="15" eb="17">
      <t>タコウ</t>
    </rPh>
    <rPh sb="19" eb="20">
      <t>テン</t>
    </rPh>
    <rPh sb="22" eb="23">
      <t>ヘン</t>
    </rPh>
    <rPh sb="24" eb="25">
      <t>シャ</t>
    </rPh>
    <phoneticPr fontId="3"/>
  </si>
  <si>
    <t>(注)１年生については、入学式が４月２日以降に開催された場合も、４月１日に在籍していたものとして生徒数に含めてください。</t>
  </si>
  <si>
    <t>うち、併設・系列の
大学・短大への
進学者数</t>
    <rPh sb="3" eb="5">
      <t>ヘイセツ</t>
    </rPh>
    <rPh sb="6" eb="8">
      <t>ケイレツ</t>
    </rPh>
    <rPh sb="10" eb="12">
      <t>ダイガク</t>
    </rPh>
    <rPh sb="13" eb="15">
      <t>タンダイ</t>
    </rPh>
    <rPh sb="18" eb="21">
      <t>シンガクシャ</t>
    </rPh>
    <rPh sb="21" eb="22">
      <t>スウ</t>
    </rPh>
    <phoneticPr fontId="3"/>
  </si>
  <si>
    <t>社会
地歴公民</t>
    <rPh sb="0" eb="2">
      <t>シャカイ</t>
    </rPh>
    <rPh sb="3" eb="5">
      <t>チレキ</t>
    </rPh>
    <rPh sb="5" eb="7">
      <t>コウミン</t>
    </rPh>
    <phoneticPr fontId="15"/>
  </si>
  <si>
    <t>学習者用デジタル教科書の未導入教科についてはその理由、導入済教科については導入後の課題として、あてはまるものすべてに「○」を付けてください。</t>
    <rPh sb="0" eb="4">
      <t>ガクシュウシャヨウ</t>
    </rPh>
    <rPh sb="8" eb="11">
      <t>キョウカショ</t>
    </rPh>
    <rPh sb="12" eb="15">
      <t>ミドウニュウ</t>
    </rPh>
    <rPh sb="15" eb="17">
      <t>キョウカ</t>
    </rPh>
    <rPh sb="24" eb="26">
      <t>リユウ</t>
    </rPh>
    <rPh sb="27" eb="29">
      <t>ドウニュウ</t>
    </rPh>
    <rPh sb="29" eb="30">
      <t>スミ</t>
    </rPh>
    <rPh sb="30" eb="32">
      <t>キョウカ</t>
    </rPh>
    <rPh sb="37" eb="40">
      <t>ドウニュウゴ</t>
    </rPh>
    <rPh sb="41" eb="43">
      <t>カダイ</t>
    </rPh>
    <phoneticPr fontId="14"/>
  </si>
  <si>
    <t>８．令和６年度の学校建物耐震化等の状況について</t>
    <rPh sb="12" eb="15">
      <t>タイシンカ</t>
    </rPh>
    <rPh sb="15" eb="16">
      <t>トウ</t>
    </rPh>
    <rPh sb="17" eb="19">
      <t>ジョウキョウ</t>
    </rPh>
    <phoneticPr fontId="14"/>
  </si>
  <si>
    <t xml:space="preserve">以下(1)で、学校保有建物の耐震化等の状況（現時点）としてあてはまる選択肢番号を記入ください。
なお、(1)で「2. 一部未実施の建物がある」、および「3. 未実施」を回答された場合には「(2)耐震化未実施の建物に対する耐震化予定」としてあてはまる選択肢番号を記入ください。
また(2)で「1.全て実施する予定」以外を回答された場合には「(3)耐震化未定の理由」として、あてはまるものに「〇」を付けてください。
</t>
    <rPh sb="0" eb="2">
      <t>イカ</t>
    </rPh>
    <rPh sb="7" eb="11">
      <t>ガッコウホユウ</t>
    </rPh>
    <rPh sb="11" eb="13">
      <t>タテモノ</t>
    </rPh>
    <rPh sb="14" eb="17">
      <t>タイシンカ</t>
    </rPh>
    <rPh sb="17" eb="18">
      <t>トウ</t>
    </rPh>
    <rPh sb="19" eb="21">
      <t>ジョウキョウ</t>
    </rPh>
    <rPh sb="22" eb="25">
      <t>ゲンジテン</t>
    </rPh>
    <rPh sb="34" eb="37">
      <t>センタクシ</t>
    </rPh>
    <rPh sb="37" eb="39">
      <t>バンゴウ</t>
    </rPh>
    <rPh sb="40" eb="42">
      <t>キニュウ</t>
    </rPh>
    <rPh sb="59" eb="61">
      <t>イチブ</t>
    </rPh>
    <rPh sb="61" eb="64">
      <t>ミジッシ</t>
    </rPh>
    <rPh sb="65" eb="67">
      <t>タテモノ</t>
    </rPh>
    <rPh sb="79" eb="82">
      <t>ミジッシ</t>
    </rPh>
    <rPh sb="97" eb="100">
      <t>タイシンカ</t>
    </rPh>
    <rPh sb="124" eb="129">
      <t>センタクシバンゴウ</t>
    </rPh>
    <rPh sb="130" eb="132">
      <t>キニュウ</t>
    </rPh>
    <rPh sb="197" eb="198">
      <t>ツ</t>
    </rPh>
    <phoneticPr fontId="14"/>
  </si>
  <si>
    <t xml:space="preserve">(注)1 </t>
    <phoneticPr fontId="14"/>
  </si>
  <si>
    <t>建物ごとではなく、空間ごとに数えてください。
例)１階：体育館（スポーツ専用）　２階：講堂→　「体育館（スポーツ専用）」、「講堂・ホール」にそれぞれ「１」を記入。</t>
    <phoneticPr fontId="14"/>
  </si>
  <si>
    <t>対象施設等がない場合は、「0」を記入してください。</t>
    <phoneticPr fontId="14"/>
  </si>
  <si>
    <t>中等教育学校名</t>
    <rPh sb="0" eb="2">
      <t>チュウトウ</t>
    </rPh>
    <rPh sb="2" eb="4">
      <t>キョウイク</t>
    </rPh>
    <rPh sb="4" eb="6">
      <t>ガッコウ</t>
    </rPh>
    <rPh sb="6" eb="7">
      <t>メイ</t>
    </rPh>
    <phoneticPr fontId="5"/>
  </si>
  <si>
    <t>key-high</t>
    <phoneticPr fontId="14"/>
  </si>
  <si>
    <t xml:space="preserve">コード番号
</t>
    <rPh sb="3" eb="5">
      <t>バンゴウ</t>
    </rPh>
    <phoneticPr fontId="5"/>
  </si>
  <si>
    <t>代表校コード</t>
    <rPh sb="0" eb="3">
      <t>ダイヒョウコウ</t>
    </rPh>
    <phoneticPr fontId="14"/>
  </si>
  <si>
    <t>知事所轄</t>
    <phoneticPr fontId="5"/>
  </si>
  <si>
    <t>回答</t>
    <rPh sb="0" eb="2">
      <t>カイトウ</t>
    </rPh>
    <phoneticPr fontId="14"/>
  </si>
  <si>
    <t>土浦日本大学中等教育学校</t>
  </si>
  <si>
    <t>茨城県土浦日本大学中等教育学校</t>
  </si>
  <si>
    <t>智学館中等教育学校</t>
  </si>
  <si>
    <t>茨城県智学館中等教育学校</t>
  </si>
  <si>
    <t>開智望中等教育学校</t>
    <rPh sb="0" eb="2">
      <t>カイチ</t>
    </rPh>
    <rPh sb="2" eb="3">
      <t>ノゾ</t>
    </rPh>
    <rPh sb="3" eb="5">
      <t>チュウトウ</t>
    </rPh>
    <rPh sb="5" eb="7">
      <t>キョウイク</t>
    </rPh>
    <rPh sb="7" eb="9">
      <t>ガッコウ</t>
    </rPh>
    <phoneticPr fontId="118"/>
  </si>
  <si>
    <t>茨城県開智望中等教育学校</t>
  </si>
  <si>
    <t>佐野日本大学中等教育学校</t>
  </si>
  <si>
    <t>栃木県佐野日本大学中等教育学校</t>
  </si>
  <si>
    <t>開智所沢中等教育学校</t>
  </si>
  <si>
    <t>埼玉県開智所沢中等教育学校</t>
  </si>
  <si>
    <t>時任学園中等教育学校</t>
  </si>
  <si>
    <t>千葉県時任学園中等教育学校</t>
  </si>
  <si>
    <t>回答必要</t>
  </si>
  <si>
    <t>三育学院中等教育学校</t>
    <rPh sb="0" eb="4">
      <t>サンイクガクイン</t>
    </rPh>
    <rPh sb="4" eb="10">
      <t>チュウトウキョウイクガッコウ</t>
    </rPh>
    <phoneticPr fontId="118"/>
  </si>
  <si>
    <t>千葉県三育学院中等教育学校</t>
  </si>
  <si>
    <t>桐蔭学園中等教育学校</t>
  </si>
  <si>
    <t>神奈川県桐蔭学園中等教育学校</t>
  </si>
  <si>
    <t>自修館中等教育学校</t>
  </si>
  <si>
    <t>神奈川県自修館中等教育学校</t>
  </si>
  <si>
    <t>松本秀峰中等教育学校</t>
  </si>
  <si>
    <t>長野県松本秀峰中等教育学校</t>
  </si>
  <si>
    <t>サミットアカデミーセカンダリースクール長野</t>
  </si>
  <si>
    <t>長野県サミットアカデミーセカンダリースクール長野</t>
  </si>
  <si>
    <t>海陽中等教育学校</t>
  </si>
  <si>
    <t>愛知県海陽中等教育学校</t>
  </si>
  <si>
    <t>鈴鹿中等教育学校</t>
  </si>
  <si>
    <t>三重県鈴鹿中等教育学校</t>
  </si>
  <si>
    <t>MIHO美学院中等教育学校</t>
    <rPh sb="4" eb="5">
      <t>ビ</t>
    </rPh>
    <rPh sb="5" eb="7">
      <t>ガクイン</t>
    </rPh>
    <rPh sb="7" eb="9">
      <t>チュウトウ</t>
    </rPh>
    <rPh sb="9" eb="11">
      <t>キョウイク</t>
    </rPh>
    <rPh sb="11" eb="13">
      <t>ガッコウ</t>
    </rPh>
    <phoneticPr fontId="118"/>
  </si>
  <si>
    <t>滋賀県MIHO美学院中等教育学校</t>
  </si>
  <si>
    <t>聖心学園中等教育学校</t>
  </si>
  <si>
    <t>奈良県聖心学園中等教育学校</t>
  </si>
  <si>
    <t>朝日塾中等教育学校</t>
  </si>
  <si>
    <t>岡山県朝日塾中等教育学校</t>
  </si>
  <si>
    <t>済美平成中等教育学校</t>
  </si>
  <si>
    <t>愛媛県済美平成中等教育学校</t>
  </si>
  <si>
    <t>新田青雲中等教育学校</t>
  </si>
  <si>
    <t>愛媛県新田青雲中等教育学校</t>
  </si>
  <si>
    <t>福岡県リンデンホールスクール中高学部　</t>
  </si>
  <si>
    <t>学科名（↓ご記入ください）</t>
    <rPh sb="0" eb="2">
      <t>ガッカ</t>
    </rPh>
    <rPh sb="2" eb="3">
      <t>メイ</t>
    </rPh>
    <rPh sb="6" eb="8">
      <t>キニュウ</t>
    </rPh>
    <phoneticPr fontId="14"/>
  </si>
  <si>
    <t>リンデンホールスクール中高学部</t>
    <phoneticPr fontId="14"/>
  </si>
  <si>
    <t>櫻美学園高等学校</t>
    <rPh sb="0" eb="1">
      <t>サクラ</t>
    </rPh>
    <rPh sb="1" eb="2">
      <t>ビ</t>
    </rPh>
    <rPh sb="2" eb="4">
      <t>ガクエン</t>
    </rPh>
    <phoneticPr fontId="14"/>
  </si>
  <si>
    <t>宮崎県櫻美学園高等学校</t>
    <phoneticPr fontId="14"/>
  </si>
  <si>
    <t>6. 募集していない（小中一貫校を含む）</t>
    <rPh sb="11" eb="13">
      <t>ショウチュウ</t>
    </rPh>
    <rPh sb="13" eb="16">
      <t>イッカンコウ</t>
    </rPh>
    <rPh sb="17" eb="18">
      <t>フク</t>
    </rPh>
    <phoneticPr fontId="14"/>
  </si>
  <si>
    <t>6. 募集していない（一貫校を含む）</t>
    <rPh sb="11" eb="14">
      <t>イッカンコウ</t>
    </rPh>
    <rPh sb="15" eb="16">
      <t>フク</t>
    </rPh>
    <phoneticPr fontId="14"/>
  </si>
  <si>
    <r>
      <t>令和７年度</t>
    </r>
    <r>
      <rPr>
        <b/>
        <u/>
        <sz val="9"/>
        <rFont val="ＭＳ Ｐ明朝"/>
        <family val="1"/>
        <charset val="128"/>
      </rPr>
      <t>在籍者数の内</t>
    </r>
    <r>
      <rPr>
        <sz val="9"/>
        <rFont val="ＭＳ Ｐ明朝"/>
        <family val="1"/>
        <charset val="128"/>
      </rPr>
      <t>、外国籍生徒数及び外国人留学生数を記入してください。</t>
    </r>
    <rPh sb="0" eb="2">
      <t>レイワ</t>
    </rPh>
    <rPh sb="3" eb="5">
      <t>ネンド</t>
    </rPh>
    <rPh sb="5" eb="9">
      <t>ザイセキシャスウ</t>
    </rPh>
    <rPh sb="10" eb="11">
      <t>ウチ</t>
    </rPh>
    <rPh sb="12" eb="15">
      <t>ガイコクセキ</t>
    </rPh>
    <rPh sb="15" eb="17">
      <t>セイト</t>
    </rPh>
    <rPh sb="17" eb="18">
      <t>スウ</t>
    </rPh>
    <rPh sb="28" eb="30">
      <t>キニュウ</t>
    </rPh>
    <phoneticPr fontId="14"/>
  </si>
  <si>
    <t>校務支援システムのうち、未導入の機能についてはその理由を、導入済の機能については導入後の課題を、あてはまるもの全てに「○」を付けてください。</t>
    <rPh sb="0" eb="2">
      <t>コウム</t>
    </rPh>
    <rPh sb="2" eb="4">
      <t>シエン</t>
    </rPh>
    <rPh sb="12" eb="15">
      <t>ミドウニュウ</t>
    </rPh>
    <rPh sb="16" eb="18">
      <t>キノウ</t>
    </rPh>
    <rPh sb="25" eb="27">
      <t>リユウ</t>
    </rPh>
    <rPh sb="29" eb="31">
      <t>ドウニュウ</t>
    </rPh>
    <rPh sb="31" eb="32">
      <t>スミ</t>
    </rPh>
    <rPh sb="33" eb="35">
      <t>キノウ</t>
    </rPh>
    <rPh sb="40" eb="43">
      <t>ドウニュウゴ</t>
    </rPh>
    <rPh sb="44" eb="46">
      <t>カダイ</t>
    </rPh>
    <rPh sb="55" eb="56">
      <t>スベ</t>
    </rPh>
    <phoneticPr fontId="18"/>
  </si>
  <si>
    <t>Ⅲ．生徒１人当りの納付金【年額】→学校法人基礎調査[130]</t>
    <phoneticPr fontId="14"/>
  </si>
  <si>
    <t>Ⅰ．入学状況・生徒数（本科のみ）→学校法人基礎調査[110]</t>
    <rPh sb="2" eb="4">
      <t>ニュウガク</t>
    </rPh>
    <rPh sb="4" eb="6">
      <t>ジョウキョウ</t>
    </rPh>
    <rPh sb="7" eb="10">
      <t>セイトスウ</t>
    </rPh>
    <rPh sb="11" eb="13">
      <t>ホンカ</t>
    </rPh>
    <phoneticPr fontId="3"/>
  </si>
  <si>
    <t>Ⅲ．生徒１人当たりの納付金【年額】→学校法人基礎調査[130]</t>
    <phoneticPr fontId="3"/>
  </si>
  <si>
    <t>Ⅲ．生徒１人当りの納付金【年額】→学校法人基礎調査[130]</t>
    <phoneticPr fontId="3"/>
  </si>
  <si>
    <t>７．令和７年度の学校建物耐震化等の状況について</t>
    <rPh sb="12" eb="15">
      <t>タイシンカ</t>
    </rPh>
    <rPh sb="15" eb="16">
      <t>トウ</t>
    </rPh>
    <rPh sb="17" eb="19">
      <t>ジョウキョウ</t>
    </rPh>
    <phoneticPr fontId="14"/>
  </si>
  <si>
    <r>
      <rPr>
        <b/>
        <u/>
        <sz val="10"/>
        <color theme="1"/>
        <rFont val="ＭＳ Ｐゴシック"/>
        <family val="3"/>
        <charset val="128"/>
        <scheme val="minor"/>
      </rPr>
      <t>【中高併設校の場合】</t>
    </r>
    <r>
      <rPr>
        <b/>
        <sz val="10"/>
        <color theme="1"/>
        <rFont val="ＭＳ Ｐゴシック"/>
        <family val="3"/>
        <charset val="128"/>
        <scheme val="minor"/>
      </rPr>
      <t>、以下設問７・８では、中学校での専有施設についてのみご回答ください。
中高併設校の場合、✔を入れてください。→</t>
    </r>
    <rPh sb="1" eb="3">
      <t>チュウコウ</t>
    </rPh>
    <rPh sb="3" eb="5">
      <t>ヘイセツ</t>
    </rPh>
    <rPh sb="5" eb="6">
      <t>コウ</t>
    </rPh>
    <rPh sb="7" eb="9">
      <t>バアイ</t>
    </rPh>
    <rPh sb="11" eb="13">
      <t>イカ</t>
    </rPh>
    <rPh sb="13" eb="15">
      <t>セツモン</t>
    </rPh>
    <rPh sb="21" eb="24">
      <t>チュウガッコウ</t>
    </rPh>
    <rPh sb="26" eb="28">
      <t>センユウ</t>
    </rPh>
    <rPh sb="28" eb="30">
      <t>シセツ</t>
    </rPh>
    <rPh sb="37" eb="39">
      <t>カイトウ</t>
    </rPh>
    <rPh sb="45" eb="50">
      <t>チュウコウヘイセツコウ</t>
    </rPh>
    <rPh sb="51" eb="53">
      <t>バアイ</t>
    </rPh>
    <rPh sb="56" eb="57">
      <t>イ</t>
    </rPh>
    <phoneticPr fontId="14"/>
  </si>
  <si>
    <r>
      <t>「常勤の監事」とは、私立学校法第145条第1項の規定により</t>
    </r>
    <r>
      <rPr>
        <u/>
        <sz val="9"/>
        <rFont val="ＭＳ Ｐ明朝"/>
        <family val="1"/>
        <charset val="128"/>
      </rPr>
      <t>大臣所轄学校法人等に義務付けられた</t>
    </r>
    <r>
      <rPr>
        <sz val="9"/>
        <rFont val="ＭＳ Ｐ明朝"/>
        <family val="1"/>
        <charset val="128"/>
      </rPr>
      <t xml:space="preserve">「日常的に監査業務等を行う」監事を指します。
</t>
    </r>
    <rPh sb="4" eb="6">
      <t>カンジ</t>
    </rPh>
    <rPh sb="10" eb="12">
      <t>シリツ</t>
    </rPh>
    <rPh sb="12" eb="14">
      <t>ガッコウ</t>
    </rPh>
    <rPh sb="14" eb="15">
      <t>ホウ</t>
    </rPh>
    <rPh sb="24" eb="26">
      <t>キテイ</t>
    </rPh>
    <rPh sb="29" eb="37">
      <t>ダイジンショカツガッコウホウジン</t>
    </rPh>
    <rPh sb="37" eb="38">
      <t>トウ</t>
    </rPh>
    <rPh sb="39" eb="42">
      <t>ギムヅ</t>
    </rPh>
    <rPh sb="53" eb="55">
      <t>ギョウム</t>
    </rPh>
    <rPh sb="55" eb="56">
      <t>トウ</t>
    </rPh>
    <rPh sb="57" eb="58">
      <t>オコナ</t>
    </rPh>
    <rPh sb="60" eb="62">
      <t>カンジ</t>
    </rPh>
    <rPh sb="63" eb="64">
      <t>サ</t>
    </rPh>
    <phoneticPr fontId="14"/>
  </si>
  <si>
    <t>英語の外国人教員等は、中学・高校等の所属に関わらず、
中学で英語の授業に当たっている外国人教員等の人数を
記入してください。  「本務/兼務」の区分は、手引参照（p.14）。
中学校に所属する外国人教員が高校の授業も担当している場合は、
中学校の帳票で本務者１人、高校の帳票で兼務者１人として数えます。
ＪＥＴプログラムは、地方自治体が語学指導等を行う外国人青年を
招致する事業です。</t>
    <rPh sb="27" eb="29">
      <t>チュウガク</t>
    </rPh>
    <rPh sb="65" eb="67">
      <t>ホンム</t>
    </rPh>
    <rPh sb="68" eb="70">
      <t>ケンム</t>
    </rPh>
    <rPh sb="72" eb="74">
      <t>クブン</t>
    </rPh>
    <phoneticPr fontId="14"/>
  </si>
  <si>
    <t xml:space="preserve"> 「本務/兼務」の区分は、手引p.14【６．令和７年度の専門スタッフの配置について（１）専門スタッフの配置人数①2)】を参照。
ＪＥＴプログラムは、地方自治体が語学指導等を行う外国人青年を
招致する事業です。</t>
    <rPh sb="2" eb="4">
      <t>ホンム</t>
    </rPh>
    <rPh sb="5" eb="7">
      <t>ケンム</t>
    </rPh>
    <rPh sb="9" eb="11">
      <t>クブン</t>
    </rPh>
    <rPh sb="22" eb="24">
      <t>レイワ</t>
    </rPh>
    <rPh sb="25" eb="27">
      <t>ネンド</t>
    </rPh>
    <rPh sb="28" eb="30">
      <t>センモン</t>
    </rPh>
    <rPh sb="35" eb="37">
      <t>ハイチ</t>
    </rPh>
    <rPh sb="44" eb="46">
      <t>センモン</t>
    </rPh>
    <rPh sb="51" eb="53">
      <t>ハイチ</t>
    </rPh>
    <rPh sb="53" eb="55">
      <t>ニンズウ</t>
    </rPh>
    <rPh sb="60" eb="62">
      <t>サンショウ</t>
    </rPh>
    <phoneticPr fontId="14"/>
  </si>
  <si>
    <t>(注)1.
2.</t>
    <phoneticPr fontId="14"/>
  </si>
  <si>
    <t>日本私立中学高等学校連合会</t>
    <rPh sb="0" eb="2">
      <t>ニホン</t>
    </rPh>
    <rPh sb="2" eb="4">
      <t>シリツ</t>
    </rPh>
    <rPh sb="4" eb="6">
      <t>チュウガク</t>
    </rPh>
    <rPh sb="6" eb="8">
      <t>コウトウ</t>
    </rPh>
    <rPh sb="8" eb="10">
      <t>ガッコウ</t>
    </rPh>
    <rPh sb="10" eb="12">
      <t>レンゴウ</t>
    </rPh>
    <rPh sb="12" eb="13">
      <t>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</si>
</sst>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
    <numFmt numFmtId="177" formatCode="#,##0_ "/>
    <numFmt numFmtId="178" formatCode="#,##0;&quot;▲ &quot;#,##0"/>
    <numFmt numFmtId="179" formatCode="0_);[Red]\(0\)"/>
    <numFmt numFmtId="180" formatCode="0.0"/>
    <numFmt numFmtId="181" formatCode="0&quot;人&quot;"/>
    <numFmt numFmtId="182" formatCode="[$-411]ge\.m\.d;@"/>
  </numFmts>
  <fonts count="155" x14ac:knownFonts="1">
    <font>
      <sz val="8"/>
      <name val="ＭＳ 明朝"/>
      <family val="1"/>
      <charset val="128"/>
    </font>
    <font>
      <sz val="11"/>
      <color theme="1"/>
      <name val="ＭＳ Ｐゴシック"/>
      <family val="2"/>
      <charset val="128"/>
      <scheme val="minor"/>
    </font>
    <font>
      <sz val="11"/>
      <name val="ＭＳ ゴシック"/>
      <family val="3"/>
      <charset val="128"/>
    </font>
    <font>
      <sz val="6"/>
      <name val="ＭＳ 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sz val="8"/>
      <name val="ＭＳ Ｐゴシック"/>
      <family val="3"/>
      <charset val="128"/>
    </font>
    <font>
      <sz val="7.5"/>
      <name val="ＭＳ Ｐゴシック"/>
      <family val="3"/>
      <charset val="128"/>
    </font>
    <font>
      <sz val="8"/>
      <name val="ＭＳ 明朝"/>
      <family val="1"/>
      <charset val="128"/>
    </font>
    <font>
      <sz val="10"/>
      <name val="ＭＳ Ｐ明朝"/>
      <family val="1"/>
      <charset val="128"/>
    </font>
    <font>
      <sz val="6"/>
      <name val="ＭＳ 明朝"/>
      <family val="1"/>
      <charset val="128"/>
    </font>
    <font>
      <sz val="6"/>
      <name val="ＭＳ Ｐゴシック"/>
      <family val="2"/>
      <charset val="128"/>
      <scheme val="minor"/>
    </font>
    <font>
      <sz val="9"/>
      <color theme="1"/>
      <name val="ＭＳ Ｐゴシック"/>
      <family val="2"/>
      <charset val="128"/>
      <scheme val="minor"/>
    </font>
    <font>
      <sz val="8"/>
      <color theme="1"/>
      <name val="ＭＳ Ｐゴシック"/>
      <family val="3"/>
      <charset val="128"/>
      <scheme val="minor"/>
    </font>
    <font>
      <b/>
      <sz val="11"/>
      <color rgb="FFFF0000"/>
      <name val="ＭＳ Ｐゴシック"/>
      <family val="3"/>
      <charset val="128"/>
    </font>
    <font>
      <b/>
      <sz val="10"/>
      <color rgb="FFFF0000"/>
      <name val="ＭＳ Ｐゴシック"/>
      <family val="3"/>
      <charset val="128"/>
    </font>
    <font>
      <sz val="11"/>
      <color theme="0"/>
      <name val="ＭＳ Ｐゴシック"/>
      <family val="3"/>
      <charset val="128"/>
    </font>
    <font>
      <sz val="11"/>
      <color theme="1"/>
      <name val="ＭＳ Ｐゴシック"/>
      <family val="3"/>
      <charset val="128"/>
    </font>
    <font>
      <sz val="7.5"/>
      <color theme="1"/>
      <name val="ＭＳ Ｐゴシック"/>
      <family val="3"/>
      <charset val="128"/>
    </font>
    <font>
      <b/>
      <sz val="11"/>
      <color theme="0"/>
      <name val="ＭＳ Ｐゴシック"/>
      <family val="3"/>
      <charset val="128"/>
    </font>
    <font>
      <sz val="10"/>
      <color theme="1"/>
      <name val="ＭＳ 明朝"/>
      <family val="1"/>
      <charset val="128"/>
    </font>
    <font>
      <b/>
      <sz val="10"/>
      <color theme="1"/>
      <name val="ＭＳ Ｐゴシック"/>
      <family val="3"/>
      <charset val="128"/>
    </font>
    <font>
      <sz val="10"/>
      <color rgb="FFFF0000"/>
      <name val="ＭＳ Ｐ明朝"/>
      <family val="1"/>
      <charset val="128"/>
    </font>
    <font>
      <sz val="9"/>
      <color theme="1"/>
      <name val="ＭＳ Ｐゴシック"/>
      <family val="3"/>
      <charset val="128"/>
    </font>
    <font>
      <sz val="9"/>
      <color theme="1"/>
      <name val="ＭＳ ゴシック"/>
      <family val="3"/>
      <charset val="128"/>
    </font>
    <font>
      <sz val="10"/>
      <color theme="1"/>
      <name val="ＭＳ Ｐ明朝"/>
      <family val="1"/>
      <charset val="128"/>
    </font>
    <font>
      <b/>
      <sz val="11"/>
      <color theme="1"/>
      <name val="ＭＳ Ｐゴシック"/>
      <family val="3"/>
      <charset val="128"/>
    </font>
    <font>
      <sz val="10"/>
      <color theme="1"/>
      <name val="ＭＳ Ｐゴシック"/>
      <family val="3"/>
      <charset val="128"/>
    </font>
    <font>
      <sz val="8"/>
      <color theme="1"/>
      <name val="ＭＳ 明朝"/>
      <family val="1"/>
      <charset val="128"/>
    </font>
    <font>
      <b/>
      <sz val="16"/>
      <color theme="1"/>
      <name val="ＭＳ Ｐゴシック"/>
      <family val="3"/>
      <charset val="128"/>
    </font>
    <font>
      <b/>
      <sz val="12"/>
      <color theme="1"/>
      <name val="ＭＳ Ｐゴシック"/>
      <family val="3"/>
      <charset val="128"/>
    </font>
    <font>
      <b/>
      <sz val="20"/>
      <color theme="1"/>
      <name val="ＭＳ Ｐゴシック"/>
      <family val="3"/>
      <charset val="128"/>
    </font>
    <font>
      <b/>
      <sz val="18"/>
      <color theme="1"/>
      <name val="ＭＳ Ｐゴシック"/>
      <family val="3"/>
      <charset val="128"/>
    </font>
    <font>
      <sz val="14"/>
      <color theme="1"/>
      <name val="ＭＳ Ｐゴシック"/>
      <family val="3"/>
      <charset val="128"/>
    </font>
    <font>
      <sz val="12"/>
      <color theme="1"/>
      <name val="ＭＳ Ｐゴシック"/>
      <family val="3"/>
      <charset val="128"/>
    </font>
    <font>
      <sz val="12"/>
      <color theme="1"/>
      <name val="ＭＳ 明朝"/>
      <family val="1"/>
      <charset val="128"/>
    </font>
    <font>
      <sz val="8"/>
      <color theme="1"/>
      <name val="ＭＳ Ｐゴシック"/>
      <family val="3"/>
      <charset val="128"/>
    </font>
    <font>
      <b/>
      <sz val="8"/>
      <color theme="1"/>
      <name val="ＭＳ 明朝"/>
      <family val="1"/>
      <charset val="128"/>
    </font>
    <font>
      <b/>
      <sz val="9"/>
      <color theme="1"/>
      <name val="ＭＳ Ｐゴシック"/>
      <family val="3"/>
      <charset val="128"/>
    </font>
    <font>
      <b/>
      <sz val="10"/>
      <color theme="1"/>
      <name val="ＭＳ Ｐゴシック"/>
      <family val="3"/>
      <charset val="128"/>
      <scheme val="minor"/>
    </font>
    <font>
      <sz val="10"/>
      <color theme="1"/>
      <name val="ＭＳ ゴシック"/>
      <family val="3"/>
      <charset val="128"/>
    </font>
    <font>
      <sz val="9"/>
      <color theme="1"/>
      <name val="ＭＳ Ｐ明朝"/>
      <family val="1"/>
      <charset val="128"/>
    </font>
    <font>
      <b/>
      <sz val="11"/>
      <color theme="1"/>
      <name val="ＭＳ 明朝"/>
      <family val="1"/>
      <charset val="128"/>
    </font>
    <font>
      <b/>
      <u/>
      <sz val="11"/>
      <color theme="1"/>
      <name val="ＭＳ Ｐゴシック"/>
      <family val="3"/>
      <charset val="128"/>
    </font>
    <font>
      <sz val="10"/>
      <name val="ＭＳ ゴシック"/>
      <family val="3"/>
      <charset val="128"/>
    </font>
    <font>
      <b/>
      <sz val="10"/>
      <color theme="1"/>
      <name val="ＭＳ ゴシック"/>
      <family val="3"/>
      <charset val="128"/>
    </font>
    <font>
      <sz val="9"/>
      <color theme="1"/>
      <name val="ＭＳ Ｐゴシック"/>
      <family val="3"/>
      <charset val="128"/>
      <scheme val="minor"/>
    </font>
    <font>
      <sz val="10"/>
      <color theme="1"/>
      <name val="ＭＳ Ｐゴシック"/>
      <family val="3"/>
      <charset val="128"/>
      <scheme val="minor"/>
    </font>
    <font>
      <sz val="10"/>
      <name val="ＭＳ 明朝"/>
      <family val="1"/>
      <charset val="128"/>
    </font>
    <font>
      <b/>
      <sz val="11"/>
      <name val="ＭＳ ゴシック"/>
      <family val="3"/>
      <charset val="128"/>
    </font>
    <font>
      <sz val="7.5"/>
      <name val="ＭＳ ゴシック"/>
      <family val="3"/>
      <charset val="128"/>
    </font>
    <font>
      <sz val="6"/>
      <color theme="1"/>
      <name val="ＭＳ Ｐ明朝"/>
      <family val="1"/>
      <charset val="128"/>
    </font>
    <font>
      <sz val="8"/>
      <color theme="1"/>
      <name val="ＭＳ Ｐ明朝"/>
      <family val="1"/>
      <charset val="128"/>
    </font>
    <font>
      <sz val="9"/>
      <name val="ＭＳ Ｐ明朝"/>
      <family val="1"/>
      <charset val="128"/>
    </font>
    <font>
      <sz val="12"/>
      <name val="ＭＳ Ｐゴシック"/>
      <family val="3"/>
      <charset val="128"/>
    </font>
    <font>
      <sz val="8"/>
      <name val="ＭＳ Ｐ明朝"/>
      <family val="1"/>
      <charset val="128"/>
    </font>
    <font>
      <b/>
      <sz val="8"/>
      <color rgb="FFFF0000"/>
      <name val="ＭＳ Ｐ明朝"/>
      <family val="1"/>
      <charset val="128"/>
    </font>
    <font>
      <sz val="9"/>
      <name val="ＭＳ ゴシック"/>
      <family val="3"/>
      <charset val="128"/>
    </font>
    <font>
      <b/>
      <sz val="14"/>
      <color theme="1"/>
      <name val="ＭＳ Ｐゴシック"/>
      <family val="3"/>
      <charset val="128"/>
    </font>
    <font>
      <sz val="14"/>
      <color theme="0"/>
      <name val="ＭＳ Ｐゴシック"/>
      <family val="3"/>
      <charset val="128"/>
    </font>
    <font>
      <b/>
      <u/>
      <sz val="11"/>
      <name val="ＭＳ Ｐゴシック"/>
      <family val="3"/>
      <charset val="128"/>
    </font>
    <font>
      <sz val="8"/>
      <color rgb="FFFF0000"/>
      <name val="ＭＳ Ｐゴシック"/>
      <family val="3"/>
      <charset val="128"/>
    </font>
    <font>
      <b/>
      <sz val="8"/>
      <color theme="5" tint="-0.249977111117893"/>
      <name val="ＭＳ Ｐゴシック"/>
      <family val="3"/>
      <charset val="128"/>
    </font>
    <font>
      <b/>
      <u/>
      <sz val="10"/>
      <name val="ＭＳ Ｐゴシック"/>
      <family val="3"/>
      <charset val="128"/>
    </font>
    <font>
      <b/>
      <sz val="10"/>
      <color theme="0"/>
      <name val="ＭＳ Ｐゴシック"/>
      <family val="3"/>
      <charset val="128"/>
    </font>
    <font>
      <b/>
      <sz val="12"/>
      <name val="ＭＳ Ｐゴシック"/>
      <family val="3"/>
      <charset val="128"/>
    </font>
    <font>
      <sz val="9"/>
      <color theme="1"/>
      <name val="ＭＳ 明朝"/>
      <family val="1"/>
      <charset val="128"/>
    </font>
    <font>
      <b/>
      <sz val="9"/>
      <name val="ＭＳ Ｐゴシック"/>
      <family val="3"/>
      <charset val="128"/>
    </font>
    <font>
      <b/>
      <sz val="10"/>
      <color theme="6" tint="-0.499984740745262"/>
      <name val="ＭＳ Ｐゴシック"/>
      <family val="3"/>
      <charset val="128"/>
    </font>
    <font>
      <sz val="10"/>
      <name val="ＭＳ Ｐゴシック"/>
      <family val="3"/>
    </font>
    <font>
      <b/>
      <sz val="10"/>
      <name val="ＭＳ Ｐゴシック"/>
      <family val="3"/>
    </font>
    <font>
      <sz val="10"/>
      <color theme="1"/>
      <name val="ＭＳ Ｐゴシック"/>
      <family val="3"/>
    </font>
    <font>
      <sz val="12"/>
      <color theme="1"/>
      <name val="ＭＳ Ｐゴシック"/>
      <family val="3"/>
    </font>
    <font>
      <sz val="8"/>
      <name val="BIZ UDPゴシック"/>
      <family val="3"/>
      <charset val="128"/>
    </font>
    <font>
      <b/>
      <sz val="8"/>
      <name val="BIZ UDPゴシック"/>
      <family val="3"/>
      <charset val="128"/>
    </font>
    <font>
      <b/>
      <sz val="10"/>
      <color theme="1"/>
      <name val="ＭＳ Ｐゴシック"/>
      <family val="3"/>
    </font>
    <font>
      <sz val="9"/>
      <color rgb="FFFF0000"/>
      <name val="ＭＳ Ｐ明朝"/>
      <family val="1"/>
      <charset val="128"/>
    </font>
    <font>
      <sz val="11"/>
      <color rgb="FFFF0000"/>
      <name val="ＭＳ Ｐゴシック"/>
      <family val="3"/>
      <charset val="128"/>
    </font>
    <font>
      <sz val="9"/>
      <color rgb="FFFF0000"/>
      <name val="ＭＳ Ｐゴシック"/>
      <family val="3"/>
      <charset val="128"/>
    </font>
    <font>
      <sz val="9"/>
      <color rgb="FFFF0000"/>
      <name val="ＭＳ Ｐゴシック"/>
      <family val="3"/>
      <charset val="128"/>
      <scheme val="minor"/>
    </font>
    <font>
      <sz val="8"/>
      <color rgb="FFFF0000"/>
      <name val="ＭＳ Ｐ明朝"/>
      <family val="1"/>
      <charset val="128"/>
    </font>
    <font>
      <sz val="8"/>
      <color rgb="FFFF0000"/>
      <name val="ＭＳ 明朝"/>
      <family val="1"/>
      <charset val="128"/>
    </font>
    <font>
      <sz val="9"/>
      <color rgb="FF0070C0"/>
      <name val="ＭＳ Ｐゴシック"/>
      <family val="3"/>
      <charset val="128"/>
    </font>
    <font>
      <sz val="7"/>
      <color theme="1"/>
      <name val="BIZ UDPゴシック"/>
      <family val="3"/>
      <charset val="128"/>
    </font>
    <font>
      <u/>
      <sz val="10"/>
      <name val="ＭＳ Ｐ明朝"/>
      <family val="1"/>
      <charset val="128"/>
    </font>
    <font>
      <b/>
      <u/>
      <sz val="9"/>
      <name val="ＭＳ Ｐ明朝"/>
      <family val="1"/>
      <charset val="128"/>
    </font>
    <font>
      <b/>
      <sz val="16"/>
      <name val="ＭＳ Ｐゴシック"/>
      <family val="3"/>
      <charset val="128"/>
    </font>
    <font>
      <sz val="9"/>
      <color theme="1"/>
      <name val="ＭＳ Ｐゴシック"/>
      <family val="3"/>
    </font>
    <font>
      <sz val="9"/>
      <color theme="1"/>
      <name val="ＭＳ ゴシック"/>
      <family val="3"/>
    </font>
    <font>
      <sz val="10"/>
      <color theme="1"/>
      <name val="ＭＳ Ｐゴシック"/>
      <family val="3"/>
      <scheme val="minor"/>
    </font>
    <font>
      <sz val="6"/>
      <name val="ＭＳ Ｐゴシック"/>
      <family val="2"/>
      <charset val="128"/>
    </font>
    <font>
      <b/>
      <u/>
      <sz val="10"/>
      <name val="ＭＳ Ｐ明朝"/>
      <family val="1"/>
      <charset val="128"/>
    </font>
    <font>
      <b/>
      <sz val="11"/>
      <name val="ＭＳ Ｐゴシック"/>
      <family val="3"/>
    </font>
    <font>
      <b/>
      <sz val="11"/>
      <name val="ＭＳ 明朝"/>
      <family val="1"/>
      <charset val="128"/>
    </font>
    <font>
      <sz val="9"/>
      <name val="ＭＳ Ｐゴシック"/>
      <family val="3"/>
      <charset val="128"/>
      <scheme val="minor"/>
    </font>
    <font>
      <sz val="11"/>
      <color theme="1"/>
      <name val="ＭＳ Ｐ明朝"/>
      <family val="1"/>
      <charset val="128"/>
    </font>
    <font>
      <sz val="11"/>
      <color theme="1"/>
      <name val="ＭＳ 明朝"/>
      <family val="1"/>
      <charset val="128"/>
    </font>
    <font>
      <b/>
      <sz val="11"/>
      <color theme="1"/>
      <name val="ＭＳ ゴシック"/>
      <family val="3"/>
      <charset val="128"/>
    </font>
    <font>
      <sz val="14"/>
      <name val="ＭＳ Ｐゴシック"/>
      <family val="3"/>
      <charset val="128"/>
    </font>
    <font>
      <sz val="16"/>
      <color theme="1"/>
      <name val="ＭＳ Ｐゴシック"/>
      <family val="3"/>
      <charset val="128"/>
    </font>
    <font>
      <sz val="10"/>
      <color theme="0"/>
      <name val="ＭＳ Ｐゴシック"/>
      <family val="3"/>
      <charset val="128"/>
    </font>
    <font>
      <b/>
      <u/>
      <sz val="10"/>
      <color rgb="FFFF0000"/>
      <name val="ＭＳ Ｐゴシック"/>
      <family val="3"/>
      <charset val="128"/>
    </font>
    <font>
      <sz val="10"/>
      <color rgb="FFFFFFCC"/>
      <name val="ＭＳ Ｐゴシック"/>
      <family val="3"/>
      <charset val="128"/>
    </font>
    <font>
      <sz val="11"/>
      <color theme="1"/>
      <name val="ＭＳ ゴシック"/>
      <family val="3"/>
    </font>
    <font>
      <b/>
      <sz val="12"/>
      <name val="ＭＳ Ｐゴシック"/>
      <family val="3"/>
      <charset val="128"/>
      <scheme val="minor"/>
    </font>
    <font>
      <sz val="10"/>
      <name val="ＭＳ Ｐゴシック"/>
      <family val="3"/>
      <charset val="128"/>
      <scheme val="minor"/>
    </font>
    <font>
      <b/>
      <sz val="20"/>
      <name val="ＭＳ Ｐゴシック"/>
      <family val="3"/>
      <charset val="128"/>
    </font>
    <font>
      <sz val="9"/>
      <color theme="1"/>
      <name val="BIZ UDPゴシック"/>
      <family val="3"/>
      <charset val="128"/>
    </font>
    <font>
      <sz val="8"/>
      <name val="BIZ UDゴシック"/>
      <family val="3"/>
      <charset val="128"/>
    </font>
    <font>
      <sz val="8"/>
      <color rgb="FFFF0000"/>
      <name val="BIZ UDゴシック"/>
      <family val="3"/>
      <charset val="128"/>
    </font>
    <font>
      <sz val="8"/>
      <color theme="0"/>
      <name val="BIZ UDゴシック"/>
      <family val="3"/>
      <charset val="128"/>
    </font>
    <font>
      <sz val="8"/>
      <color theme="1"/>
      <name val="BIZ UDゴシック"/>
      <family val="3"/>
      <charset val="128"/>
    </font>
    <font>
      <sz val="9"/>
      <name val="BIZ UDPゴシック"/>
      <family val="3"/>
      <charset val="128"/>
    </font>
    <font>
      <b/>
      <sz val="12"/>
      <color rgb="FFFF0000"/>
      <name val="ＭＳ Ｐゴシック"/>
      <family val="3"/>
      <charset val="128"/>
    </font>
    <font>
      <sz val="18"/>
      <color theme="3"/>
      <name val="ＭＳ Ｐゴシック"/>
      <family val="2"/>
      <charset val="128"/>
      <scheme val="major"/>
    </font>
    <font>
      <b/>
      <sz val="8"/>
      <color rgb="FFFF0000"/>
      <name val="ＭＳ 明朝"/>
      <family val="1"/>
      <charset val="128"/>
    </font>
    <font>
      <sz val="48"/>
      <color theme="1"/>
      <name val="ＭＳ Ｐゴシック"/>
      <family val="3"/>
      <charset val="128"/>
    </font>
    <font>
      <u/>
      <sz val="8"/>
      <color theme="10"/>
      <name val="ＭＳ 明朝"/>
      <family val="1"/>
      <charset val="128"/>
    </font>
    <font>
      <b/>
      <sz val="12"/>
      <name val="BIZ UDゴシック"/>
      <family val="3"/>
      <charset val="128"/>
    </font>
    <font>
      <b/>
      <sz val="20"/>
      <name val="ＭＳ ゴシック"/>
      <family val="3"/>
      <charset val="128"/>
    </font>
    <font>
      <sz val="12"/>
      <color theme="1"/>
      <name val="ＭＳ ゴシック"/>
      <family val="3"/>
    </font>
    <font>
      <b/>
      <sz val="11"/>
      <color rgb="FFFF0000"/>
      <name val="ＭＳ Ｐゴシック"/>
      <family val="3"/>
    </font>
    <font>
      <b/>
      <sz val="8"/>
      <color theme="1"/>
      <name val="ＭＳ Ｐゴシック"/>
      <family val="3"/>
      <charset val="128"/>
    </font>
    <font>
      <sz val="16"/>
      <name val="ＭＳ Ｐゴシック"/>
      <family val="3"/>
      <charset val="128"/>
    </font>
    <font>
      <sz val="11"/>
      <name val="ＭＳ Ｐ明朝"/>
      <family val="1"/>
      <charset val="128"/>
    </font>
    <font>
      <sz val="11"/>
      <color theme="1"/>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2"/>
      <name val="ＭＳ ゴシック"/>
      <family val="3"/>
      <charset val="128"/>
    </font>
    <font>
      <b/>
      <sz val="9"/>
      <name val="ＭＳ ゴシック"/>
      <family val="3"/>
      <charset val="128"/>
    </font>
    <font>
      <b/>
      <sz val="9"/>
      <color theme="1"/>
      <name val="ＭＳ ゴシック"/>
      <family val="3"/>
      <charset val="128"/>
    </font>
    <font>
      <sz val="8"/>
      <name val="ＭＳ ゴシック"/>
      <family val="3"/>
      <charset val="128"/>
    </font>
    <font>
      <b/>
      <sz val="11"/>
      <color theme="1"/>
      <name val="ＭＳ Ｐゴシック"/>
      <family val="3"/>
      <charset val="128"/>
      <scheme val="minor"/>
    </font>
    <font>
      <b/>
      <u/>
      <sz val="10"/>
      <color theme="1"/>
      <name val="ＭＳ Ｐゴシック"/>
      <family val="3"/>
      <charset val="128"/>
      <scheme val="minor"/>
    </font>
    <font>
      <b/>
      <sz val="12"/>
      <color theme="1"/>
      <name val="ＭＳ Ｐゴシック"/>
      <family val="3"/>
      <charset val="128"/>
      <scheme val="minor"/>
    </font>
    <font>
      <b/>
      <sz val="11"/>
      <color rgb="FFFF0000"/>
      <name val="ＭＳ 明朝"/>
      <family val="1"/>
      <charset val="128"/>
    </font>
    <font>
      <b/>
      <sz val="9"/>
      <color theme="0"/>
      <name val="ＭＳ Ｐゴシック"/>
      <family val="3"/>
      <charset val="128"/>
    </font>
    <font>
      <b/>
      <u/>
      <sz val="9"/>
      <name val="ＭＳ Ｐゴシック"/>
      <family val="3"/>
      <charset val="128"/>
    </font>
    <font>
      <b/>
      <sz val="11"/>
      <color rgb="FFFF0000"/>
      <name val="ＭＳ Ｐ明朝"/>
      <family val="1"/>
      <charset val="128"/>
    </font>
    <font>
      <sz val="8"/>
      <color theme="1"/>
      <name val="BIZ UDPゴシック"/>
      <family val="3"/>
      <charset val="128"/>
    </font>
    <font>
      <sz val="9"/>
      <color rgb="FF0000FF"/>
      <name val="BIZ UDPゴシック"/>
      <family val="3"/>
      <charset val="128"/>
    </font>
    <font>
      <b/>
      <sz val="18"/>
      <name val="ＭＳ Ｐゴシック"/>
      <family val="3"/>
      <charset val="128"/>
    </font>
    <font>
      <b/>
      <sz val="12"/>
      <name val="ＭＳ Ｐゴシック"/>
      <family val="3"/>
    </font>
    <font>
      <u/>
      <sz val="12"/>
      <color theme="10"/>
      <name val="ＭＳ 明朝"/>
      <family val="1"/>
      <charset val="128"/>
    </font>
    <font>
      <sz val="10"/>
      <color theme="1"/>
      <name val="ＭＳ ゴシック"/>
      <family val="3"/>
    </font>
    <font>
      <b/>
      <sz val="9"/>
      <name val="ＭＳ Ｐ明朝"/>
      <family val="1"/>
      <charset val="128"/>
    </font>
    <font>
      <sz val="9"/>
      <name val="ＭＳ 明朝"/>
      <family val="1"/>
      <charset val="128"/>
    </font>
    <font>
      <b/>
      <sz val="9"/>
      <name val="ＭＳ Ｐゴシック"/>
      <family val="3"/>
    </font>
    <font>
      <sz val="11"/>
      <color theme="0" tint="-0.34998626667073579"/>
      <name val="ＭＳ Ｐゴシック"/>
      <family val="3"/>
      <charset val="128"/>
    </font>
    <font>
      <b/>
      <sz val="12"/>
      <color theme="1"/>
      <name val="ＭＳ Ｐゴシック"/>
      <family val="3"/>
    </font>
    <font>
      <u/>
      <sz val="9"/>
      <name val="ＭＳ Ｐ明朝"/>
      <family val="1"/>
      <charset val="128"/>
    </font>
  </fonts>
  <fills count="48">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theme="0"/>
        <bgColor theme="0"/>
      </patternFill>
    </fill>
    <fill>
      <patternFill patternType="solid">
        <fgColor indexed="65"/>
        <bgColor theme="0"/>
      </patternFill>
    </fill>
    <fill>
      <patternFill patternType="gray0625">
        <fgColor theme="0"/>
      </patternFill>
    </fill>
    <fill>
      <patternFill patternType="solid">
        <fgColor rgb="FFFFFFCC"/>
        <bgColor indexed="45"/>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theme="0"/>
      </patternFill>
    </fill>
    <fill>
      <patternFill patternType="solid">
        <fgColor theme="7" tint="0.79998168889431442"/>
        <bgColor theme="0"/>
      </patternFill>
    </fill>
    <fill>
      <patternFill patternType="solid">
        <fgColor theme="0" tint="-0.249977111117893"/>
        <bgColor indexed="45"/>
      </patternFill>
    </fill>
    <fill>
      <patternFill patternType="solid">
        <fgColor theme="0" tint="-0.14999847407452621"/>
        <bgColor theme="0"/>
      </patternFill>
    </fill>
    <fill>
      <patternFill patternType="solid">
        <fgColor rgb="FFFFCC66"/>
        <bgColor indexed="64"/>
      </patternFill>
    </fill>
    <fill>
      <patternFill patternType="solid">
        <fgColor rgb="FFCCFFFF"/>
        <bgColor indexed="64"/>
      </patternFill>
    </fill>
    <fill>
      <patternFill patternType="solid">
        <fgColor theme="9" tint="0.79998168889431442"/>
        <bgColor indexed="64"/>
      </patternFill>
    </fill>
    <fill>
      <patternFill patternType="solid">
        <fgColor theme="6" tint="0.79995117038483843"/>
        <bgColor theme="0"/>
      </patternFill>
    </fill>
    <fill>
      <patternFill patternType="solid">
        <fgColor rgb="FFFFFFCC"/>
        <bgColor theme="0"/>
      </patternFill>
    </fill>
    <fill>
      <patternFill patternType="solid">
        <fgColor theme="3" tint="0.79998168889431442"/>
        <bgColor theme="0"/>
      </patternFill>
    </fill>
    <fill>
      <patternFill patternType="solid">
        <fgColor rgb="FFFFCCFF"/>
        <bgColor theme="0"/>
      </patternFill>
    </fill>
    <fill>
      <patternFill patternType="solid">
        <fgColor theme="9" tint="0.79998168889431442"/>
        <bgColor theme="0"/>
      </patternFill>
    </fill>
    <fill>
      <patternFill patternType="solid">
        <fgColor rgb="FFFFCC66"/>
        <bgColor theme="0"/>
      </patternFill>
    </fill>
    <fill>
      <patternFill patternType="solid">
        <fgColor rgb="FFFFCC99"/>
        <bgColor theme="0"/>
      </patternFill>
    </fill>
    <fill>
      <patternFill patternType="solid">
        <fgColor rgb="FFF7EAE9"/>
        <bgColor indexed="64"/>
      </patternFill>
    </fill>
    <fill>
      <patternFill patternType="solid">
        <fgColor rgb="FFCCFFCC"/>
        <bgColor indexed="64"/>
      </patternFill>
    </fill>
    <fill>
      <patternFill patternType="solid">
        <fgColor rgb="FFFAF0F0"/>
        <bgColor indexed="64"/>
      </patternFill>
    </fill>
    <fill>
      <patternFill patternType="solid">
        <fgColor theme="1" tint="0.499984740745262"/>
        <bgColor indexed="64"/>
      </patternFill>
    </fill>
    <fill>
      <patternFill patternType="solid">
        <fgColor theme="1" tint="0.499984740745262"/>
        <bgColor theme="0"/>
      </patternFill>
    </fill>
    <fill>
      <patternFill patternType="solid">
        <fgColor theme="0" tint="-0.14996795556505021"/>
        <bgColor indexed="64"/>
      </patternFill>
    </fill>
    <fill>
      <patternFill patternType="solid">
        <fgColor theme="3" tint="0.749992370372631"/>
        <bgColor indexed="64"/>
      </patternFill>
    </fill>
    <fill>
      <patternFill patternType="solid">
        <fgColor rgb="FFFFCCFF"/>
        <bgColor indexed="45"/>
      </patternFill>
    </fill>
    <fill>
      <patternFill patternType="solid">
        <fgColor rgb="FFFFCCFF"/>
        <bgColor indexed="64"/>
      </patternFill>
    </fill>
    <fill>
      <patternFill patternType="solid">
        <fgColor theme="9" tint="0.79998168889431442"/>
        <bgColor indexed="45"/>
      </patternFill>
    </fill>
    <fill>
      <patternFill patternType="solid">
        <fgColor theme="0" tint="-0.499984740745262"/>
        <bgColor indexed="64"/>
      </patternFill>
    </fill>
    <fill>
      <patternFill patternType="solid">
        <fgColor theme="0" tint="-0.34998626667073579"/>
        <bgColor theme="0"/>
      </patternFill>
    </fill>
    <fill>
      <patternFill patternType="solid">
        <fgColor theme="6" tint="0.79998168889431442"/>
        <bgColor indexed="64"/>
      </patternFill>
    </fill>
    <fill>
      <patternFill patternType="solid">
        <fgColor auto="1"/>
        <bgColor theme="0"/>
      </patternFill>
    </fill>
    <fill>
      <patternFill patternType="solid">
        <fgColor auto="1"/>
        <bgColor indexed="64"/>
      </patternFill>
    </fill>
    <fill>
      <patternFill patternType="solid">
        <fgColor rgb="FFFFCC66"/>
        <bgColor indexed="45"/>
      </patternFill>
    </fill>
    <fill>
      <patternFill patternType="solid">
        <fgColor rgb="FFFFFF99"/>
        <bgColor indexed="64"/>
      </patternFill>
    </fill>
    <fill>
      <patternFill patternType="solid">
        <fgColor rgb="FFFFCCCC"/>
        <bgColor indexed="64"/>
      </patternFill>
    </fill>
    <fill>
      <patternFill patternType="solid">
        <fgColor rgb="FFFFCC99"/>
        <bgColor indexed="64"/>
      </patternFill>
    </fill>
  </fills>
  <borders count="216">
    <border>
      <left/>
      <right/>
      <top/>
      <bottom/>
      <diagonal/>
    </border>
    <border>
      <left style="hair">
        <color indexed="64"/>
      </left>
      <right/>
      <top/>
      <bottom/>
      <diagonal/>
    </border>
    <border>
      <left/>
      <right/>
      <top/>
      <bottom style="medium">
        <color indexed="64"/>
      </bottom>
      <diagonal/>
    </border>
    <border>
      <left/>
      <right/>
      <top style="medium">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diagonal/>
    </border>
    <border>
      <left style="hair">
        <color indexed="64"/>
      </left>
      <right/>
      <top style="hair">
        <color indexed="64"/>
      </top>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style="medium">
        <color indexed="64"/>
      </left>
      <right/>
      <top/>
      <bottom style="medium">
        <color indexed="64"/>
      </bottom>
      <diagonal/>
    </border>
    <border>
      <left style="thin">
        <color indexed="64"/>
      </left>
      <right/>
      <top style="hair">
        <color indexed="64"/>
      </top>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medium">
        <color indexed="64"/>
      </left>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right style="hair">
        <color indexed="64"/>
      </right>
      <top style="hair">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hair">
        <color indexed="64"/>
      </left>
      <right/>
      <top/>
      <bottom style="thin">
        <color indexed="64"/>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medium">
        <color indexed="64"/>
      </bottom>
      <diagonal/>
    </border>
    <border>
      <left/>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top style="medium">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hair">
        <color indexed="64"/>
      </bottom>
      <diagonal/>
    </border>
    <border>
      <left style="double">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theme="1"/>
      </top>
      <bottom style="thin">
        <color theme="1"/>
      </bottom>
      <diagonal/>
    </border>
    <border>
      <left/>
      <right/>
      <top style="thin">
        <color theme="1"/>
      </top>
      <bottom style="thin">
        <color theme="1"/>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top style="thin">
        <color theme="1"/>
      </top>
      <bottom/>
      <diagonal/>
    </border>
    <border>
      <left/>
      <right style="thin">
        <color indexed="64"/>
      </right>
      <top style="thin">
        <color theme="1"/>
      </top>
      <bottom/>
      <diagonal/>
    </border>
    <border>
      <left/>
      <right style="double">
        <color indexed="64"/>
      </right>
      <top/>
      <bottom/>
      <diagonal/>
    </border>
    <border>
      <left style="double">
        <color indexed="64"/>
      </left>
      <right/>
      <top/>
      <bottom/>
      <diagonal/>
    </border>
    <border>
      <left style="double">
        <color indexed="64"/>
      </left>
      <right/>
      <top/>
      <bottom style="medium">
        <color indexed="64"/>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double">
        <color indexed="64"/>
      </right>
      <top/>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right style="thin">
        <color theme="1"/>
      </right>
      <top style="thin">
        <color theme="1"/>
      </top>
      <bottom style="thin">
        <color theme="1"/>
      </bottom>
      <diagonal/>
    </border>
    <border>
      <left/>
      <right/>
      <top/>
      <bottom style="thin">
        <color theme="1"/>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theme="1"/>
      </right>
      <top/>
      <bottom style="thin">
        <color theme="1"/>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theme="1"/>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medium">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medium">
        <color indexed="64"/>
      </right>
      <top/>
      <bottom/>
      <diagonal/>
    </border>
  </borders>
  <cellStyleXfs count="8">
    <xf numFmtId="0" fontId="0" fillId="0" borderId="0">
      <alignment vertical="center"/>
    </xf>
    <xf numFmtId="0" fontId="2" fillId="0" borderId="0">
      <alignment vertical="center"/>
    </xf>
    <xf numFmtId="0" fontId="2" fillId="0" borderId="0">
      <alignment vertical="center"/>
    </xf>
    <xf numFmtId="38" fontId="12" fillId="0" borderId="0" applyFont="0" applyFill="0" applyBorder="0" applyAlignment="0" applyProtection="0">
      <alignment vertical="center"/>
    </xf>
    <xf numFmtId="0" fontId="4" fillId="0" borderId="0"/>
    <xf numFmtId="38" fontId="4" fillId="0" borderId="0" applyFont="0" applyFill="0" applyBorder="0" applyAlignment="0" applyProtection="0"/>
    <xf numFmtId="0" fontId="121" fillId="0" borderId="0" applyNumberFormat="0" applyFill="0" applyBorder="0" applyAlignment="0" applyProtection="0">
      <alignment vertical="center"/>
    </xf>
    <xf numFmtId="0" fontId="1" fillId="0" borderId="0">
      <alignment vertical="center"/>
    </xf>
  </cellStyleXfs>
  <cellXfs count="3619">
    <xf numFmtId="0" fontId="0" fillId="0" borderId="0" xfId="0">
      <alignment vertical="center"/>
    </xf>
    <xf numFmtId="0" fontId="4" fillId="0" borderId="0" xfId="2" applyFont="1" applyProtection="1">
      <alignment vertical="center"/>
      <protection locked="0"/>
    </xf>
    <xf numFmtId="0" fontId="21" fillId="2" borderId="0" xfId="2" applyFont="1" applyFill="1" applyProtection="1">
      <alignment vertical="center"/>
      <protection locked="0"/>
    </xf>
    <xf numFmtId="0" fontId="21" fillId="4" borderId="0" xfId="2" applyFont="1" applyFill="1" applyProtection="1">
      <alignment vertical="center"/>
      <protection locked="0"/>
    </xf>
    <xf numFmtId="0" fontId="35" fillId="4" borderId="0" xfId="2" applyFont="1" applyFill="1" applyAlignment="1" applyProtection="1">
      <alignment horizontal="center" vertical="center"/>
      <protection locked="0"/>
    </xf>
    <xf numFmtId="0" fontId="36" fillId="2" borderId="0" xfId="2" applyFont="1" applyFill="1" applyAlignment="1" applyProtection="1">
      <alignment vertical="center" shrinkToFit="1"/>
      <protection locked="0"/>
    </xf>
    <xf numFmtId="0" fontId="30" fillId="2" borderId="0" xfId="2" quotePrefix="1" applyFont="1" applyFill="1" applyAlignment="1" applyProtection="1">
      <alignment horizontal="center" vertical="center"/>
      <protection locked="0"/>
    </xf>
    <xf numFmtId="0" fontId="30" fillId="2" borderId="2" xfId="2" quotePrefix="1" applyFont="1" applyFill="1" applyBorder="1" applyAlignment="1" applyProtection="1">
      <alignment horizontal="center" vertical="center"/>
      <protection locked="0"/>
    </xf>
    <xf numFmtId="0" fontId="31" fillId="2" borderId="0" xfId="2" applyFont="1" applyFill="1" applyProtection="1">
      <alignment vertical="center"/>
      <protection locked="0"/>
    </xf>
    <xf numFmtId="0" fontId="31" fillId="4" borderId="0" xfId="2" applyFont="1" applyFill="1" applyProtection="1">
      <alignment vertical="center"/>
      <protection locked="0"/>
    </xf>
    <xf numFmtId="0" fontId="41" fillId="4" borderId="0" xfId="0" applyFont="1" applyFill="1" applyAlignment="1" applyProtection="1">
      <alignment shrinkToFit="1"/>
      <protection locked="0"/>
    </xf>
    <xf numFmtId="0" fontId="42" fillId="4" borderId="2" xfId="2" applyFont="1" applyFill="1" applyBorder="1" applyAlignment="1" applyProtection="1">
      <protection locked="0"/>
    </xf>
    <xf numFmtId="0" fontId="41" fillId="4" borderId="2" xfId="0" applyFont="1" applyFill="1" applyBorder="1" applyAlignment="1" applyProtection="1">
      <alignment shrinkToFit="1"/>
      <protection locked="0"/>
    </xf>
    <xf numFmtId="0" fontId="31" fillId="4" borderId="2" xfId="2" applyFont="1" applyFill="1" applyBorder="1" applyProtection="1">
      <alignment vertical="center"/>
      <protection locked="0"/>
    </xf>
    <xf numFmtId="0" fontId="21" fillId="2" borderId="0" xfId="2" applyFont="1" applyFill="1" applyAlignment="1" applyProtection="1">
      <alignment horizontal="right" vertical="center"/>
      <protection locked="0"/>
    </xf>
    <xf numFmtId="0" fontId="25" fillId="2" borderId="0" xfId="2" applyFont="1" applyFill="1" applyAlignment="1" applyProtection="1">
      <alignment horizontal="right" vertical="center"/>
      <protection locked="0"/>
    </xf>
    <xf numFmtId="0" fontId="34" fillId="2" borderId="0" xfId="2" applyFont="1" applyFill="1" applyAlignment="1" applyProtection="1">
      <alignment horizontal="right" vertical="center"/>
      <protection locked="0"/>
    </xf>
    <xf numFmtId="176" fontId="30" fillId="2" borderId="0" xfId="2" applyNumberFormat="1" applyFont="1" applyFill="1" applyAlignment="1" applyProtection="1">
      <alignment horizontal="center" vertical="center"/>
      <protection locked="0"/>
    </xf>
    <xf numFmtId="0" fontId="32" fillId="4" borderId="0" xfId="0" applyFont="1" applyFill="1" applyProtection="1">
      <alignment vertical="center"/>
      <protection locked="0"/>
    </xf>
    <xf numFmtId="0" fontId="31" fillId="2" borderId="0" xfId="2" applyFont="1" applyFill="1" applyAlignment="1" applyProtection="1">
      <alignment horizontal="center" vertical="center"/>
      <protection locked="0"/>
    </xf>
    <xf numFmtId="0" fontId="31" fillId="2" borderId="0" xfId="2" applyFont="1" applyFill="1" applyAlignment="1" applyProtection="1">
      <alignment horizontal="right" vertical="center"/>
      <protection locked="0"/>
    </xf>
    <xf numFmtId="0" fontId="24" fillId="2" borderId="0" xfId="2" applyFont="1" applyFill="1" applyProtection="1">
      <alignment vertical="center"/>
      <protection locked="0"/>
    </xf>
    <xf numFmtId="0" fontId="24" fillId="2" borderId="0" xfId="2" quotePrefix="1" applyFont="1" applyFill="1" applyAlignment="1" applyProtection="1">
      <alignment horizontal="center" vertical="center"/>
      <protection locked="0"/>
    </xf>
    <xf numFmtId="0" fontId="24" fillId="4" borderId="0" xfId="0" applyFont="1" applyFill="1" applyProtection="1">
      <alignment vertical="center"/>
      <protection locked="0"/>
    </xf>
    <xf numFmtId="38" fontId="24" fillId="4" borderId="0" xfId="3" applyFont="1" applyFill="1" applyAlignment="1" applyProtection="1">
      <alignment horizontal="right"/>
      <protection locked="0"/>
    </xf>
    <xf numFmtId="178" fontId="24" fillId="4" borderId="0" xfId="3" applyNumberFormat="1" applyFont="1" applyFill="1" applyAlignment="1" applyProtection="1">
      <alignment horizontal="right" vertical="center"/>
      <protection locked="0"/>
    </xf>
    <xf numFmtId="178" fontId="24" fillId="4" borderId="0" xfId="0" applyNumberFormat="1" applyFont="1" applyFill="1" applyProtection="1">
      <alignment vertical="center"/>
      <protection locked="0"/>
    </xf>
    <xf numFmtId="0" fontId="30" fillId="4" borderId="0" xfId="2" applyFont="1" applyFill="1" applyAlignment="1" applyProtection="1">
      <alignment vertical="top" wrapText="1"/>
      <protection locked="0"/>
    </xf>
    <xf numFmtId="0" fontId="22" fillId="4" borderId="0" xfId="2" applyFont="1" applyFill="1" applyProtection="1">
      <alignment vertical="center"/>
      <protection locked="0"/>
    </xf>
    <xf numFmtId="0" fontId="40" fillId="4" borderId="0" xfId="2" applyFont="1" applyFill="1" applyAlignment="1" applyProtection="1">
      <alignment vertical="center" wrapText="1"/>
      <protection locked="0"/>
    </xf>
    <xf numFmtId="0" fontId="21" fillId="6" borderId="0" xfId="2" applyFont="1" applyFill="1" applyProtection="1">
      <alignment vertical="center"/>
      <protection locked="0"/>
    </xf>
    <xf numFmtId="0" fontId="21" fillId="0" borderId="0" xfId="2" applyFont="1" applyProtection="1">
      <alignment vertical="center"/>
      <protection locked="0"/>
    </xf>
    <xf numFmtId="0" fontId="31" fillId="6" borderId="0" xfId="2" applyFont="1" applyFill="1" applyProtection="1">
      <alignment vertical="center"/>
      <protection locked="0"/>
    </xf>
    <xf numFmtId="0" fontId="30" fillId="0" borderId="0" xfId="2" applyFont="1" applyAlignment="1" applyProtection="1">
      <alignment horizontal="left" vertical="center"/>
      <protection locked="0"/>
    </xf>
    <xf numFmtId="0" fontId="4" fillId="10" borderId="0" xfId="1" applyFont="1" applyFill="1" applyProtection="1">
      <alignment vertical="center"/>
      <protection locked="0"/>
    </xf>
    <xf numFmtId="0" fontId="4" fillId="10" borderId="0" xfId="2" applyFont="1" applyFill="1" applyProtection="1">
      <alignment vertical="center"/>
      <protection locked="0"/>
    </xf>
    <xf numFmtId="0" fontId="11" fillId="10" borderId="0" xfId="2" applyFont="1" applyFill="1" applyProtection="1">
      <alignment vertical="center"/>
      <protection locked="0"/>
    </xf>
    <xf numFmtId="0" fontId="31" fillId="10" borderId="0" xfId="2" applyFont="1" applyFill="1" applyAlignment="1" applyProtection="1">
      <alignment vertical="center" shrinkToFit="1"/>
      <protection locked="0"/>
    </xf>
    <xf numFmtId="0" fontId="21" fillId="10" borderId="0" xfId="2" applyFont="1" applyFill="1" applyProtection="1">
      <alignment vertical="center"/>
      <protection locked="0"/>
    </xf>
    <xf numFmtId="0" fontId="29" fillId="6" borderId="0" xfId="2" applyFont="1" applyFill="1" applyAlignment="1" applyProtection="1">
      <alignment vertical="top" wrapText="1" shrinkToFit="1"/>
      <protection locked="0"/>
    </xf>
    <xf numFmtId="0" fontId="29" fillId="10" borderId="0" xfId="2" applyFont="1" applyFill="1" applyAlignment="1" applyProtection="1">
      <alignment vertical="top" wrapText="1"/>
      <protection locked="0"/>
    </xf>
    <xf numFmtId="0" fontId="30" fillId="10" borderId="0" xfId="2" applyFont="1" applyFill="1" applyAlignment="1" applyProtection="1">
      <alignment horizontal="left" vertical="center"/>
      <protection locked="0"/>
    </xf>
    <xf numFmtId="0" fontId="30" fillId="10" borderId="0" xfId="2" applyFont="1" applyFill="1" applyProtection="1">
      <alignment vertical="center"/>
      <protection locked="0"/>
    </xf>
    <xf numFmtId="0" fontId="7" fillId="10" borderId="0" xfId="2" applyFont="1" applyFill="1" applyProtection="1">
      <alignment vertical="center"/>
      <protection locked="0"/>
    </xf>
    <xf numFmtId="0" fontId="31" fillId="4" borderId="1" xfId="2" quotePrefix="1" applyFont="1" applyFill="1" applyBorder="1" applyAlignment="1" applyProtection="1">
      <alignment horizontal="center" vertical="center"/>
      <protection locked="0"/>
    </xf>
    <xf numFmtId="0" fontId="31" fillId="4" borderId="46" xfId="2" quotePrefix="1" applyFont="1" applyFill="1" applyBorder="1" applyAlignment="1" applyProtection="1">
      <alignment horizontal="center" vertical="center"/>
      <protection locked="0"/>
    </xf>
    <xf numFmtId="0" fontId="31" fillId="4" borderId="60" xfId="2" quotePrefix="1" applyFont="1" applyFill="1" applyBorder="1" applyAlignment="1" applyProtection="1">
      <alignment horizontal="center" vertical="center"/>
      <protection locked="0"/>
    </xf>
    <xf numFmtId="0" fontId="27" fillId="6" borderId="115" xfId="2" applyFont="1" applyFill="1" applyBorder="1" applyAlignment="1" applyProtection="1">
      <alignment horizontal="center" vertical="center" wrapText="1"/>
      <protection locked="0"/>
    </xf>
    <xf numFmtId="0" fontId="29" fillId="6" borderId="0" xfId="2" applyFont="1" applyFill="1" applyAlignment="1" applyProtection="1">
      <alignment horizontal="left" vertical="top" shrinkToFit="1"/>
      <protection locked="0"/>
    </xf>
    <xf numFmtId="0" fontId="18" fillId="0" borderId="0" xfId="1" applyFont="1" applyAlignment="1" applyProtection="1">
      <alignment horizontal="left" vertical="center"/>
      <protection locked="0"/>
    </xf>
    <xf numFmtId="0" fontId="18" fillId="0" borderId="0" xfId="2" applyFont="1" applyAlignment="1" applyProtection="1">
      <alignment horizontal="left" vertical="center" wrapText="1"/>
      <protection locked="0"/>
    </xf>
    <xf numFmtId="0" fontId="18" fillId="0" borderId="0" xfId="2" applyFont="1" applyProtection="1">
      <alignment vertical="center"/>
      <protection locked="0"/>
    </xf>
    <xf numFmtId="0" fontId="6" fillId="0" borderId="0" xfId="2" applyFont="1" applyAlignment="1" applyProtection="1">
      <alignment horizontal="left" vertical="center"/>
      <protection locked="0"/>
    </xf>
    <xf numFmtId="0" fontId="18" fillId="0" borderId="0" xfId="1" applyFont="1" applyAlignment="1" applyProtection="1">
      <alignment horizontal="left" vertical="center" wrapText="1"/>
      <protection locked="0"/>
    </xf>
    <xf numFmtId="0" fontId="18" fillId="0" borderId="0" xfId="2" applyFont="1" applyAlignment="1" applyProtection="1">
      <alignment horizontal="left" vertical="center"/>
      <protection locked="0"/>
    </xf>
    <xf numFmtId="0" fontId="18" fillId="0" borderId="0" xfId="1" applyFont="1" applyAlignment="1" applyProtection="1">
      <alignment horizontal="left" vertical="top" wrapText="1"/>
      <protection locked="0"/>
    </xf>
    <xf numFmtId="0" fontId="18" fillId="0" borderId="0" xfId="1" applyFont="1" applyProtection="1">
      <alignment vertical="center"/>
      <protection locked="0"/>
    </xf>
    <xf numFmtId="0" fontId="23" fillId="0" borderId="0" xfId="2" applyFont="1" applyAlignment="1" applyProtection="1">
      <alignment horizontal="left" vertical="center"/>
      <protection locked="0"/>
    </xf>
    <xf numFmtId="0" fontId="18" fillId="0" borderId="0" xfId="2" applyFont="1" applyAlignment="1" applyProtection="1">
      <alignment vertical="center" wrapText="1"/>
      <protection locked="0"/>
    </xf>
    <xf numFmtId="0" fontId="18" fillId="0" borderId="0" xfId="1" applyFont="1" applyAlignment="1" applyProtection="1">
      <alignment vertical="center" wrapText="1"/>
      <protection locked="0"/>
    </xf>
    <xf numFmtId="0" fontId="29" fillId="10" borderId="0" xfId="2" applyFont="1" applyFill="1" applyAlignment="1" applyProtection="1">
      <alignment horizontal="left" vertical="top" wrapText="1"/>
      <protection locked="0"/>
    </xf>
    <xf numFmtId="0" fontId="25" fillId="2" borderId="2" xfId="2" applyFont="1" applyFill="1" applyBorder="1" applyAlignment="1" applyProtection="1">
      <alignment horizontal="right" vertical="center"/>
      <protection locked="0"/>
    </xf>
    <xf numFmtId="0" fontId="7" fillId="4" borderId="0" xfId="2" applyFont="1" applyFill="1" applyProtection="1">
      <alignment vertical="center"/>
      <protection locked="0"/>
    </xf>
    <xf numFmtId="0" fontId="27" fillId="4" borderId="0" xfId="2" applyFont="1" applyFill="1" applyAlignment="1" applyProtection="1">
      <alignment vertical="top" wrapText="1" shrinkToFit="1"/>
      <protection locked="0"/>
    </xf>
    <xf numFmtId="0" fontId="9" fillId="4" borderId="0" xfId="2" quotePrefix="1" applyFont="1" applyFill="1" applyAlignment="1" applyProtection="1">
      <alignment horizontal="right" vertical="top"/>
      <protection locked="0"/>
    </xf>
    <xf numFmtId="0" fontId="7" fillId="4" borderId="0" xfId="2" applyFont="1" applyFill="1" applyAlignment="1" applyProtection="1">
      <alignment vertical="top"/>
      <protection locked="0"/>
    </xf>
    <xf numFmtId="0" fontId="6" fillId="10" borderId="0" xfId="2" applyFont="1" applyFill="1" applyProtection="1">
      <alignment vertical="center"/>
      <protection locked="0"/>
    </xf>
    <xf numFmtId="0" fontId="6" fillId="0" borderId="0" xfId="2" applyFont="1" applyProtection="1">
      <alignment vertical="center"/>
      <protection locked="0"/>
    </xf>
    <xf numFmtId="0" fontId="21" fillId="0" borderId="61" xfId="0" applyFont="1" applyBorder="1" applyAlignment="1" applyProtection="1">
      <alignment vertical="center" shrinkToFit="1"/>
      <protection locked="0"/>
    </xf>
    <xf numFmtId="0" fontId="21" fillId="0" borderId="12" xfId="0" applyFont="1" applyBorder="1" applyAlignment="1" applyProtection="1">
      <alignment vertical="center" shrinkToFit="1"/>
      <protection locked="0"/>
    </xf>
    <xf numFmtId="0" fontId="21" fillId="0" borderId="12" xfId="0" applyFont="1" applyBorder="1" applyAlignment="1" applyProtection="1">
      <alignment vertical="center" wrapText="1" shrinkToFit="1"/>
      <protection locked="0"/>
    </xf>
    <xf numFmtId="0" fontId="21" fillId="0" borderId="23" xfId="0" applyFont="1" applyBorder="1" applyAlignment="1" applyProtection="1">
      <alignment vertical="center" shrinkToFit="1"/>
      <protection locked="0"/>
    </xf>
    <xf numFmtId="0" fontId="21" fillId="0" borderId="38" xfId="0" applyFont="1" applyBorder="1" applyAlignment="1" applyProtection="1">
      <alignment vertical="center" shrinkToFit="1"/>
      <protection locked="0"/>
    </xf>
    <xf numFmtId="0" fontId="4" fillId="0" borderId="0" xfId="2" applyFont="1" applyAlignment="1" applyProtection="1">
      <alignment horizontal="center" vertical="center"/>
      <protection locked="0"/>
    </xf>
    <xf numFmtId="0" fontId="29" fillId="0" borderId="0" xfId="0" applyFont="1" applyAlignment="1" applyProtection="1">
      <alignment horizontal="right" vertical="center" shrinkToFit="1"/>
      <protection locked="0"/>
    </xf>
    <xf numFmtId="0" fontId="4" fillId="0" borderId="0" xfId="2" applyFont="1" applyAlignment="1" applyProtection="1">
      <alignment horizontal="left" vertical="top" wrapText="1"/>
      <protection locked="0"/>
    </xf>
    <xf numFmtId="0" fontId="4" fillId="0" borderId="0" xfId="2" applyFont="1" applyAlignment="1" applyProtection="1">
      <alignment horizontal="left" vertical="top"/>
      <protection locked="0"/>
    </xf>
    <xf numFmtId="0" fontId="2" fillId="10" borderId="0" xfId="2" applyFill="1" applyProtection="1">
      <alignment vertical="center"/>
      <protection locked="0"/>
    </xf>
    <xf numFmtId="0" fontId="48" fillId="10" borderId="0" xfId="2" applyFont="1" applyFill="1" applyProtection="1">
      <alignment vertical="center"/>
      <protection locked="0"/>
    </xf>
    <xf numFmtId="0" fontId="54" fillId="10" borderId="0" xfId="2" applyFont="1" applyFill="1" applyProtection="1">
      <alignment vertical="center"/>
      <protection locked="0"/>
    </xf>
    <xf numFmtId="0" fontId="2" fillId="10" borderId="0" xfId="1" applyFill="1" applyProtection="1">
      <alignment vertical="center"/>
      <protection locked="0"/>
    </xf>
    <xf numFmtId="0" fontId="53" fillId="10" borderId="0" xfId="2" applyFont="1" applyFill="1" applyProtection="1">
      <alignment vertical="center"/>
      <protection locked="0"/>
    </xf>
    <xf numFmtId="0" fontId="21" fillId="0" borderId="0" xfId="2" applyFont="1" applyAlignment="1" applyProtection="1">
      <alignment horizontal="left" vertical="center"/>
      <protection locked="0"/>
    </xf>
    <xf numFmtId="0" fontId="21" fillId="0" borderId="0" xfId="1" applyFont="1" applyAlignment="1" applyProtection="1">
      <alignment horizontal="left" vertical="center" wrapText="1"/>
      <protection locked="0"/>
    </xf>
    <xf numFmtId="0" fontId="21" fillId="0" borderId="0" xfId="1" applyFont="1" applyAlignment="1" applyProtection="1">
      <alignment horizontal="left" vertical="center"/>
      <protection locked="0"/>
    </xf>
    <xf numFmtId="0" fontId="21" fillId="0" borderId="0" xfId="2" applyFont="1" applyAlignment="1" applyProtection="1">
      <alignment horizontal="left" vertical="center" wrapText="1"/>
      <protection locked="0"/>
    </xf>
    <xf numFmtId="0" fontId="21" fillId="0" borderId="0" xfId="1" applyFont="1" applyAlignment="1" applyProtection="1">
      <alignment horizontal="left" vertical="top" wrapText="1"/>
      <protection locked="0"/>
    </xf>
    <xf numFmtId="0" fontId="21" fillId="0" borderId="0" xfId="1" applyFont="1" applyProtection="1">
      <alignment vertical="center"/>
      <protection locked="0"/>
    </xf>
    <xf numFmtId="0" fontId="21" fillId="0" borderId="0" xfId="2" applyFont="1" applyAlignment="1" applyProtection="1">
      <alignment vertical="center" wrapText="1"/>
      <protection locked="0"/>
    </xf>
    <xf numFmtId="0" fontId="21" fillId="0" borderId="0" xfId="1" applyFont="1" applyAlignment="1" applyProtection="1">
      <alignment vertical="center" wrapText="1"/>
      <protection locked="0"/>
    </xf>
    <xf numFmtId="0" fontId="31" fillId="0" borderId="0" xfId="2" applyFont="1" applyAlignment="1" applyProtection="1">
      <alignment vertical="center" wrapText="1"/>
      <protection locked="0"/>
    </xf>
    <xf numFmtId="0" fontId="21" fillId="10" borderId="119" xfId="2" applyFont="1" applyFill="1" applyBorder="1" applyProtection="1">
      <alignment vertical="center"/>
      <protection locked="0"/>
    </xf>
    <xf numFmtId="0" fontId="30" fillId="10" borderId="119" xfId="2" applyFont="1" applyFill="1" applyBorder="1" applyAlignment="1" applyProtection="1">
      <alignment vertical="center" wrapText="1"/>
      <protection locked="0"/>
    </xf>
    <xf numFmtId="0" fontId="4" fillId="10" borderId="119" xfId="2" applyFont="1" applyFill="1" applyBorder="1" applyProtection="1">
      <alignment vertical="center"/>
      <protection locked="0"/>
    </xf>
    <xf numFmtId="0" fontId="21" fillId="10" borderId="118" xfId="2" applyFont="1" applyFill="1" applyBorder="1" applyProtection="1">
      <alignment vertical="center"/>
      <protection locked="0"/>
    </xf>
    <xf numFmtId="0" fontId="2" fillId="0" borderId="0" xfId="2" applyProtection="1">
      <alignment vertical="center"/>
      <protection locked="0"/>
    </xf>
    <xf numFmtId="0" fontId="25" fillId="2" borderId="6" xfId="2" applyFont="1" applyFill="1" applyBorder="1" applyAlignment="1" applyProtection="1">
      <alignment horizontal="center" vertical="center"/>
      <protection locked="0"/>
    </xf>
    <xf numFmtId="0" fontId="27" fillId="4" borderId="0" xfId="2" applyFont="1" applyFill="1" applyAlignment="1" applyProtection="1">
      <alignment vertical="center" wrapText="1"/>
      <protection locked="0"/>
    </xf>
    <xf numFmtId="0" fontId="31" fillId="4" borderId="22" xfId="2" applyFont="1" applyFill="1" applyBorder="1" applyProtection="1">
      <alignment vertical="center"/>
      <protection locked="0"/>
    </xf>
    <xf numFmtId="0" fontId="31" fillId="4" borderId="33" xfId="2" applyFont="1" applyFill="1" applyBorder="1" applyProtection="1">
      <alignment vertical="center"/>
      <protection locked="0"/>
    </xf>
    <xf numFmtId="0" fontId="16" fillId="13" borderId="23" xfId="0" applyFont="1" applyFill="1" applyBorder="1" applyAlignment="1" applyProtection="1">
      <alignment vertical="center" textRotation="255" wrapText="1" shrinkToFit="1"/>
      <protection locked="0"/>
    </xf>
    <xf numFmtId="0" fontId="16" fillId="13" borderId="38" xfId="0" applyFont="1" applyFill="1" applyBorder="1" applyAlignment="1" applyProtection="1">
      <alignment vertical="center" textRotation="255" wrapText="1" shrinkToFit="1"/>
      <protection locked="0"/>
    </xf>
    <xf numFmtId="0" fontId="16" fillId="13" borderId="87" xfId="0" applyFont="1" applyFill="1" applyBorder="1" applyAlignment="1" applyProtection="1">
      <alignment vertical="center" textRotation="255" wrapText="1" shrinkToFit="1"/>
      <protection locked="0"/>
    </xf>
    <xf numFmtId="0" fontId="16" fillId="13" borderId="41" xfId="0" applyFont="1" applyFill="1" applyBorder="1" applyAlignment="1" applyProtection="1">
      <alignment vertical="center" textRotation="255" wrapText="1" shrinkToFit="1"/>
      <protection locked="0"/>
    </xf>
    <xf numFmtId="0" fontId="17" fillId="14" borderId="87" xfId="0" applyFont="1" applyFill="1" applyBorder="1" applyAlignment="1" applyProtection="1">
      <alignment vertical="center" textRotation="255" shrinkToFit="1"/>
      <protection locked="0"/>
    </xf>
    <xf numFmtId="0" fontId="17" fillId="14" borderId="41" xfId="0" applyFont="1" applyFill="1" applyBorder="1" applyAlignment="1" applyProtection="1">
      <alignment vertical="center" textRotation="255" shrinkToFit="1"/>
      <protection locked="0"/>
    </xf>
    <xf numFmtId="0" fontId="6" fillId="7" borderId="0" xfId="2" applyFont="1" applyFill="1" applyAlignment="1" applyProtection="1">
      <alignment vertical="center" shrinkToFit="1"/>
      <protection locked="0"/>
    </xf>
    <xf numFmtId="0" fontId="55" fillId="6" borderId="0" xfId="2" applyFont="1" applyFill="1" applyAlignment="1" applyProtection="1">
      <alignment horizontal="left" vertical="top" wrapText="1" shrinkToFit="1"/>
      <protection locked="0"/>
    </xf>
    <xf numFmtId="0" fontId="55" fillId="6" borderId="0" xfId="2" applyFont="1" applyFill="1" applyAlignment="1" applyProtection="1">
      <alignment vertical="top" wrapText="1" shrinkToFit="1"/>
      <protection locked="0"/>
    </xf>
    <xf numFmtId="0" fontId="46" fillId="6" borderId="0" xfId="0" applyFont="1" applyFill="1" applyAlignment="1" applyProtection="1">
      <alignment vertical="center" shrinkToFit="1"/>
      <protection locked="0"/>
    </xf>
    <xf numFmtId="0" fontId="24" fillId="4" borderId="40" xfId="0" applyFont="1" applyFill="1" applyBorder="1" applyAlignment="1" applyProtection="1">
      <alignment vertical="center" textRotation="255"/>
      <protection locked="0"/>
    </xf>
    <xf numFmtId="0" fontId="24" fillId="4" borderId="41" xfId="0" applyFont="1" applyFill="1" applyBorder="1" applyAlignment="1" applyProtection="1">
      <alignment vertical="center" textRotation="255"/>
      <protection locked="0"/>
    </xf>
    <xf numFmtId="0" fontId="31" fillId="2" borderId="0" xfId="2" applyFont="1" applyFill="1" applyAlignment="1" applyProtection="1">
      <protection locked="0"/>
    </xf>
    <xf numFmtId="0" fontId="18" fillId="0" borderId="0" xfId="2" applyFont="1" applyAlignment="1" applyProtection="1">
      <alignment horizontal="left"/>
      <protection locked="0"/>
    </xf>
    <xf numFmtId="0" fontId="21" fillId="0" borderId="0" xfId="2" applyFont="1" applyAlignment="1" applyProtection="1">
      <alignment horizontal="left"/>
      <protection locked="0"/>
    </xf>
    <xf numFmtId="0" fontId="48" fillId="10" borderId="0" xfId="2" applyFont="1" applyFill="1" applyAlignment="1" applyProtection="1">
      <protection locked="0"/>
    </xf>
    <xf numFmtId="0" fontId="7" fillId="10" borderId="0" xfId="2" applyFont="1" applyFill="1" applyAlignment="1" applyProtection="1">
      <protection locked="0"/>
    </xf>
    <xf numFmtId="0" fontId="57" fillId="4" borderId="0" xfId="2" applyFont="1" applyFill="1" applyAlignment="1" applyProtection="1">
      <alignment vertical="top"/>
      <protection locked="0"/>
    </xf>
    <xf numFmtId="0" fontId="13" fillId="4" borderId="0" xfId="2" applyFont="1" applyFill="1" applyAlignment="1" applyProtection="1">
      <alignment vertical="top"/>
      <protection locked="0"/>
    </xf>
    <xf numFmtId="0" fontId="57" fillId="4" borderId="0" xfId="2" quotePrefix="1" applyFont="1" applyFill="1" applyAlignment="1" applyProtection="1">
      <alignment horizontal="right" vertical="top"/>
      <protection locked="0"/>
    </xf>
    <xf numFmtId="0" fontId="30" fillId="10" borderId="0" xfId="2" applyFont="1" applyFill="1" applyAlignment="1" applyProtection="1">
      <alignment horizontal="left" vertical="top"/>
      <protection locked="0"/>
    </xf>
    <xf numFmtId="0" fontId="59" fillId="4" borderId="0" xfId="2" quotePrefix="1" applyFont="1" applyFill="1" applyAlignment="1" applyProtection="1">
      <alignment vertical="top"/>
      <protection locked="0"/>
    </xf>
    <xf numFmtId="0" fontId="60" fillId="4" borderId="6" xfId="1" applyFont="1" applyFill="1" applyBorder="1" applyAlignment="1" applyProtection="1">
      <alignment vertical="top"/>
      <protection locked="0"/>
    </xf>
    <xf numFmtId="0" fontId="57" fillId="4" borderId="0" xfId="2" applyFont="1" applyFill="1" applyAlignment="1" applyProtection="1">
      <alignment vertical="top" wrapText="1"/>
      <protection locked="0"/>
    </xf>
    <xf numFmtId="0" fontId="31" fillId="6" borderId="0" xfId="2" applyFont="1" applyFill="1" applyAlignment="1" applyProtection="1">
      <alignment horizontal="left" vertical="top" wrapText="1"/>
      <protection locked="0"/>
    </xf>
    <xf numFmtId="0" fontId="31" fillId="6" borderId="0" xfId="2" applyFont="1" applyFill="1" applyAlignment="1" applyProtection="1">
      <alignment horizontal="left" vertical="top"/>
      <protection locked="0"/>
    </xf>
    <xf numFmtId="0" fontId="59" fillId="4" borderId="0" xfId="2" applyFont="1" applyFill="1" applyAlignment="1" applyProtection="1">
      <alignment vertical="top"/>
      <protection locked="0"/>
    </xf>
    <xf numFmtId="0" fontId="59" fillId="4" borderId="0" xfId="2" quotePrefix="1" applyFont="1" applyFill="1" applyAlignment="1" applyProtection="1">
      <alignment horizontal="right" vertical="top"/>
      <protection locked="0"/>
    </xf>
    <xf numFmtId="0" fontId="63" fillId="6" borderId="0" xfId="2" applyFont="1" applyFill="1" applyAlignment="1" applyProtection="1">
      <alignment horizontal="left" vertical="top"/>
      <protection locked="0"/>
    </xf>
    <xf numFmtId="0" fontId="31" fillId="6" borderId="0" xfId="2" applyFont="1" applyFill="1" applyAlignment="1" applyProtection="1">
      <alignment horizontal="left"/>
      <protection locked="0"/>
    </xf>
    <xf numFmtId="0" fontId="25" fillId="6" borderId="0" xfId="2" applyFont="1" applyFill="1" applyAlignment="1" applyProtection="1">
      <alignment horizontal="left"/>
      <protection locked="0"/>
    </xf>
    <xf numFmtId="0" fontId="25" fillId="6" borderId="0" xfId="2" applyFont="1" applyFill="1" applyAlignment="1" applyProtection="1">
      <alignment wrapText="1"/>
      <protection locked="0"/>
    </xf>
    <xf numFmtId="0" fontId="31" fillId="10" borderId="23" xfId="2" applyFont="1" applyFill="1" applyBorder="1" applyProtection="1">
      <alignment vertical="center"/>
      <protection locked="0"/>
    </xf>
    <xf numFmtId="179" fontId="21" fillId="6" borderId="39" xfId="2" applyNumberFormat="1" applyFont="1" applyFill="1" applyBorder="1" applyAlignment="1" applyProtection="1">
      <alignment horizontal="center" vertical="center"/>
      <protection locked="0"/>
    </xf>
    <xf numFmtId="0" fontId="31" fillId="10" borderId="31" xfId="2" applyFont="1" applyFill="1" applyBorder="1" applyProtection="1">
      <alignment vertical="center"/>
      <protection locked="0"/>
    </xf>
    <xf numFmtId="179" fontId="21" fillId="6" borderId="59" xfId="2" applyNumberFormat="1" applyFont="1" applyFill="1" applyBorder="1" applyAlignment="1" applyProtection="1">
      <alignment horizontal="center" vertical="center"/>
      <protection locked="0"/>
    </xf>
    <xf numFmtId="0" fontId="31" fillId="10" borderId="87" xfId="2" applyFont="1" applyFill="1" applyBorder="1" applyProtection="1">
      <alignment vertical="center"/>
      <protection locked="0"/>
    </xf>
    <xf numFmtId="179" fontId="21" fillId="6" borderId="42" xfId="2" applyNumberFormat="1" applyFont="1" applyFill="1" applyBorder="1" applyAlignment="1" applyProtection="1">
      <alignment horizontal="center" vertical="center"/>
      <protection locked="0"/>
    </xf>
    <xf numFmtId="0" fontId="45" fillId="10" borderId="0" xfId="2" applyFont="1" applyFill="1" applyAlignment="1" applyProtection="1">
      <alignment horizontal="left" vertical="top" wrapText="1"/>
      <protection locked="0"/>
    </xf>
    <xf numFmtId="0" fontId="4" fillId="10" borderId="132" xfId="2" applyFont="1" applyFill="1" applyBorder="1" applyProtection="1">
      <alignment vertical="center"/>
      <protection locked="0"/>
    </xf>
    <xf numFmtId="0" fontId="31" fillId="10" borderId="132" xfId="2" applyFont="1" applyFill="1" applyBorder="1" applyAlignment="1" applyProtection="1">
      <alignment vertical="center" wrapText="1"/>
      <protection locked="0"/>
    </xf>
    <xf numFmtId="0" fontId="31" fillId="10" borderId="133" xfId="2" applyFont="1" applyFill="1" applyBorder="1" applyAlignment="1" applyProtection="1">
      <alignment vertical="center" wrapText="1"/>
      <protection locked="0"/>
    </xf>
    <xf numFmtId="38" fontId="30" fillId="10" borderId="0" xfId="3" applyFont="1" applyFill="1" applyBorder="1" applyAlignment="1" applyProtection="1">
      <alignment horizontal="center" vertical="center" wrapText="1"/>
      <protection locked="0"/>
    </xf>
    <xf numFmtId="38" fontId="30" fillId="10" borderId="0" xfId="3" applyFont="1" applyFill="1" applyBorder="1" applyAlignment="1" applyProtection="1">
      <alignment vertical="center" wrapText="1"/>
      <protection locked="0"/>
    </xf>
    <xf numFmtId="38" fontId="21" fillId="0" borderId="0" xfId="3" applyFont="1" applyFill="1" applyBorder="1" applyAlignment="1" applyProtection="1">
      <alignment horizontal="center" vertical="center" wrapText="1"/>
      <protection locked="0"/>
    </xf>
    <xf numFmtId="38" fontId="21" fillId="0" borderId="0" xfId="3" applyFont="1" applyFill="1" applyBorder="1" applyAlignment="1" applyProtection="1">
      <alignment vertical="center" wrapText="1"/>
      <protection locked="0"/>
    </xf>
    <xf numFmtId="0" fontId="56" fillId="6" borderId="31" xfId="2" applyFont="1" applyFill="1" applyBorder="1" applyAlignment="1" applyProtection="1">
      <alignment horizontal="right" vertical="top"/>
      <protection locked="0"/>
    </xf>
    <xf numFmtId="0" fontId="57" fillId="4" borderId="0" xfId="2" applyFont="1" applyFill="1" applyAlignment="1" applyProtection="1">
      <alignment horizontal="right" vertical="top"/>
      <protection locked="0"/>
    </xf>
    <xf numFmtId="0" fontId="4" fillId="10" borderId="0" xfId="2" applyFont="1" applyFill="1" applyAlignment="1" applyProtection="1">
      <alignment horizontal="center" vertical="center"/>
      <protection locked="0"/>
    </xf>
    <xf numFmtId="0" fontId="27" fillId="0" borderId="0" xfId="2" applyFont="1" applyAlignment="1" applyProtection="1">
      <alignment vertical="center" wrapText="1" shrinkToFit="1"/>
      <protection locked="0"/>
    </xf>
    <xf numFmtId="0" fontId="56" fillId="0" borderId="0" xfId="2" applyFont="1" applyAlignment="1" applyProtection="1">
      <alignment horizontal="left" vertical="center" wrapText="1" shrinkToFit="1"/>
      <protection locked="0"/>
    </xf>
    <xf numFmtId="177" fontId="27" fillId="4" borderId="75" xfId="2" applyNumberFormat="1" applyFont="1" applyFill="1" applyBorder="1" applyProtection="1">
      <alignment vertical="center"/>
      <protection locked="0"/>
    </xf>
    <xf numFmtId="177" fontId="27" fillId="4" borderId="76" xfId="2" applyNumberFormat="1" applyFont="1" applyFill="1" applyBorder="1" applyProtection="1">
      <alignment vertical="center"/>
      <protection locked="0"/>
    </xf>
    <xf numFmtId="177" fontId="27" fillId="4" borderId="71" xfId="2" applyNumberFormat="1" applyFont="1" applyFill="1" applyBorder="1" applyProtection="1">
      <alignment vertical="center"/>
      <protection locked="0"/>
    </xf>
    <xf numFmtId="177" fontId="27" fillId="4" borderId="25" xfId="2" applyNumberFormat="1" applyFont="1" applyFill="1" applyBorder="1" applyProtection="1">
      <alignment vertical="center"/>
      <protection locked="0"/>
    </xf>
    <xf numFmtId="177" fontId="27" fillId="4" borderId="50" xfId="2" applyNumberFormat="1" applyFont="1" applyFill="1" applyBorder="1" applyProtection="1">
      <alignment vertical="center"/>
      <protection locked="0"/>
    </xf>
    <xf numFmtId="177" fontId="27" fillId="4" borderId="30" xfId="2" applyNumberFormat="1" applyFont="1" applyFill="1" applyBorder="1" applyProtection="1">
      <alignment vertical="center"/>
      <protection locked="0"/>
    </xf>
    <xf numFmtId="177" fontId="27" fillId="4" borderId="12" xfId="2" applyNumberFormat="1" applyFont="1" applyFill="1" applyBorder="1" applyProtection="1">
      <alignment vertical="center"/>
      <protection locked="0"/>
    </xf>
    <xf numFmtId="177" fontId="27" fillId="4" borderId="32" xfId="2" applyNumberFormat="1" applyFont="1" applyFill="1" applyBorder="1" applyProtection="1">
      <alignment vertical="center"/>
      <protection locked="0"/>
    </xf>
    <xf numFmtId="177" fontId="27" fillId="4" borderId="41" xfId="2" applyNumberFormat="1" applyFont="1" applyFill="1" applyBorder="1" applyProtection="1">
      <alignment vertical="center"/>
      <protection locked="0"/>
    </xf>
    <xf numFmtId="177" fontId="27" fillId="4" borderId="47" xfId="2" applyNumberFormat="1" applyFont="1" applyFill="1" applyBorder="1" applyProtection="1">
      <alignment vertical="center"/>
      <protection locked="0"/>
    </xf>
    <xf numFmtId="0" fontId="19" fillId="4" borderId="0" xfId="2" applyFont="1" applyFill="1" applyAlignment="1" applyProtection="1">
      <alignment vertical="top" wrapText="1"/>
      <protection locked="0"/>
    </xf>
    <xf numFmtId="0" fontId="24" fillId="13" borderId="12" xfId="0" applyFont="1" applyFill="1" applyBorder="1" applyAlignment="1" applyProtection="1">
      <alignment vertical="center" shrinkToFit="1"/>
      <protection locked="0"/>
    </xf>
    <xf numFmtId="0" fontId="24" fillId="14" borderId="12" xfId="0" applyFont="1" applyFill="1" applyBorder="1" applyAlignment="1" applyProtection="1">
      <alignment vertical="center" shrinkToFit="1"/>
      <protection locked="0"/>
    </xf>
    <xf numFmtId="0" fontId="24" fillId="13" borderId="61" xfId="0" applyFont="1" applyFill="1" applyBorder="1" applyAlignment="1" applyProtection="1">
      <alignment vertical="center" shrinkToFit="1"/>
      <protection locked="0"/>
    </xf>
    <xf numFmtId="0" fontId="24" fillId="14" borderId="61" xfId="0" applyFont="1" applyFill="1" applyBorder="1" applyAlignment="1" applyProtection="1">
      <alignment vertical="center" shrinkToFit="1"/>
      <protection locked="0"/>
    </xf>
    <xf numFmtId="0" fontId="65" fillId="4" borderId="0" xfId="2" applyFont="1" applyFill="1" applyAlignment="1" applyProtection="1">
      <alignment vertical="top" wrapText="1"/>
      <protection locked="0"/>
    </xf>
    <xf numFmtId="0" fontId="7" fillId="7" borderId="0" xfId="2" applyFont="1" applyFill="1" applyAlignment="1" applyProtection="1">
      <alignment vertical="center" wrapText="1" shrinkToFit="1"/>
      <protection locked="0"/>
    </xf>
    <xf numFmtId="0" fontId="56" fillId="0" borderId="0" xfId="2" applyFont="1" applyAlignment="1" applyProtection="1">
      <alignment horizontal="right" vertical="top" shrinkToFit="1"/>
      <protection locked="0"/>
    </xf>
    <xf numFmtId="0" fontId="31" fillId="6" borderId="0" xfId="2" applyFont="1" applyFill="1" applyAlignment="1" applyProtection="1">
      <alignment horizontal="center" vertical="center" wrapText="1"/>
      <protection locked="0"/>
    </xf>
    <xf numFmtId="0" fontId="31" fillId="6" borderId="61" xfId="2" applyFont="1" applyFill="1" applyBorder="1" applyAlignment="1" applyProtection="1">
      <alignment horizontal="left" vertical="top"/>
      <protection locked="0"/>
    </xf>
    <xf numFmtId="0" fontId="25" fillId="6" borderId="12" xfId="2" applyFont="1" applyFill="1" applyBorder="1" applyAlignment="1" applyProtection="1">
      <alignment vertical="center" wrapText="1"/>
      <protection locked="0"/>
    </xf>
    <xf numFmtId="0" fontId="25" fillId="6" borderId="12" xfId="2" applyFont="1" applyFill="1" applyBorder="1" applyAlignment="1" applyProtection="1">
      <alignment horizontal="left" vertical="center"/>
      <protection locked="0"/>
    </xf>
    <xf numFmtId="177" fontId="40" fillId="9" borderId="67" xfId="2" applyNumberFormat="1" applyFont="1" applyFill="1" applyBorder="1" applyAlignment="1" applyProtection="1">
      <alignment horizontal="right" vertical="center"/>
      <protection locked="0"/>
    </xf>
    <xf numFmtId="0" fontId="18" fillId="10" borderId="0" xfId="2" applyFont="1" applyFill="1" applyAlignment="1" applyProtection="1">
      <alignment vertical="center" wrapText="1"/>
      <protection locked="0"/>
    </xf>
    <xf numFmtId="0" fontId="57" fillId="4" borderId="0" xfId="2" applyFont="1" applyFill="1" applyAlignment="1" applyProtection="1">
      <alignment horizontal="right" vertical="top" wrapText="1"/>
      <protection locked="0"/>
    </xf>
    <xf numFmtId="0" fontId="66" fillId="7" borderId="0" xfId="2" applyFont="1" applyFill="1" applyAlignment="1" applyProtection="1">
      <alignment horizontal="left"/>
      <protection locked="0"/>
    </xf>
    <xf numFmtId="0" fontId="27" fillId="6" borderId="40" xfId="2" applyFont="1" applyFill="1" applyBorder="1" applyAlignment="1" applyProtection="1">
      <alignment horizontal="center" vertical="center" wrapText="1"/>
      <protection locked="0"/>
    </xf>
    <xf numFmtId="0" fontId="21" fillId="0" borderId="0" xfId="0" applyFont="1" applyAlignment="1" applyProtection="1">
      <alignment horizontal="center" vertical="center" shrinkToFit="1"/>
      <protection locked="0"/>
    </xf>
    <xf numFmtId="0" fontId="45" fillId="0" borderId="0" xfId="0" applyFont="1" applyAlignment="1" applyProtection="1">
      <alignment horizontal="left" vertical="top" wrapText="1" shrinkToFit="1"/>
      <protection locked="0"/>
    </xf>
    <xf numFmtId="0" fontId="4" fillId="0" borderId="0" xfId="2" applyFont="1" applyAlignment="1" applyProtection="1">
      <alignment horizontal="center" vertical="center" wrapText="1"/>
      <protection locked="0"/>
    </xf>
    <xf numFmtId="38" fontId="21" fillId="0" borderId="119" xfId="3" applyFont="1" applyFill="1" applyBorder="1" applyAlignment="1" applyProtection="1">
      <alignment vertical="center" wrapText="1"/>
      <protection locked="0"/>
    </xf>
    <xf numFmtId="38" fontId="21" fillId="0" borderId="158" xfId="3" applyFont="1" applyFill="1" applyBorder="1" applyAlignment="1" applyProtection="1">
      <alignment vertical="center" wrapText="1"/>
      <protection locked="0"/>
    </xf>
    <xf numFmtId="38" fontId="21" fillId="0" borderId="159" xfId="3" applyFont="1" applyFill="1" applyBorder="1" applyAlignment="1" applyProtection="1">
      <alignment vertical="center" wrapText="1"/>
      <protection locked="0"/>
    </xf>
    <xf numFmtId="38" fontId="21" fillId="0" borderId="163" xfId="3" applyFont="1" applyFill="1" applyBorder="1" applyAlignment="1" applyProtection="1">
      <alignment vertical="center" wrapText="1"/>
      <protection locked="0"/>
    </xf>
    <xf numFmtId="38" fontId="30" fillId="10" borderId="149" xfId="3" applyFont="1" applyFill="1" applyBorder="1" applyAlignment="1" applyProtection="1">
      <alignment vertical="center" wrapText="1"/>
      <protection locked="0"/>
    </xf>
    <xf numFmtId="38" fontId="21" fillId="10" borderId="151" xfId="3" applyFont="1" applyFill="1" applyBorder="1" applyAlignment="1" applyProtection="1">
      <alignment vertical="center" wrapText="1"/>
      <protection locked="0"/>
    </xf>
    <xf numFmtId="177" fontId="27" fillId="9" borderId="12" xfId="2" applyNumberFormat="1" applyFont="1" applyFill="1" applyBorder="1" applyProtection="1">
      <alignment vertical="center"/>
      <protection locked="0"/>
    </xf>
    <xf numFmtId="177" fontId="27" fillId="9" borderId="32" xfId="2" applyNumberFormat="1" applyFont="1" applyFill="1" applyBorder="1" applyProtection="1">
      <alignment vertical="center"/>
      <protection locked="0"/>
    </xf>
    <xf numFmtId="177" fontId="27" fillId="9" borderId="38" xfId="2" applyNumberFormat="1" applyFont="1" applyFill="1" applyBorder="1" applyProtection="1">
      <alignment vertical="center"/>
      <protection locked="0"/>
    </xf>
    <xf numFmtId="177" fontId="27" fillId="9" borderId="24" xfId="2" applyNumberFormat="1" applyFont="1" applyFill="1" applyBorder="1" applyProtection="1">
      <alignment vertical="center"/>
      <protection locked="0"/>
    </xf>
    <xf numFmtId="177" fontId="27" fillId="9" borderId="93" xfId="2" applyNumberFormat="1" applyFont="1" applyFill="1" applyBorder="1" applyProtection="1">
      <alignment vertical="center"/>
      <protection locked="0"/>
    </xf>
    <xf numFmtId="177" fontId="27" fillId="9" borderId="104" xfId="2" applyNumberFormat="1" applyFont="1" applyFill="1" applyBorder="1" applyProtection="1">
      <alignment vertical="center"/>
      <protection locked="0"/>
    </xf>
    <xf numFmtId="177" fontId="21" fillId="4" borderId="39" xfId="2" applyNumberFormat="1" applyFont="1" applyFill="1" applyBorder="1" applyAlignment="1" applyProtection="1">
      <alignment horizontal="right" vertical="center"/>
      <protection locked="0"/>
    </xf>
    <xf numFmtId="177" fontId="21" fillId="4" borderId="85" xfId="2" applyNumberFormat="1" applyFont="1" applyFill="1" applyBorder="1" applyAlignment="1" applyProtection="1">
      <alignment horizontal="right" vertical="center"/>
      <protection locked="0"/>
    </xf>
    <xf numFmtId="177" fontId="21" fillId="4" borderId="59" xfId="2" applyNumberFormat="1" applyFont="1" applyFill="1" applyBorder="1" applyAlignment="1" applyProtection="1">
      <alignment horizontal="right" vertical="center"/>
      <protection locked="0"/>
    </xf>
    <xf numFmtId="0" fontId="27" fillId="4" borderId="124" xfId="2" applyFont="1" applyFill="1" applyBorder="1" applyAlignment="1" applyProtection="1">
      <alignment horizontal="right"/>
      <protection locked="0"/>
    </xf>
    <xf numFmtId="0" fontId="68" fillId="7" borderId="0" xfId="2" applyFont="1" applyFill="1" applyAlignment="1" applyProtection="1">
      <alignment vertical="center" shrinkToFit="1"/>
      <protection locked="0"/>
    </xf>
    <xf numFmtId="179" fontId="21" fillId="6" borderId="165" xfId="2" applyNumberFormat="1" applyFont="1" applyFill="1" applyBorder="1" applyProtection="1">
      <alignment vertical="center"/>
      <protection locked="0"/>
    </xf>
    <xf numFmtId="179" fontId="21" fillId="6" borderId="16" xfId="2" applyNumberFormat="1" applyFont="1" applyFill="1" applyBorder="1" applyProtection="1">
      <alignment vertical="center"/>
      <protection locked="0"/>
    </xf>
    <xf numFmtId="0" fontId="7" fillId="0" borderId="0" xfId="2" applyFont="1" applyAlignment="1" applyProtection="1">
      <alignment horizontal="left" vertical="center"/>
      <protection locked="0"/>
    </xf>
    <xf numFmtId="0" fontId="58" fillId="0" borderId="0" xfId="2" applyFont="1" applyAlignment="1" applyProtection="1">
      <alignment horizontal="center" vertical="center"/>
      <protection locked="0"/>
    </xf>
    <xf numFmtId="0" fontId="25" fillId="6" borderId="0" xfId="2" applyFont="1" applyFill="1" applyAlignment="1" applyProtection="1">
      <protection locked="0"/>
    </xf>
    <xf numFmtId="0" fontId="23" fillId="0" borderId="0" xfId="2" applyFont="1" applyProtection="1">
      <alignment vertical="center"/>
      <protection locked="0"/>
    </xf>
    <xf numFmtId="178" fontId="38" fillId="4" borderId="31" xfId="3" applyNumberFormat="1" applyFont="1" applyFill="1" applyBorder="1" applyAlignment="1" applyProtection="1">
      <alignment horizontal="right" vertical="center"/>
      <protection locked="0"/>
    </xf>
    <xf numFmtId="0" fontId="20" fillId="0" borderId="0" xfId="2" applyFont="1" applyAlignment="1" applyProtection="1">
      <alignment horizontal="left" vertical="center"/>
      <protection locked="0"/>
    </xf>
    <xf numFmtId="0" fontId="79" fillId="6" borderId="0" xfId="2" applyFont="1" applyFill="1" applyAlignment="1" applyProtection="1">
      <alignment wrapText="1"/>
      <protection locked="0"/>
    </xf>
    <xf numFmtId="0" fontId="0" fillId="0" borderId="0" xfId="0" applyProtection="1">
      <alignment vertical="center"/>
      <protection locked="0"/>
    </xf>
    <xf numFmtId="0" fontId="51" fillId="0" borderId="38" xfId="0" applyFont="1" applyBorder="1" applyProtection="1">
      <alignment vertical="center"/>
      <protection locked="0"/>
    </xf>
    <xf numFmtId="0" fontId="51" fillId="0" borderId="0" xfId="0" applyFont="1" applyProtection="1">
      <alignment vertical="center"/>
      <protection locked="0"/>
    </xf>
    <xf numFmtId="0" fontId="51" fillId="0" borderId="0" xfId="0" applyFont="1" applyAlignment="1" applyProtection="1">
      <alignment horizontal="right" vertical="center"/>
      <protection locked="0"/>
    </xf>
    <xf numFmtId="180" fontId="43" fillId="0" borderId="0" xfId="0" applyNumberFormat="1" applyFont="1" applyAlignment="1" applyProtection="1">
      <alignment horizontal="center" vertical="center"/>
      <protection locked="0"/>
    </xf>
    <xf numFmtId="0" fontId="59" fillId="0" borderId="0" xfId="0" applyFont="1" applyAlignment="1" applyProtection="1">
      <alignment horizontal="right" vertical="top" wrapText="1"/>
      <protection locked="0"/>
    </xf>
    <xf numFmtId="0" fontId="0" fillId="0" borderId="0" xfId="0"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78" fillId="21" borderId="112" xfId="0" applyFont="1" applyFill="1" applyBorder="1" applyAlignment="1" applyProtection="1">
      <alignment horizontal="center" vertical="center" wrapText="1"/>
      <protection locked="0"/>
    </xf>
    <xf numFmtId="0" fontId="77" fillId="0" borderId="112" xfId="0" applyFont="1" applyBorder="1" applyAlignment="1" applyProtection="1">
      <protection locked="0"/>
    </xf>
    <xf numFmtId="0" fontId="77" fillId="12" borderId="112" xfId="0" applyFont="1" applyFill="1" applyBorder="1" applyAlignment="1" applyProtection="1">
      <protection locked="0"/>
    </xf>
    <xf numFmtId="179" fontId="31" fillId="5" borderId="61" xfId="2" applyNumberFormat="1" applyFont="1" applyFill="1" applyBorder="1" applyProtection="1">
      <alignment vertical="center"/>
      <protection locked="0"/>
    </xf>
    <xf numFmtId="179" fontId="31" fillId="5" borderId="12" xfId="2" applyNumberFormat="1" applyFont="1" applyFill="1" applyBorder="1" applyProtection="1">
      <alignment vertical="center"/>
      <protection locked="0"/>
    </xf>
    <xf numFmtId="0" fontId="7" fillId="6" borderId="0" xfId="2" applyFont="1" applyFill="1" applyAlignment="1" applyProtection="1">
      <alignment horizontal="center" vertical="center" wrapText="1"/>
      <protection locked="0"/>
    </xf>
    <xf numFmtId="0" fontId="4" fillId="0" borderId="0" xfId="2" applyFont="1" applyAlignment="1" applyProtection="1">
      <alignment horizontal="left" vertical="center" wrapText="1"/>
      <protection locked="0"/>
    </xf>
    <xf numFmtId="0" fontId="9" fillId="7" borderId="0" xfId="2" applyFont="1" applyFill="1" applyAlignment="1" applyProtection="1">
      <alignment vertical="top" wrapText="1" shrinkToFit="1"/>
      <protection locked="0"/>
    </xf>
    <xf numFmtId="0" fontId="4" fillId="0" borderId="0" xfId="2" applyFont="1" applyAlignment="1" applyProtection="1">
      <alignment vertical="center" wrapText="1"/>
      <protection locked="0"/>
    </xf>
    <xf numFmtId="0" fontId="31" fillId="6" borderId="0" xfId="2" applyFont="1" applyFill="1" applyAlignment="1" applyProtection="1">
      <alignment vertical="top" wrapText="1"/>
      <protection locked="0"/>
    </xf>
    <xf numFmtId="0" fontId="81" fillId="0" borderId="0" xfId="2" applyFont="1" applyAlignment="1" applyProtection="1">
      <alignment vertical="center" wrapText="1"/>
      <protection locked="0"/>
    </xf>
    <xf numFmtId="0" fontId="18" fillId="10" borderId="0" xfId="2" applyFont="1" applyFill="1" applyAlignment="1" applyProtection="1">
      <alignment horizontal="left" vertical="center"/>
      <protection locked="0"/>
    </xf>
    <xf numFmtId="0" fontId="81" fillId="0" borderId="0" xfId="2" applyFont="1" applyProtection="1">
      <alignment vertical="center"/>
      <protection locked="0"/>
    </xf>
    <xf numFmtId="0" fontId="81" fillId="10" borderId="0" xfId="2" applyFont="1" applyFill="1" applyProtection="1">
      <alignment vertical="center"/>
      <protection locked="0"/>
    </xf>
    <xf numFmtId="0" fontId="85" fillId="0" borderId="0" xfId="0" applyFont="1" applyAlignment="1" applyProtection="1">
      <alignment horizontal="left" vertical="center" wrapText="1"/>
      <protection locked="0"/>
    </xf>
    <xf numFmtId="0" fontId="21" fillId="4" borderId="38" xfId="2" applyFont="1" applyFill="1" applyBorder="1" applyProtection="1">
      <alignment vertical="center"/>
      <protection locked="0"/>
    </xf>
    <xf numFmtId="0" fontId="21" fillId="4" borderId="12" xfId="2" applyFont="1" applyFill="1" applyBorder="1" applyProtection="1">
      <alignment vertical="center"/>
      <protection locked="0"/>
    </xf>
    <xf numFmtId="0" fontId="27" fillId="23" borderId="115" xfId="2" applyFont="1" applyFill="1" applyBorder="1" applyAlignment="1" applyProtection="1">
      <alignment horizontal="center" vertical="center" wrapText="1"/>
      <protection locked="0"/>
    </xf>
    <xf numFmtId="0" fontId="56" fillId="6" borderId="0" xfId="2" applyFont="1" applyFill="1" applyAlignment="1" applyProtection="1">
      <alignment horizontal="left" vertical="top" wrapText="1"/>
      <protection locked="0"/>
    </xf>
    <xf numFmtId="0" fontId="57" fillId="0" borderId="0" xfId="2" applyFont="1" applyAlignment="1" applyProtection="1">
      <alignment horizontal="left" vertical="center" wrapText="1"/>
      <protection locked="0"/>
    </xf>
    <xf numFmtId="0" fontId="80" fillId="0" borderId="0" xfId="2" applyFont="1" applyAlignment="1" applyProtection="1">
      <alignment horizontal="left" vertical="top" wrapText="1"/>
      <protection locked="0"/>
    </xf>
    <xf numFmtId="0" fontId="21" fillId="0" borderId="0" xfId="0" applyFont="1" applyAlignment="1" applyProtection="1">
      <alignment vertical="center" shrinkToFit="1"/>
      <protection locked="0"/>
    </xf>
    <xf numFmtId="0" fontId="4" fillId="0" borderId="38" xfId="2" applyFont="1" applyBorder="1" applyProtection="1">
      <alignment vertical="center"/>
      <protection locked="0"/>
    </xf>
    <xf numFmtId="0" fontId="6" fillId="0" borderId="23" xfId="2" applyFont="1" applyBorder="1" applyProtection="1">
      <alignment vertical="center"/>
      <protection locked="0"/>
    </xf>
    <xf numFmtId="0" fontId="18" fillId="0" borderId="0" xfId="2" applyFont="1" applyAlignment="1" applyProtection="1">
      <alignment horizontal="left" vertical="top" wrapText="1"/>
      <protection locked="0"/>
    </xf>
    <xf numFmtId="0" fontId="30" fillId="4" borderId="0" xfId="2" applyFont="1" applyFill="1" applyProtection="1">
      <alignment vertical="center"/>
      <protection locked="0"/>
    </xf>
    <xf numFmtId="0" fontId="38" fillId="0" borderId="40" xfId="2" applyFont="1" applyBorder="1" applyAlignment="1" applyProtection="1">
      <alignment vertical="center" shrinkToFit="1"/>
      <protection locked="0"/>
    </xf>
    <xf numFmtId="0" fontId="27" fillId="0" borderId="40" xfId="2" applyFont="1" applyBorder="1" applyAlignment="1" applyProtection="1">
      <alignment horizontal="center" vertical="center" wrapText="1"/>
      <protection locked="0"/>
    </xf>
    <xf numFmtId="0" fontId="27" fillId="0" borderId="42" xfId="2" applyFont="1" applyBorder="1" applyAlignment="1" applyProtection="1">
      <alignment horizontal="center" vertical="center" wrapText="1"/>
      <protection locked="0"/>
    </xf>
    <xf numFmtId="0" fontId="21" fillId="4" borderId="120" xfId="2" applyFont="1" applyFill="1" applyBorder="1" applyProtection="1">
      <alignment vertical="center"/>
      <protection locked="0"/>
    </xf>
    <xf numFmtId="0" fontId="27" fillId="0" borderId="12" xfId="2" applyFont="1" applyBorder="1" applyAlignment="1" applyProtection="1">
      <alignment vertical="center" wrapText="1" shrinkToFit="1"/>
      <protection locked="0"/>
    </xf>
    <xf numFmtId="0" fontId="27" fillId="0" borderId="57" xfId="2" applyFont="1" applyBorder="1" applyAlignment="1" applyProtection="1">
      <alignment vertical="center" wrapText="1" shrinkToFit="1"/>
      <protection locked="0"/>
    </xf>
    <xf numFmtId="0" fontId="31" fillId="6" borderId="0" xfId="2" applyFont="1" applyFill="1" applyAlignment="1" applyProtection="1">
      <alignment horizontal="right" vertical="center"/>
      <protection locked="0"/>
    </xf>
    <xf numFmtId="0" fontId="27" fillId="25" borderId="116" xfId="2" applyFont="1" applyFill="1" applyBorder="1" applyAlignment="1" applyProtection="1">
      <alignment horizontal="center" vertical="center" wrapText="1"/>
      <protection locked="0"/>
    </xf>
    <xf numFmtId="0" fontId="9" fillId="4" borderId="0" xfId="2" applyFont="1" applyFill="1" applyProtection="1">
      <alignment vertical="center"/>
      <protection locked="0"/>
    </xf>
    <xf numFmtId="0" fontId="56" fillId="4" borderId="0" xfId="2" applyFont="1" applyFill="1" applyAlignment="1" applyProtection="1">
      <alignment vertical="center" wrapText="1"/>
      <protection locked="0"/>
    </xf>
    <xf numFmtId="0" fontId="56" fillId="4" borderId="0" xfId="2" applyFont="1" applyFill="1" applyAlignment="1" applyProtection="1">
      <alignment vertical="top" wrapText="1"/>
      <protection locked="0"/>
    </xf>
    <xf numFmtId="0" fontId="80" fillId="0" borderId="0" xfId="0" applyFont="1" applyAlignment="1" applyProtection="1">
      <alignment horizontal="left" vertical="top" wrapText="1" shrinkToFit="1"/>
      <protection locked="0"/>
    </xf>
    <xf numFmtId="0" fontId="84" fillId="0" borderId="0" xfId="2" applyFont="1" applyAlignment="1" applyProtection="1">
      <alignment horizontal="left" vertical="center" wrapText="1" shrinkToFit="1"/>
      <protection locked="0"/>
    </xf>
    <xf numFmtId="0" fontId="80" fillId="0" borderId="0" xfId="0" applyFont="1" applyAlignment="1" applyProtection="1">
      <alignment horizontal="right" vertical="top" wrapText="1" shrinkToFit="1"/>
      <protection locked="0"/>
    </xf>
    <xf numFmtId="0" fontId="82" fillId="0" borderId="0" xfId="0" applyFont="1" applyAlignment="1" applyProtection="1">
      <alignment horizontal="right" vertical="top" wrapText="1" shrinkToFit="1"/>
      <protection locked="0"/>
    </xf>
    <xf numFmtId="0" fontId="82" fillId="0" borderId="0" xfId="0" applyFont="1" applyAlignment="1" applyProtection="1">
      <alignment horizontal="left" vertical="top" wrapText="1" shrinkToFit="1"/>
      <protection locked="0"/>
    </xf>
    <xf numFmtId="0" fontId="9" fillId="0" borderId="0" xfId="2" applyFont="1" applyAlignment="1" applyProtection="1">
      <alignment horizontal="left" vertical="center" wrapText="1"/>
      <protection locked="0"/>
    </xf>
    <xf numFmtId="0" fontId="81" fillId="0" borderId="0" xfId="2" applyFont="1" applyAlignment="1" applyProtection="1">
      <alignment horizontal="left" vertical="top"/>
      <protection locked="0"/>
    </xf>
    <xf numFmtId="0" fontId="27" fillId="6" borderId="0" xfId="2" applyFont="1" applyFill="1" applyAlignment="1" applyProtection="1">
      <alignment horizontal="left" vertical="center" wrapText="1"/>
      <protection locked="0"/>
    </xf>
    <xf numFmtId="0" fontId="81" fillId="10" borderId="0" xfId="2" applyFont="1" applyFill="1" applyAlignment="1" applyProtection="1">
      <alignment horizontal="left" vertical="center"/>
      <protection locked="0"/>
    </xf>
    <xf numFmtId="0" fontId="27" fillId="4" borderId="58" xfId="2" applyFont="1" applyFill="1" applyBorder="1" applyAlignment="1" applyProtection="1">
      <alignment horizontal="right"/>
      <protection locked="0"/>
    </xf>
    <xf numFmtId="177" fontId="27" fillId="4" borderId="53" xfId="2" applyNumberFormat="1" applyFont="1" applyFill="1" applyBorder="1" applyProtection="1">
      <alignment vertical="center"/>
      <protection locked="0"/>
    </xf>
    <xf numFmtId="177" fontId="27" fillId="4" borderId="36" xfId="2" applyNumberFormat="1" applyFont="1" applyFill="1" applyBorder="1" applyProtection="1">
      <alignment vertical="center"/>
      <protection locked="0"/>
    </xf>
    <xf numFmtId="177" fontId="27" fillId="4" borderId="69" xfId="2" applyNumberFormat="1" applyFont="1" applyFill="1" applyBorder="1" applyProtection="1">
      <alignment vertical="center"/>
      <protection locked="0"/>
    </xf>
    <xf numFmtId="177" fontId="27" fillId="4" borderId="8" xfId="2" applyNumberFormat="1" applyFont="1" applyFill="1" applyBorder="1" applyProtection="1">
      <alignment vertical="center"/>
      <protection locked="0"/>
    </xf>
    <xf numFmtId="177" fontId="82" fillId="4" borderId="25" xfId="2" applyNumberFormat="1" applyFont="1" applyFill="1" applyBorder="1" applyProtection="1">
      <alignment vertical="center"/>
      <protection locked="0"/>
    </xf>
    <xf numFmtId="0" fontId="81" fillId="0" borderId="0" xfId="0" applyFont="1" applyAlignment="1" applyProtection="1">
      <alignment vertical="center" shrinkToFit="1"/>
      <protection locked="0"/>
    </xf>
    <xf numFmtId="0" fontId="80" fillId="0" borderId="0" xfId="0" applyFont="1" applyAlignment="1" applyProtection="1">
      <alignment vertical="top" wrapText="1" shrinkToFit="1"/>
      <protection locked="0"/>
    </xf>
    <xf numFmtId="0" fontId="7" fillId="6" borderId="0" xfId="2" applyFont="1" applyFill="1" applyAlignment="1" applyProtection="1">
      <alignment vertical="center" wrapText="1"/>
      <protection locked="0"/>
    </xf>
    <xf numFmtId="0" fontId="4" fillId="10" borderId="0" xfId="2" applyFont="1" applyFill="1" applyAlignment="1" applyProtection="1">
      <alignment vertical="center" wrapText="1"/>
      <protection locked="0"/>
    </xf>
    <xf numFmtId="0" fontId="31" fillId="6" borderId="0" xfId="2" applyFont="1" applyFill="1" applyAlignment="1" applyProtection="1">
      <alignment vertical="center" wrapText="1"/>
      <protection locked="0"/>
    </xf>
    <xf numFmtId="0" fontId="82" fillId="0" borderId="0" xfId="2" applyFont="1" applyAlignment="1" applyProtection="1">
      <alignment vertical="center" wrapText="1"/>
      <protection locked="0"/>
    </xf>
    <xf numFmtId="0" fontId="86" fillId="0" borderId="0" xfId="2" applyFont="1" applyAlignment="1" applyProtection="1">
      <alignment horizontal="left" vertical="center"/>
      <protection locked="0"/>
    </xf>
    <xf numFmtId="179" fontId="38" fillId="0" borderId="0" xfId="2" applyNumberFormat="1" applyFont="1" applyAlignment="1" applyProtection="1">
      <alignment horizontal="center" vertical="center"/>
      <protection locked="0"/>
    </xf>
    <xf numFmtId="179" fontId="21" fillId="0" borderId="38" xfId="2" applyNumberFormat="1" applyFont="1" applyBorder="1" applyProtection="1">
      <alignment vertical="center"/>
      <protection locked="0"/>
    </xf>
    <xf numFmtId="49" fontId="80" fillId="0" borderId="0" xfId="2" applyNumberFormat="1" applyFont="1" applyAlignment="1" applyProtection="1">
      <alignment horizontal="right" vertical="top" wrapText="1"/>
      <protection locked="0"/>
    </xf>
    <xf numFmtId="0" fontId="31" fillId="4" borderId="0" xfId="2" applyFont="1" applyFill="1" applyAlignment="1" applyProtection="1">
      <alignment horizontal="right" vertical="center"/>
      <protection locked="0"/>
    </xf>
    <xf numFmtId="0" fontId="31" fillId="4" borderId="41" xfId="2" applyFont="1" applyFill="1" applyBorder="1" applyAlignment="1" applyProtection="1">
      <alignment horizontal="right" vertical="center"/>
      <protection locked="0"/>
    </xf>
    <xf numFmtId="0" fontId="31" fillId="2" borderId="55" xfId="2" applyFont="1" applyFill="1" applyBorder="1" applyAlignment="1" applyProtection="1">
      <alignment horizontal="right" vertical="center"/>
      <protection locked="0"/>
    </xf>
    <xf numFmtId="0" fontId="18" fillId="0" borderId="0" xfId="1" applyFont="1" applyAlignment="1" applyProtection="1">
      <alignment vertical="top" wrapText="1"/>
      <protection locked="0"/>
    </xf>
    <xf numFmtId="177" fontId="40" fillId="9" borderId="79" xfId="2" applyNumberFormat="1" applyFont="1" applyFill="1" applyBorder="1" applyAlignment="1" applyProtection="1">
      <alignment horizontal="right" vertical="center"/>
      <protection locked="0"/>
    </xf>
    <xf numFmtId="177" fontId="40" fillId="9" borderId="57" xfId="2" applyNumberFormat="1" applyFont="1" applyFill="1" applyBorder="1" applyAlignment="1" applyProtection="1">
      <alignment horizontal="right" vertical="center"/>
      <protection locked="0"/>
    </xf>
    <xf numFmtId="177" fontId="21" fillId="4" borderId="101" xfId="2" applyNumberFormat="1" applyFont="1" applyFill="1" applyBorder="1" applyAlignment="1" applyProtection="1">
      <alignment horizontal="right" vertical="center"/>
      <protection locked="0"/>
    </xf>
    <xf numFmtId="177" fontId="21" fillId="4" borderId="100" xfId="2" applyNumberFormat="1" applyFont="1" applyFill="1" applyBorder="1" applyAlignment="1" applyProtection="1">
      <alignment horizontal="right" vertical="center"/>
      <protection locked="0"/>
    </xf>
    <xf numFmtId="0" fontId="31" fillId="2" borderId="0" xfId="2" applyFont="1" applyFill="1" applyAlignment="1" applyProtection="1">
      <alignment vertical="center" wrapText="1"/>
      <protection locked="0"/>
    </xf>
    <xf numFmtId="0" fontId="31" fillId="4" borderId="6" xfId="2" applyFont="1" applyFill="1" applyBorder="1" applyAlignment="1" applyProtection="1">
      <alignment horizontal="center" vertical="center"/>
      <protection locked="0"/>
    </xf>
    <xf numFmtId="0" fontId="80" fillId="0" borderId="0" xfId="2" applyFont="1" applyAlignment="1" applyProtection="1">
      <alignment horizontal="left" vertical="center"/>
      <protection locked="0"/>
    </xf>
    <xf numFmtId="0" fontId="80" fillId="0" borderId="0" xfId="2" applyFont="1" applyAlignment="1" applyProtection="1">
      <alignment horizontal="right" vertical="center"/>
      <protection locked="0"/>
    </xf>
    <xf numFmtId="179" fontId="21" fillId="0" borderId="0" xfId="2" applyNumberFormat="1" applyFont="1" applyAlignment="1" applyProtection="1">
      <alignment horizontal="center" vertical="center" textRotation="255"/>
      <protection locked="0"/>
    </xf>
    <xf numFmtId="179" fontId="21" fillId="6" borderId="0" xfId="2" applyNumberFormat="1" applyFont="1" applyFill="1" applyAlignment="1" applyProtection="1">
      <alignment horizontal="center" vertical="center" textRotation="255"/>
      <protection locked="0"/>
    </xf>
    <xf numFmtId="181" fontId="38" fillId="0" borderId="0" xfId="2" applyNumberFormat="1" applyFont="1" applyAlignment="1" applyProtection="1">
      <alignment horizontal="center" vertical="center"/>
      <protection locked="0"/>
    </xf>
    <xf numFmtId="179" fontId="21" fillId="0" borderId="0" xfId="2" applyNumberFormat="1" applyFont="1" applyProtection="1">
      <alignment vertical="center"/>
      <protection locked="0"/>
    </xf>
    <xf numFmtId="179" fontId="38" fillId="6" borderId="41" xfId="2" applyNumberFormat="1" applyFont="1" applyFill="1" applyBorder="1" applyProtection="1">
      <alignment vertical="center"/>
      <protection locked="0"/>
    </xf>
    <xf numFmtId="0" fontId="25" fillId="4" borderId="0" xfId="2" applyFont="1" applyFill="1" applyProtection="1">
      <alignment vertical="center"/>
      <protection locked="0"/>
    </xf>
    <xf numFmtId="0" fontId="25" fillId="2" borderId="0" xfId="2" applyFont="1" applyFill="1" applyAlignment="1" applyProtection="1">
      <protection locked="0"/>
    </xf>
    <xf numFmtId="0" fontId="7" fillId="4" borderId="0" xfId="2" applyFont="1" applyFill="1" applyAlignment="1" applyProtection="1">
      <protection locked="0"/>
    </xf>
    <xf numFmtId="38" fontId="38" fillId="4" borderId="0" xfId="3" applyFont="1" applyFill="1" applyBorder="1" applyAlignment="1" applyProtection="1">
      <alignment vertical="center" shrinkToFit="1"/>
      <protection locked="0"/>
    </xf>
    <xf numFmtId="0" fontId="2" fillId="4" borderId="0" xfId="2" applyFill="1" applyProtection="1">
      <alignment vertical="center"/>
      <protection locked="0"/>
    </xf>
    <xf numFmtId="0" fontId="21" fillId="4" borderId="0" xfId="2" applyFont="1" applyFill="1" applyAlignment="1" applyProtection="1">
      <alignment horizontal="right" vertical="center"/>
      <protection locked="0"/>
    </xf>
    <xf numFmtId="177" fontId="21" fillId="4" borderId="124" xfId="2" applyNumberFormat="1" applyFont="1" applyFill="1" applyBorder="1" applyAlignment="1" applyProtection="1">
      <alignment horizontal="right" vertical="center"/>
      <protection locked="0"/>
    </xf>
    <xf numFmtId="177" fontId="21" fillId="4" borderId="58" xfId="2" applyNumberFormat="1" applyFont="1" applyFill="1" applyBorder="1" applyAlignment="1" applyProtection="1">
      <alignment horizontal="right" vertical="center"/>
      <protection locked="0"/>
    </xf>
    <xf numFmtId="0" fontId="81" fillId="0" borderId="0" xfId="2" applyFont="1" applyAlignment="1" applyProtection="1">
      <alignment horizontal="center" vertical="center"/>
      <protection locked="0"/>
    </xf>
    <xf numFmtId="0" fontId="81" fillId="10" borderId="0" xfId="2" applyFont="1" applyFill="1" applyAlignment="1" applyProtection="1">
      <alignment horizontal="center" vertical="center"/>
      <protection locked="0"/>
    </xf>
    <xf numFmtId="0" fontId="81" fillId="0" borderId="0" xfId="2" applyFont="1" applyAlignment="1" applyProtection="1">
      <alignment horizontal="center" vertical="top"/>
      <protection locked="0"/>
    </xf>
    <xf numFmtId="0" fontId="9" fillId="4" borderId="0" xfId="2" applyFont="1" applyFill="1" applyAlignment="1" applyProtection="1">
      <alignment horizontal="right" vertical="center"/>
      <protection locked="0"/>
    </xf>
    <xf numFmtId="0" fontId="25" fillId="4" borderId="112" xfId="0" applyFont="1" applyFill="1" applyBorder="1" applyAlignment="1" applyProtection="1">
      <alignment horizontal="center" vertical="center"/>
      <protection locked="0"/>
    </xf>
    <xf numFmtId="0" fontId="31" fillId="4" borderId="112" xfId="0" applyFont="1" applyFill="1" applyBorder="1" applyAlignment="1" applyProtection="1">
      <alignment horizontal="center" vertical="center"/>
      <protection locked="0"/>
    </xf>
    <xf numFmtId="0" fontId="31" fillId="4" borderId="61" xfId="0" applyFont="1" applyFill="1" applyBorder="1" applyAlignment="1" applyProtection="1">
      <alignment horizontal="center" vertical="center"/>
      <protection locked="0"/>
    </xf>
    <xf numFmtId="0" fontId="7" fillId="4" borderId="0" xfId="2" applyFont="1" applyFill="1" applyAlignment="1" applyProtection="1">
      <alignment horizontal="center" vertical="center"/>
      <protection locked="0"/>
    </xf>
    <xf numFmtId="0" fontId="8" fillId="4" borderId="0" xfId="2" applyFont="1" applyFill="1" applyProtection="1">
      <alignment vertical="center"/>
      <protection locked="0"/>
    </xf>
    <xf numFmtId="0" fontId="13" fillId="4" borderId="0" xfId="2" applyFont="1" applyFill="1" applyProtection="1">
      <alignment vertical="center"/>
      <protection locked="0"/>
    </xf>
    <xf numFmtId="0" fontId="33" fillId="0" borderId="0" xfId="2" applyFont="1" applyAlignment="1" applyProtection="1">
      <alignment horizontal="center" vertical="center" wrapText="1"/>
      <protection locked="0"/>
    </xf>
    <xf numFmtId="0" fontId="33" fillId="0" borderId="0" xfId="2" applyFont="1" applyAlignment="1" applyProtection="1">
      <alignment vertical="center" wrapText="1"/>
      <protection locked="0"/>
    </xf>
    <xf numFmtId="0" fontId="57" fillId="0" borderId="0" xfId="2" applyFont="1" applyAlignment="1" applyProtection="1">
      <alignment horizontal="right" vertical="center"/>
      <protection locked="0"/>
    </xf>
    <xf numFmtId="0" fontId="57" fillId="0" borderId="0" xfId="2" applyFont="1" applyProtection="1">
      <alignment vertical="center"/>
      <protection locked="0"/>
    </xf>
    <xf numFmtId="0" fontId="4" fillId="0" borderId="0" xfId="2" applyFont="1" applyAlignment="1" applyProtection="1">
      <alignment horizontal="left" vertical="center"/>
      <protection locked="0"/>
    </xf>
    <xf numFmtId="0" fontId="4" fillId="6" borderId="0" xfId="2" applyFont="1" applyFill="1" applyProtection="1">
      <alignment vertical="center"/>
      <protection locked="0"/>
    </xf>
    <xf numFmtId="0" fontId="57" fillId="0" borderId="0" xfId="2" applyFont="1" applyAlignment="1" applyProtection="1">
      <alignment horizontal="left" vertical="center"/>
      <protection locked="0"/>
    </xf>
    <xf numFmtId="0" fontId="4" fillId="4" borderId="38" xfId="2" applyFont="1" applyFill="1" applyBorder="1" applyAlignment="1" applyProtection="1">
      <alignment horizontal="left" vertical="center"/>
      <protection locked="0"/>
    </xf>
    <xf numFmtId="0" fontId="4" fillId="4" borderId="39" xfId="2" applyFont="1" applyFill="1" applyBorder="1" applyAlignment="1" applyProtection="1">
      <alignment horizontal="left" vertical="center"/>
      <protection locked="0"/>
    </xf>
    <xf numFmtId="0" fontId="57" fillId="6" borderId="0" xfId="2" applyFont="1" applyFill="1" applyAlignment="1" applyProtection="1">
      <alignment horizontal="right" vertical="center"/>
      <protection locked="0"/>
    </xf>
    <xf numFmtId="0" fontId="57" fillId="6" borderId="0" xfId="2" applyFont="1" applyFill="1" applyProtection="1">
      <alignment vertical="center"/>
      <protection locked="0"/>
    </xf>
    <xf numFmtId="0" fontId="4" fillId="4" borderId="71" xfId="2" applyFont="1" applyFill="1" applyBorder="1" applyProtection="1">
      <alignment vertical="center"/>
      <protection locked="0"/>
    </xf>
    <xf numFmtId="0" fontId="4" fillId="4" borderId="85" xfId="2" applyFont="1" applyFill="1" applyBorder="1" applyProtection="1">
      <alignment vertical="center"/>
      <protection locked="0"/>
    </xf>
    <xf numFmtId="0" fontId="4" fillId="19" borderId="38" xfId="2" applyFont="1" applyFill="1" applyBorder="1" applyProtection="1">
      <alignment vertical="center"/>
      <protection locked="0"/>
    </xf>
    <xf numFmtId="0" fontId="4" fillId="19" borderId="39" xfId="2" applyFont="1" applyFill="1" applyBorder="1" applyProtection="1">
      <alignment vertical="center"/>
      <protection locked="0"/>
    </xf>
    <xf numFmtId="0" fontId="4" fillId="19" borderId="38" xfId="2" applyFont="1" applyFill="1" applyBorder="1" applyAlignment="1" applyProtection="1">
      <alignment horizontal="left" vertical="center"/>
      <protection locked="0"/>
    </xf>
    <xf numFmtId="0" fontId="4" fillId="19" borderId="39" xfId="2" applyFont="1" applyFill="1" applyBorder="1" applyAlignment="1" applyProtection="1">
      <alignment horizontal="left" vertical="center"/>
      <protection locked="0"/>
    </xf>
    <xf numFmtId="0" fontId="30" fillId="4" borderId="0" xfId="2" applyFont="1" applyFill="1" applyAlignment="1" applyProtection="1">
      <alignment horizontal="left" vertical="center"/>
      <protection locked="0"/>
    </xf>
    <xf numFmtId="0" fontId="28" fillId="4" borderId="0" xfId="0" applyFont="1" applyFill="1" applyAlignment="1" applyProtection="1">
      <alignment vertical="center" wrapText="1"/>
      <protection locked="0"/>
    </xf>
    <xf numFmtId="0" fontId="43" fillId="4" borderId="0" xfId="0" applyFont="1" applyFill="1" applyProtection="1">
      <alignment vertical="center"/>
      <protection locked="0"/>
    </xf>
    <xf numFmtId="0" fontId="73" fillId="4" borderId="38" xfId="2" applyFont="1" applyFill="1" applyBorder="1" applyProtection="1">
      <alignment vertical="center"/>
      <protection locked="0"/>
    </xf>
    <xf numFmtId="0" fontId="73" fillId="4" borderId="39" xfId="2" applyFont="1" applyFill="1" applyBorder="1" applyProtection="1">
      <alignment vertical="center"/>
      <protection locked="0"/>
    </xf>
    <xf numFmtId="0" fontId="51" fillId="4" borderId="41" xfId="0" applyFont="1" applyFill="1" applyBorder="1" applyAlignment="1" applyProtection="1">
      <alignment horizontal="center" vertical="center"/>
      <protection locked="0"/>
    </xf>
    <xf numFmtId="0" fontId="92" fillId="4" borderId="0" xfId="0" applyFont="1" applyFill="1" applyAlignment="1" applyProtection="1">
      <alignment vertical="center" wrapText="1"/>
      <protection locked="0"/>
    </xf>
    <xf numFmtId="0" fontId="93" fillId="4" borderId="41" xfId="0" applyFont="1" applyFill="1" applyBorder="1" applyAlignment="1" applyProtection="1">
      <alignment horizontal="center" vertical="center"/>
      <protection locked="0"/>
    </xf>
    <xf numFmtId="0" fontId="28" fillId="4" borderId="59" xfId="0" applyFont="1" applyFill="1" applyBorder="1" applyAlignment="1" applyProtection="1">
      <alignment vertical="center" wrapText="1"/>
      <protection locked="0"/>
    </xf>
    <xf numFmtId="0" fontId="93" fillId="4" borderId="42" xfId="0" applyFont="1" applyFill="1" applyBorder="1" applyAlignment="1" applyProtection="1">
      <alignment horizontal="center" vertical="center"/>
      <protection locked="0"/>
    </xf>
    <xf numFmtId="179" fontId="45" fillId="6" borderId="0" xfId="2" applyNumberFormat="1" applyFont="1" applyFill="1" applyAlignment="1" applyProtection="1">
      <alignment horizontal="right" vertical="top" wrapText="1"/>
      <protection locked="0"/>
    </xf>
    <xf numFmtId="179" fontId="45" fillId="6" borderId="0" xfId="2" applyNumberFormat="1" applyFont="1" applyFill="1" applyAlignment="1" applyProtection="1">
      <alignment horizontal="left" vertical="top" wrapText="1"/>
      <protection locked="0"/>
    </xf>
    <xf numFmtId="176" fontId="57" fillId="4" borderId="0" xfId="2" applyNumberFormat="1" applyFont="1" applyFill="1" applyAlignment="1" applyProtection="1">
      <alignment horizontal="left" vertical="top" wrapText="1"/>
      <protection locked="0"/>
    </xf>
    <xf numFmtId="0" fontId="56" fillId="4" borderId="0" xfId="2" applyFont="1" applyFill="1" applyAlignment="1" applyProtection="1">
      <alignment horizontal="left" vertical="top" wrapText="1"/>
      <protection locked="0"/>
    </xf>
    <xf numFmtId="0" fontId="13" fillId="4" borderId="0" xfId="2" applyFont="1" applyFill="1" applyAlignment="1" applyProtection="1">
      <alignment horizontal="left" wrapText="1"/>
      <protection locked="0"/>
    </xf>
    <xf numFmtId="0" fontId="13" fillId="4" borderId="0" xfId="2" applyFont="1" applyFill="1" applyAlignment="1" applyProtection="1">
      <alignment horizontal="left"/>
      <protection locked="0"/>
    </xf>
    <xf numFmtId="0" fontId="57" fillId="4" borderId="0" xfId="2" applyFont="1" applyFill="1" applyAlignment="1" applyProtection="1">
      <alignment horizontal="left" vertical="center"/>
      <protection locked="0"/>
    </xf>
    <xf numFmtId="0" fontId="30" fillId="6" borderId="0" xfId="2" applyFont="1" applyFill="1" applyAlignment="1" applyProtection="1">
      <alignment vertical="center" shrinkToFit="1"/>
      <protection locked="0"/>
    </xf>
    <xf numFmtId="0" fontId="18" fillId="10" borderId="0" xfId="2" applyFont="1" applyFill="1" applyAlignment="1" applyProtection="1">
      <alignment horizontal="left" vertical="center" wrapText="1"/>
      <protection locked="0"/>
    </xf>
    <xf numFmtId="0" fontId="50" fillId="0" borderId="0" xfId="0" applyFont="1" applyAlignment="1" applyProtection="1">
      <alignment horizontal="left" vertical="top" wrapText="1"/>
      <protection locked="0"/>
    </xf>
    <xf numFmtId="0" fontId="30" fillId="10" borderId="0" xfId="2" applyFont="1" applyFill="1" applyAlignment="1" applyProtection="1">
      <alignment horizontal="left" vertical="top" wrapText="1"/>
      <protection locked="0"/>
    </xf>
    <xf numFmtId="0" fontId="47" fillId="10" borderId="0" xfId="2" applyFont="1" applyFill="1" applyAlignment="1" applyProtection="1">
      <alignment horizontal="left" vertical="top" wrapText="1"/>
      <protection locked="0"/>
    </xf>
    <xf numFmtId="0" fontId="57" fillId="0" borderId="0" xfId="0" applyFont="1" applyAlignment="1" applyProtection="1">
      <alignment horizontal="left" vertical="top" wrapText="1"/>
      <protection locked="0"/>
    </xf>
    <xf numFmtId="0" fontId="83" fillId="0" borderId="0" xfId="0" applyFont="1" applyAlignment="1" applyProtection="1">
      <alignment horizontal="left" vertical="center" wrapText="1"/>
      <protection locked="0"/>
    </xf>
    <xf numFmtId="0" fontId="26" fillId="6" borderId="0" xfId="2" applyFont="1" applyFill="1" applyAlignment="1" applyProtection="1">
      <alignment horizontal="right" vertical="top" wrapText="1"/>
      <protection locked="0"/>
    </xf>
    <xf numFmtId="0" fontId="26" fillId="6" borderId="0" xfId="2" applyFont="1" applyFill="1" applyAlignment="1" applyProtection="1">
      <alignment horizontal="right" vertical="top"/>
      <protection locked="0"/>
    </xf>
    <xf numFmtId="0" fontId="80" fillId="6" borderId="0" xfId="2" applyFont="1" applyFill="1" applyAlignment="1" applyProtection="1">
      <alignment horizontal="left" vertical="top" wrapText="1"/>
      <protection locked="0"/>
    </xf>
    <xf numFmtId="0" fontId="80" fillId="6" borderId="0" xfId="2" applyFont="1" applyFill="1" applyAlignment="1" applyProtection="1">
      <alignment horizontal="left" vertical="top"/>
      <protection locked="0"/>
    </xf>
    <xf numFmtId="0" fontId="6" fillId="7" borderId="0" xfId="2" applyFont="1" applyFill="1" applyAlignment="1" applyProtection="1">
      <alignment horizontal="left" vertical="center" shrinkToFit="1"/>
      <protection locked="0"/>
    </xf>
    <xf numFmtId="0" fontId="80" fillId="0" borderId="0" xfId="2" applyFont="1" applyAlignment="1" applyProtection="1">
      <alignment horizontal="right" vertical="center" wrapText="1"/>
      <protection locked="0"/>
    </xf>
    <xf numFmtId="0" fontId="80" fillId="0" borderId="0" xfId="2" applyFont="1" applyAlignment="1" applyProtection="1">
      <alignment horizontal="left" vertical="center" wrapText="1"/>
      <protection locked="0"/>
    </xf>
    <xf numFmtId="0" fontId="56" fillId="0" borderId="0" xfId="2" applyFont="1" applyAlignment="1" applyProtection="1">
      <alignment horizontal="center" vertical="top" shrinkToFit="1"/>
      <protection locked="0"/>
    </xf>
    <xf numFmtId="0" fontId="59" fillId="4" borderId="0" xfId="2" applyFont="1" applyFill="1" applyAlignment="1" applyProtection="1">
      <alignment horizontal="right" vertical="center" wrapText="1"/>
      <protection locked="0"/>
    </xf>
    <xf numFmtId="0" fontId="59" fillId="4" borderId="0" xfId="2" applyFont="1" applyFill="1" applyAlignment="1" applyProtection="1">
      <alignment horizontal="right" vertical="center"/>
      <protection locked="0"/>
    </xf>
    <xf numFmtId="0" fontId="45" fillId="4" borderId="0" xfId="2" applyFont="1" applyFill="1" applyAlignment="1" applyProtection="1">
      <alignment horizontal="left" vertical="center" wrapText="1"/>
      <protection locked="0"/>
    </xf>
    <xf numFmtId="0" fontId="57" fillId="0" borderId="0" xfId="2" applyFont="1" applyAlignment="1" applyProtection="1">
      <alignment horizontal="right" vertical="top" wrapText="1"/>
      <protection locked="0"/>
    </xf>
    <xf numFmtId="0" fontId="70" fillId="4" borderId="0" xfId="2" applyFont="1" applyFill="1" applyAlignment="1" applyProtection="1">
      <alignment horizontal="left" vertical="center" wrapText="1"/>
      <protection locked="0"/>
    </xf>
    <xf numFmtId="0" fontId="42" fillId="4" borderId="0" xfId="2" applyFont="1" applyFill="1" applyAlignment="1" applyProtection="1">
      <protection locked="0"/>
    </xf>
    <xf numFmtId="0" fontId="60" fillId="4" borderId="0" xfId="1" applyFont="1" applyFill="1" applyAlignment="1" applyProtection="1">
      <alignment vertical="top"/>
      <protection locked="0"/>
    </xf>
    <xf numFmtId="0" fontId="6" fillId="7" borderId="0" xfId="2" applyFont="1" applyFill="1" applyAlignment="1" applyProtection="1">
      <alignment horizontal="left" vertical="top" shrinkToFit="1"/>
      <protection locked="0"/>
    </xf>
    <xf numFmtId="0" fontId="7" fillId="6" borderId="31" xfId="2" applyFont="1" applyFill="1" applyBorder="1" applyAlignment="1" applyProtection="1">
      <alignment vertical="center" wrapText="1"/>
      <protection locked="0"/>
    </xf>
    <xf numFmtId="0" fontId="7" fillId="4" borderId="6" xfId="2" applyFont="1" applyFill="1" applyBorder="1" applyAlignment="1" applyProtection="1">
      <alignment horizontal="left" vertical="center"/>
      <protection locked="0"/>
    </xf>
    <xf numFmtId="0" fontId="7" fillId="4" borderId="0" xfId="2" applyFont="1" applyFill="1" applyAlignment="1" applyProtection="1">
      <alignment horizontal="left" vertical="center"/>
      <protection locked="0"/>
    </xf>
    <xf numFmtId="0" fontId="7" fillId="4" borderId="22" xfId="2" applyFont="1" applyFill="1" applyBorder="1" applyAlignment="1" applyProtection="1">
      <alignment horizontal="left" vertical="center"/>
      <protection locked="0"/>
    </xf>
    <xf numFmtId="178" fontId="58" fillId="4" borderId="9" xfId="3" applyNumberFormat="1" applyFont="1" applyFill="1" applyBorder="1" applyAlignment="1" applyProtection="1">
      <alignment horizontal="right" vertical="center"/>
      <protection locked="0"/>
    </xf>
    <xf numFmtId="177" fontId="9" fillId="4" borderId="71" xfId="2" applyNumberFormat="1" applyFont="1" applyFill="1" applyBorder="1" applyProtection="1">
      <alignment vertical="center"/>
      <protection locked="0"/>
    </xf>
    <xf numFmtId="0" fontId="9" fillId="0" borderId="0" xfId="0" applyFont="1" applyAlignment="1" applyProtection="1">
      <alignment horizontal="right" vertical="top" wrapText="1" shrinkToFit="1"/>
      <protection locked="0"/>
    </xf>
    <xf numFmtId="0" fontId="9" fillId="0" borderId="0" xfId="0" applyFont="1" applyAlignment="1" applyProtection="1">
      <alignment horizontal="left" vertical="top" wrapText="1" shrinkToFit="1"/>
      <protection locked="0"/>
    </xf>
    <xf numFmtId="0" fontId="6" fillId="0" borderId="0" xfId="0" applyFont="1" applyAlignment="1" applyProtection="1">
      <alignment horizontal="left" vertical="top"/>
      <protection locked="0"/>
    </xf>
    <xf numFmtId="0" fontId="4" fillId="0" borderId="0" xfId="0" applyFont="1" applyAlignment="1" applyProtection="1">
      <alignment horizontal="center" vertical="center" wrapText="1" shrinkToFit="1"/>
      <protection locked="0"/>
    </xf>
    <xf numFmtId="0" fontId="4" fillId="0" borderId="0" xfId="0" applyFont="1" applyAlignment="1" applyProtection="1">
      <alignment vertical="center" shrinkToFit="1"/>
      <protection locked="0"/>
    </xf>
    <xf numFmtId="0" fontId="4" fillId="0" borderId="0" xfId="0" applyFont="1" applyAlignment="1" applyProtection="1">
      <alignment vertical="center" wrapText="1" shrinkToFit="1"/>
      <protection locked="0"/>
    </xf>
    <xf numFmtId="0" fontId="9" fillId="0" borderId="0" xfId="0" applyFont="1" applyAlignment="1" applyProtection="1">
      <alignment vertical="top" wrapText="1" shrinkToFit="1"/>
      <protection locked="0"/>
    </xf>
    <xf numFmtId="0" fontId="57" fillId="0" borderId="0" xfId="0" applyFont="1" applyAlignment="1" applyProtection="1">
      <alignment vertical="top" wrapText="1" shrinkToFit="1"/>
      <protection locked="0"/>
    </xf>
    <xf numFmtId="0" fontId="96" fillId="0" borderId="0" xfId="2" applyFont="1" applyProtection="1">
      <alignment vertical="center"/>
      <protection locked="0"/>
    </xf>
    <xf numFmtId="0" fontId="6" fillId="10" borderId="0" xfId="2" applyFont="1" applyFill="1" applyAlignment="1" applyProtection="1">
      <alignment horizontal="left" vertical="center"/>
      <protection locked="0"/>
    </xf>
    <xf numFmtId="0" fontId="8" fillId="6" borderId="0" xfId="2" applyFont="1" applyFill="1" applyAlignment="1" applyProtection="1">
      <protection locked="0"/>
    </xf>
    <xf numFmtId="0" fontId="6" fillId="0" borderId="0" xfId="2" applyFont="1" applyAlignment="1" applyProtection="1">
      <alignment horizontal="left" vertical="top"/>
      <protection locked="0"/>
    </xf>
    <xf numFmtId="0" fontId="4" fillId="10" borderId="0" xfId="2" applyFont="1" applyFill="1" applyAlignment="1" applyProtection="1">
      <alignment horizontal="left" vertical="center"/>
      <protection locked="0"/>
    </xf>
    <xf numFmtId="0" fontId="18" fillId="10" borderId="0" xfId="2" applyFont="1" applyFill="1" applyProtection="1">
      <alignment vertical="center"/>
      <protection locked="0"/>
    </xf>
    <xf numFmtId="0" fontId="18" fillId="0" borderId="6" xfId="2" applyFont="1" applyBorder="1" applyProtection="1">
      <alignment vertical="center"/>
      <protection locked="0"/>
    </xf>
    <xf numFmtId="0" fontId="18" fillId="0" borderId="6" xfId="2" applyFont="1" applyBorder="1" applyAlignment="1" applyProtection="1">
      <alignment horizontal="left" vertical="center" wrapText="1"/>
      <protection locked="0"/>
    </xf>
    <xf numFmtId="0" fontId="25" fillId="21" borderId="56" xfId="0" applyFont="1" applyFill="1" applyBorder="1" applyAlignment="1" applyProtection="1">
      <alignment horizontal="center" vertical="center"/>
      <protection locked="0"/>
    </xf>
    <xf numFmtId="0" fontId="9" fillId="0" borderId="0" xfId="2" applyFont="1" applyAlignment="1" applyProtection="1">
      <alignment vertical="top" wrapText="1" shrinkToFit="1"/>
      <protection locked="0"/>
    </xf>
    <xf numFmtId="0" fontId="9" fillId="0" borderId="0" xfId="2" applyFont="1" applyAlignment="1" applyProtection="1">
      <alignment vertical="top"/>
      <protection locked="0"/>
    </xf>
    <xf numFmtId="0" fontId="40" fillId="0" borderId="0" xfId="2" applyFont="1" applyAlignment="1" applyProtection="1">
      <alignment vertical="center" wrapText="1"/>
      <protection locked="0"/>
    </xf>
    <xf numFmtId="0" fontId="65" fillId="0" borderId="0" xfId="2" applyFont="1" applyAlignment="1" applyProtection="1">
      <alignment vertical="top" wrapText="1"/>
      <protection locked="0"/>
    </xf>
    <xf numFmtId="0" fontId="22" fillId="0" borderId="0" xfId="2" applyFont="1" applyProtection="1">
      <alignment vertical="center"/>
      <protection locked="0"/>
    </xf>
    <xf numFmtId="0" fontId="31" fillId="21" borderId="57" xfId="0" applyFont="1" applyFill="1" applyBorder="1" applyAlignment="1" applyProtection="1">
      <alignment horizontal="center" vertical="center"/>
      <protection locked="0"/>
    </xf>
    <xf numFmtId="0" fontId="21" fillId="12" borderId="0" xfId="1" applyFont="1" applyFill="1" applyAlignment="1" applyProtection="1">
      <alignment horizontal="left" vertical="center"/>
      <protection locked="0"/>
    </xf>
    <xf numFmtId="0" fontId="30" fillId="0" borderId="0" xfId="2" applyFont="1" applyAlignment="1" applyProtection="1">
      <alignment horizontal="center" vertical="center"/>
      <protection locked="0"/>
    </xf>
    <xf numFmtId="0" fontId="21" fillId="0" borderId="112" xfId="2" applyFont="1" applyBorder="1" applyAlignment="1" applyProtection="1">
      <alignment horizontal="left" vertical="center"/>
      <protection locked="0"/>
    </xf>
    <xf numFmtId="0" fontId="30" fillId="0" borderId="112" xfId="2" applyFont="1" applyBorder="1" applyAlignment="1" applyProtection="1">
      <alignment horizontal="center" vertical="center"/>
      <protection locked="0"/>
    </xf>
    <xf numFmtId="0" fontId="2" fillId="10" borderId="0" xfId="2" applyFill="1" applyAlignment="1" applyProtection="1">
      <alignment horizontal="center" vertical="center"/>
      <protection locked="0"/>
    </xf>
    <xf numFmtId="0" fontId="101" fillId="10" borderId="112" xfId="2" applyFont="1" applyFill="1" applyBorder="1" applyAlignment="1" applyProtection="1">
      <alignment horizontal="center" vertical="center"/>
      <protection locked="0"/>
    </xf>
    <xf numFmtId="0" fontId="18" fillId="0" borderId="112" xfId="2" applyFont="1" applyBorder="1" applyAlignment="1" applyProtection="1">
      <alignment horizontal="left" vertical="center"/>
      <protection locked="0"/>
    </xf>
    <xf numFmtId="38" fontId="77" fillId="0" borderId="112" xfId="5" applyFont="1" applyFill="1" applyBorder="1" applyAlignment="1" applyProtection="1">
      <alignment vertical="center" wrapText="1"/>
      <protection locked="0"/>
    </xf>
    <xf numFmtId="0" fontId="78" fillId="20" borderId="112" xfId="0" applyFont="1" applyFill="1" applyBorder="1" applyAlignment="1" applyProtection="1">
      <alignment vertical="center" wrapText="1"/>
      <protection locked="0"/>
    </xf>
    <xf numFmtId="0" fontId="77" fillId="20" borderId="112" xfId="0" applyFont="1" applyFill="1" applyBorder="1" applyAlignment="1" applyProtection="1">
      <alignment vertical="center" wrapText="1"/>
      <protection locked="0"/>
    </xf>
    <xf numFmtId="0" fontId="77" fillId="0" borderId="112" xfId="0" applyFont="1" applyBorder="1" applyAlignment="1" applyProtection="1">
      <alignment vertical="center" wrapText="1"/>
      <protection locked="0"/>
    </xf>
    <xf numFmtId="0" fontId="77" fillId="0" borderId="112" xfId="0" applyFont="1" applyBorder="1" applyProtection="1">
      <alignment vertical="center"/>
      <protection locked="0"/>
    </xf>
    <xf numFmtId="0" fontId="4" fillId="10" borderId="112" xfId="2" applyFont="1" applyFill="1" applyBorder="1" applyAlignment="1" applyProtection="1">
      <alignment horizontal="center" vertical="center"/>
      <protection locked="0"/>
    </xf>
    <xf numFmtId="0" fontId="21" fillId="0" borderId="112" xfId="2" applyFont="1" applyBorder="1" applyAlignment="1" applyProtection="1">
      <alignment horizontal="center" vertical="center"/>
      <protection locked="0"/>
    </xf>
    <xf numFmtId="0" fontId="104" fillId="6" borderId="0" xfId="2" applyFont="1" applyFill="1" applyAlignment="1" applyProtection="1">
      <alignment horizontal="right" vertical="top"/>
      <protection locked="0"/>
    </xf>
    <xf numFmtId="0" fontId="56" fillId="6" borderId="0" xfId="2" applyFont="1" applyFill="1" applyAlignment="1" applyProtection="1">
      <alignment horizontal="left" vertical="top"/>
      <protection locked="0"/>
    </xf>
    <xf numFmtId="0" fontId="106" fillId="4" borderId="0" xfId="2" applyFont="1" applyFill="1" applyProtection="1">
      <alignment vertical="center"/>
      <protection locked="0"/>
    </xf>
    <xf numFmtId="0" fontId="37" fillId="2" borderId="0" xfId="2" applyFont="1" applyFill="1" applyProtection="1">
      <alignment vertical="center"/>
      <protection locked="0"/>
    </xf>
    <xf numFmtId="0" fontId="19" fillId="10" borderId="0" xfId="2" applyFont="1" applyFill="1" applyProtection="1">
      <alignment vertical="center"/>
      <protection locked="0"/>
    </xf>
    <xf numFmtId="0" fontId="18" fillId="0" borderId="6" xfId="2" applyFont="1" applyBorder="1" applyAlignment="1" applyProtection="1">
      <alignment vertical="center" wrapText="1"/>
      <protection locked="0"/>
    </xf>
    <xf numFmtId="0" fontId="9" fillId="0" borderId="79" xfId="0" applyFont="1" applyBorder="1" applyAlignment="1" applyProtection="1">
      <alignment horizontal="center" vertical="center" wrapText="1" shrinkToFit="1"/>
      <protection locked="0"/>
    </xf>
    <xf numFmtId="0" fontId="32" fillId="2" borderId="68" xfId="0" applyFont="1" applyFill="1" applyBorder="1" applyProtection="1">
      <alignment vertical="center"/>
      <protection locked="0"/>
    </xf>
    <xf numFmtId="49" fontId="34" fillId="21" borderId="69" xfId="0" applyNumberFormat="1" applyFont="1" applyFill="1" applyBorder="1" applyProtection="1">
      <alignment vertical="center"/>
      <protection locked="0"/>
    </xf>
    <xf numFmtId="49" fontId="34" fillId="21" borderId="70" xfId="0" applyNumberFormat="1" applyFont="1" applyFill="1" applyBorder="1" applyProtection="1">
      <alignment vertical="center"/>
      <protection locked="0"/>
    </xf>
    <xf numFmtId="49" fontId="39" fillId="21" borderId="68" xfId="0" applyNumberFormat="1" applyFont="1" applyFill="1" applyBorder="1" applyAlignment="1" applyProtection="1">
      <alignment vertical="center" shrinkToFit="1"/>
      <protection locked="0"/>
    </xf>
    <xf numFmtId="49" fontId="39" fillId="21" borderId="69" xfId="0" applyNumberFormat="1" applyFont="1" applyFill="1" applyBorder="1" applyAlignment="1" applyProtection="1">
      <alignment vertical="center" shrinkToFit="1"/>
      <protection locked="0"/>
    </xf>
    <xf numFmtId="49" fontId="39" fillId="21" borderId="8" xfId="0" applyNumberFormat="1" applyFont="1" applyFill="1" applyBorder="1" applyAlignment="1" applyProtection="1">
      <alignment vertical="center" shrinkToFit="1"/>
      <protection locked="0"/>
    </xf>
    <xf numFmtId="0" fontId="31" fillId="2" borderId="17" xfId="2" applyFont="1" applyFill="1" applyBorder="1" applyAlignment="1" applyProtection="1">
      <alignment vertical="center" shrinkToFit="1"/>
      <protection locked="0"/>
    </xf>
    <xf numFmtId="0" fontId="40" fillId="21" borderId="0" xfId="0" applyFont="1" applyFill="1" applyAlignment="1" applyProtection="1">
      <alignment vertical="center" shrinkToFit="1"/>
      <protection locked="0"/>
    </xf>
    <xf numFmtId="0" fontId="40" fillId="21" borderId="66" xfId="0" applyFont="1" applyFill="1" applyBorder="1" applyAlignment="1" applyProtection="1">
      <alignment vertical="center" shrinkToFit="1"/>
      <protection locked="0"/>
    </xf>
    <xf numFmtId="0" fontId="31" fillId="2" borderId="7" xfId="2" applyFont="1" applyFill="1" applyBorder="1" applyProtection="1">
      <alignment vertical="center"/>
      <protection locked="0"/>
    </xf>
    <xf numFmtId="0" fontId="32" fillId="2" borderId="1" xfId="0" applyFont="1" applyFill="1" applyBorder="1" applyProtection="1">
      <alignment vertical="center"/>
      <protection locked="0"/>
    </xf>
    <xf numFmtId="49" fontId="31" fillId="21" borderId="69" xfId="0" applyNumberFormat="1" applyFont="1" applyFill="1" applyBorder="1" applyProtection="1">
      <alignment vertical="center"/>
      <protection locked="0"/>
    </xf>
    <xf numFmtId="49" fontId="31" fillId="21" borderId="70" xfId="0" applyNumberFormat="1" applyFont="1" applyFill="1" applyBorder="1" applyProtection="1">
      <alignment vertical="center"/>
      <protection locked="0"/>
    </xf>
    <xf numFmtId="49" fontId="39" fillId="21" borderId="1" xfId="0" applyNumberFormat="1" applyFont="1" applyFill="1" applyBorder="1" applyAlignment="1" applyProtection="1">
      <alignment vertical="center" shrinkToFit="1"/>
      <protection locked="0"/>
    </xf>
    <xf numFmtId="49" fontId="39" fillId="21" borderId="0" xfId="0" applyNumberFormat="1" applyFont="1" applyFill="1" applyAlignment="1" applyProtection="1">
      <alignment vertical="center" shrinkToFit="1"/>
      <protection locked="0"/>
    </xf>
    <xf numFmtId="49" fontId="39" fillId="21" borderId="22" xfId="0" applyNumberFormat="1" applyFont="1" applyFill="1" applyBorder="1" applyAlignment="1" applyProtection="1">
      <alignment vertical="center" shrinkToFit="1"/>
      <protection locked="0"/>
    </xf>
    <xf numFmtId="0" fontId="112" fillId="0" borderId="0" xfId="2" applyFont="1" applyAlignment="1" applyProtection="1">
      <alignment horizontal="left" vertical="center"/>
      <protection locked="0"/>
    </xf>
    <xf numFmtId="0" fontId="113" fillId="0" borderId="0" xfId="1" applyFont="1" applyAlignment="1" applyProtection="1">
      <alignment horizontal="left" vertical="center" wrapText="1"/>
      <protection locked="0"/>
    </xf>
    <xf numFmtId="0" fontId="113" fillId="0" borderId="0" xfId="2" applyFont="1" applyAlignment="1" applyProtection="1">
      <alignment horizontal="left" vertical="center"/>
      <protection locked="0"/>
    </xf>
    <xf numFmtId="0" fontId="113" fillId="0" borderId="0" xfId="1" applyFont="1" applyAlignment="1" applyProtection="1">
      <alignment horizontal="left" vertical="center"/>
      <protection locked="0"/>
    </xf>
    <xf numFmtId="0" fontId="112" fillId="10" borderId="0" xfId="2" applyFont="1" applyFill="1" applyProtection="1">
      <alignment vertical="center"/>
      <protection locked="0"/>
    </xf>
    <xf numFmtId="0" fontId="113" fillId="0" borderId="0" xfId="2" applyFont="1" applyAlignment="1" applyProtection="1">
      <alignment horizontal="left"/>
      <protection locked="0"/>
    </xf>
    <xf numFmtId="0" fontId="113" fillId="0" borderId="0" xfId="1" applyFont="1" applyAlignment="1" applyProtection="1">
      <alignment horizontal="left" vertical="top" wrapText="1"/>
      <protection locked="0"/>
    </xf>
    <xf numFmtId="0" fontId="113" fillId="0" borderId="0" xfId="1" applyFont="1" applyProtection="1">
      <alignment vertical="center"/>
      <protection locked="0"/>
    </xf>
    <xf numFmtId="0" fontId="114" fillId="0" borderId="0" xfId="2" applyFont="1" applyAlignment="1" applyProtection="1">
      <alignment horizontal="left" vertical="center"/>
      <protection locked="0"/>
    </xf>
    <xf numFmtId="0" fontId="113" fillId="0" borderId="0" xfId="2" applyFont="1" applyAlignment="1" applyProtection="1">
      <alignment horizontal="left" vertical="center" wrapText="1"/>
      <protection locked="0"/>
    </xf>
    <xf numFmtId="0" fontId="113" fillId="0" borderId="0" xfId="2" applyFont="1" applyAlignment="1" applyProtection="1">
      <alignment vertical="center" wrapText="1"/>
      <protection locked="0"/>
    </xf>
    <xf numFmtId="0" fontId="115" fillId="0" borderId="0" xfId="2" applyFont="1" applyAlignment="1" applyProtection="1">
      <alignment horizontal="left" vertical="center"/>
      <protection locked="0"/>
    </xf>
    <xf numFmtId="0" fontId="113" fillId="0" borderId="0" xfId="2" applyFont="1" applyProtection="1">
      <alignment vertical="center"/>
      <protection locked="0"/>
    </xf>
    <xf numFmtId="0" fontId="113" fillId="0" borderId="0" xfId="1" applyFont="1" applyAlignment="1" applyProtection="1">
      <alignment vertical="center" wrapText="1"/>
      <protection locked="0"/>
    </xf>
    <xf numFmtId="0" fontId="116" fillId="0" borderId="194" xfId="0" applyFont="1" applyBorder="1" applyProtection="1">
      <alignment vertical="center"/>
      <protection locked="0"/>
    </xf>
    <xf numFmtId="0" fontId="116" fillId="0" borderId="0" xfId="0" applyFont="1" applyProtection="1">
      <alignment vertical="center"/>
      <protection locked="0"/>
    </xf>
    <xf numFmtId="0" fontId="116" fillId="0" borderId="105" xfId="0" applyFont="1" applyBorder="1" applyProtection="1">
      <alignment vertical="center"/>
      <protection locked="0"/>
    </xf>
    <xf numFmtId="0" fontId="116" fillId="0" borderId="147" xfId="0" applyFont="1" applyBorder="1" applyProtection="1">
      <alignment vertical="center"/>
      <protection locked="0"/>
    </xf>
    <xf numFmtId="0" fontId="117" fillId="4" borderId="0" xfId="2" applyFont="1" applyFill="1" applyAlignment="1" applyProtection="1">
      <alignment horizontal="left"/>
      <protection locked="0"/>
    </xf>
    <xf numFmtId="0" fontId="6" fillId="6" borderId="0" xfId="2" applyFont="1" applyFill="1" applyAlignment="1" applyProtection="1">
      <alignment vertical="center" shrinkToFit="1"/>
      <protection locked="0"/>
    </xf>
    <xf numFmtId="0" fontId="27" fillId="6" borderId="0" xfId="2" applyFont="1" applyFill="1" applyAlignment="1" applyProtection="1">
      <alignment horizontal="left" vertical="top"/>
      <protection locked="0"/>
    </xf>
    <xf numFmtId="0" fontId="40" fillId="6" borderId="0" xfId="2" applyFont="1" applyFill="1" applyAlignment="1" applyProtection="1">
      <alignment horizontal="left" vertical="top"/>
      <protection locked="0"/>
    </xf>
    <xf numFmtId="0" fontId="4" fillId="10" borderId="0" xfId="2" applyFont="1" applyFill="1" applyAlignment="1" applyProtection="1">
      <alignment horizontal="center" vertical="center" wrapText="1"/>
      <protection locked="0"/>
    </xf>
    <xf numFmtId="179" fontId="27" fillId="6" borderId="41" xfId="2" applyNumberFormat="1" applyFont="1" applyFill="1" applyBorder="1" applyAlignment="1" applyProtection="1">
      <alignment horizontal="left" vertical="center" wrapText="1"/>
      <protection locked="0"/>
    </xf>
    <xf numFmtId="179" fontId="27" fillId="6" borderId="41" xfId="2" applyNumberFormat="1" applyFont="1" applyFill="1" applyBorder="1" applyAlignment="1" applyProtection="1">
      <alignment horizontal="left" vertical="center"/>
      <protection locked="0"/>
    </xf>
    <xf numFmtId="0" fontId="8" fillId="12" borderId="0" xfId="1" applyFont="1" applyFill="1" applyAlignment="1" applyProtection="1">
      <alignment horizontal="center" vertical="center"/>
      <protection locked="0"/>
    </xf>
    <xf numFmtId="0" fontId="21" fillId="36" borderId="0" xfId="1" applyFont="1" applyFill="1" applyProtection="1">
      <alignment vertical="center"/>
      <protection locked="0"/>
    </xf>
    <xf numFmtId="0" fontId="34" fillId="11" borderId="45" xfId="2" applyFont="1" applyFill="1" applyBorder="1" applyAlignment="1" applyProtection="1">
      <alignment horizontal="center" vertical="center"/>
      <protection locked="0"/>
    </xf>
    <xf numFmtId="0" fontId="34" fillId="11" borderId="58" xfId="2" applyFont="1" applyFill="1" applyBorder="1" applyAlignment="1" applyProtection="1">
      <alignment horizontal="center" vertical="center"/>
      <protection locked="0"/>
    </xf>
    <xf numFmtId="0" fontId="21" fillId="37" borderId="0" xfId="1" applyFont="1" applyFill="1" applyProtection="1">
      <alignment vertical="center"/>
      <protection locked="0"/>
    </xf>
    <xf numFmtId="0" fontId="35" fillId="36" borderId="0" xfId="1" applyFont="1" applyFill="1" applyProtection="1">
      <alignment vertical="center"/>
      <protection locked="0"/>
    </xf>
    <xf numFmtId="0" fontId="120" fillId="36" borderId="0" xfId="1" applyFont="1" applyFill="1" applyAlignment="1" applyProtection="1">
      <alignment horizontal="center" vertical="center"/>
      <protection locked="0"/>
    </xf>
    <xf numFmtId="0" fontId="30" fillId="36" borderId="0" xfId="1" quotePrefix="1" applyFont="1" applyFill="1" applyAlignment="1" applyProtection="1">
      <alignment horizontal="center" vertical="center"/>
      <protection locked="0"/>
    </xf>
    <xf numFmtId="0" fontId="30" fillId="36" borderId="2" xfId="1" quotePrefix="1" applyFont="1" applyFill="1" applyBorder="1" applyAlignment="1" applyProtection="1">
      <alignment horizontal="center" vertical="center"/>
      <protection locked="0"/>
    </xf>
    <xf numFmtId="0" fontId="7" fillId="10" borderId="0" xfId="1" applyFont="1" applyFill="1" applyProtection="1">
      <alignment vertical="center"/>
      <protection locked="0"/>
    </xf>
    <xf numFmtId="0" fontId="31" fillId="36" borderId="68" xfId="1" applyFont="1" applyFill="1" applyBorder="1" applyProtection="1">
      <alignment vertical="center"/>
      <protection locked="0"/>
    </xf>
    <xf numFmtId="0" fontId="31" fillId="36" borderId="69" xfId="1" applyFont="1" applyFill="1" applyBorder="1" applyProtection="1">
      <alignment vertical="center"/>
      <protection locked="0"/>
    </xf>
    <xf numFmtId="49" fontId="39" fillId="3" borderId="68" xfId="0" applyNumberFormat="1" applyFont="1" applyFill="1" applyBorder="1" applyAlignment="1" applyProtection="1">
      <alignment vertical="center" shrinkToFit="1"/>
      <protection locked="0"/>
    </xf>
    <xf numFmtId="49" fontId="39" fillId="3" borderId="69" xfId="0" applyNumberFormat="1" applyFont="1" applyFill="1" applyBorder="1" applyAlignment="1" applyProtection="1">
      <alignment vertical="center" shrinkToFit="1"/>
      <protection locked="0"/>
    </xf>
    <xf numFmtId="49" fontId="39" fillId="3" borderId="8" xfId="0" applyNumberFormat="1" applyFont="1" applyFill="1" applyBorder="1" applyAlignment="1" applyProtection="1">
      <alignment vertical="center" shrinkToFit="1"/>
      <protection locked="0"/>
    </xf>
    <xf numFmtId="0" fontId="31" fillId="36" borderId="0" xfId="1" applyFont="1" applyFill="1" applyProtection="1">
      <alignment vertical="center"/>
      <protection locked="0"/>
    </xf>
    <xf numFmtId="0" fontId="18" fillId="0" borderId="6" xfId="1" applyFont="1" applyBorder="1" applyAlignment="1" applyProtection="1">
      <alignment horizontal="left" vertical="center" wrapText="1"/>
      <protection locked="0"/>
    </xf>
    <xf numFmtId="0" fontId="31" fillId="36" borderId="0" xfId="1" applyFont="1" applyFill="1" applyAlignment="1" applyProtection="1">
      <alignment horizontal="center" vertical="center"/>
      <protection locked="0"/>
    </xf>
    <xf numFmtId="0" fontId="31" fillId="37" borderId="0" xfId="2" applyFont="1" applyFill="1" applyProtection="1">
      <alignment vertical="center"/>
      <protection locked="0"/>
    </xf>
    <xf numFmtId="0" fontId="59" fillId="37" borderId="6" xfId="2" applyFont="1" applyFill="1" applyBorder="1" applyAlignment="1" applyProtection="1">
      <alignment vertical="top" wrapText="1"/>
      <protection locked="0"/>
    </xf>
    <xf numFmtId="0" fontId="122" fillId="37" borderId="0" xfId="2" applyFont="1" applyFill="1" applyAlignment="1" applyProtection="1">
      <alignment vertical="center" wrapText="1"/>
      <protection locked="0"/>
    </xf>
    <xf numFmtId="0" fontId="27" fillId="37" borderId="0" xfId="2" applyFont="1" applyFill="1" applyProtection="1">
      <alignment vertical="center"/>
      <protection locked="0"/>
    </xf>
    <xf numFmtId="0" fontId="7" fillId="37" borderId="0" xfId="2" applyFont="1" applyFill="1" applyProtection="1">
      <alignment vertical="center"/>
      <protection locked="0"/>
    </xf>
    <xf numFmtId="0" fontId="31" fillId="37" borderId="6" xfId="2" applyFont="1" applyFill="1" applyBorder="1" applyAlignment="1" applyProtection="1">
      <alignment horizontal="center" vertical="center"/>
      <protection locked="0"/>
    </xf>
    <xf numFmtId="0" fontId="32" fillId="37" borderId="0" xfId="0" applyFont="1" applyFill="1" applyProtection="1">
      <alignment vertical="center"/>
      <protection locked="0"/>
    </xf>
    <xf numFmtId="0" fontId="31" fillId="37" borderId="22" xfId="2" applyFont="1" applyFill="1" applyBorder="1" applyProtection="1">
      <alignment vertical="center"/>
      <protection locked="0"/>
    </xf>
    <xf numFmtId="0" fontId="27" fillId="37" borderId="0" xfId="2" applyFont="1" applyFill="1" applyAlignment="1" applyProtection="1">
      <alignment vertical="center" wrapText="1"/>
      <protection locked="0"/>
    </xf>
    <xf numFmtId="0" fontId="73" fillId="37" borderId="38" xfId="2" applyFont="1" applyFill="1" applyBorder="1" applyProtection="1">
      <alignment vertical="center"/>
      <protection locked="0"/>
    </xf>
    <xf numFmtId="0" fontId="73" fillId="37" borderId="39" xfId="2" applyFont="1" applyFill="1" applyBorder="1" applyProtection="1">
      <alignment vertical="center"/>
      <protection locked="0"/>
    </xf>
    <xf numFmtId="0" fontId="28" fillId="37" borderId="0" xfId="0" applyFont="1" applyFill="1" applyAlignment="1" applyProtection="1">
      <alignment vertical="center" wrapText="1"/>
      <protection locked="0"/>
    </xf>
    <xf numFmtId="0" fontId="56" fillId="37" borderId="0" xfId="2" applyFont="1" applyFill="1" applyAlignment="1" applyProtection="1">
      <alignment vertical="center" wrapText="1"/>
      <protection locked="0"/>
    </xf>
    <xf numFmtId="0" fontId="45" fillId="37" borderId="0" xfId="2" applyFont="1" applyFill="1" applyAlignment="1" applyProtection="1">
      <alignment horizontal="right" vertical="center" wrapText="1"/>
      <protection locked="0"/>
    </xf>
    <xf numFmtId="0" fontId="45" fillId="37" borderId="0" xfId="2" applyFont="1" applyFill="1" applyAlignment="1" applyProtection="1">
      <alignment vertical="center" wrapText="1"/>
      <protection locked="0"/>
    </xf>
    <xf numFmtId="0" fontId="92" fillId="37" borderId="0" xfId="0" applyFont="1" applyFill="1" applyAlignment="1" applyProtection="1">
      <alignment vertical="center" wrapText="1"/>
      <protection locked="0"/>
    </xf>
    <xf numFmtId="0" fontId="28" fillId="37" borderId="59" xfId="0" applyFont="1" applyFill="1" applyBorder="1" applyAlignment="1" applyProtection="1">
      <alignment vertical="center" wrapText="1"/>
      <protection locked="0"/>
    </xf>
    <xf numFmtId="0" fontId="25" fillId="37" borderId="6" xfId="2" applyFont="1" applyFill="1" applyBorder="1" applyAlignment="1" applyProtection="1">
      <alignment horizontal="center" vertical="center"/>
      <protection locked="0"/>
    </xf>
    <xf numFmtId="0" fontId="41" fillId="37" borderId="0" xfId="0" applyFont="1" applyFill="1" applyAlignment="1" applyProtection="1">
      <alignment shrinkToFit="1"/>
      <protection locked="0"/>
    </xf>
    <xf numFmtId="0" fontId="51" fillId="37" borderId="41" xfId="0" applyFont="1" applyFill="1" applyBorder="1" applyAlignment="1" applyProtection="1">
      <alignment horizontal="center" vertical="center"/>
      <protection locked="0"/>
    </xf>
    <xf numFmtId="0" fontId="93" fillId="37" borderId="41" xfId="0" applyFont="1" applyFill="1" applyBorder="1" applyAlignment="1" applyProtection="1">
      <alignment horizontal="center" vertical="center"/>
      <protection locked="0"/>
    </xf>
    <xf numFmtId="0" fontId="93" fillId="37" borderId="42" xfId="0" applyFont="1" applyFill="1" applyBorder="1" applyAlignment="1" applyProtection="1">
      <alignment horizontal="center" vertical="center"/>
      <protection locked="0"/>
    </xf>
    <xf numFmtId="0" fontId="25" fillId="10" borderId="56" xfId="0" applyFont="1" applyFill="1" applyBorder="1" applyAlignment="1" applyProtection="1">
      <alignment horizontal="center" vertical="center"/>
      <protection locked="0"/>
    </xf>
    <xf numFmtId="0" fontId="42" fillId="37" borderId="2" xfId="2" applyFont="1" applyFill="1" applyBorder="1" applyAlignment="1" applyProtection="1">
      <protection locked="0"/>
    </xf>
    <xf numFmtId="0" fontId="41" fillId="37" borderId="2" xfId="0" applyFont="1" applyFill="1" applyBorder="1" applyAlignment="1" applyProtection="1">
      <alignment shrinkToFit="1"/>
      <protection locked="0"/>
    </xf>
    <xf numFmtId="0" fontId="31" fillId="37" borderId="2" xfId="2" applyFont="1" applyFill="1" applyBorder="1" applyProtection="1">
      <alignment vertical="center"/>
      <protection locked="0"/>
    </xf>
    <xf numFmtId="0" fontId="31" fillId="37" borderId="33" xfId="2" applyFont="1" applyFill="1" applyBorder="1" applyProtection="1">
      <alignment vertical="center"/>
      <protection locked="0"/>
    </xf>
    <xf numFmtId="0" fontId="31" fillId="36" borderId="0" xfId="1" quotePrefix="1" applyFont="1" applyFill="1" applyAlignment="1" applyProtection="1">
      <alignment horizontal="center" vertical="center"/>
      <protection locked="0"/>
    </xf>
    <xf numFmtId="0" fontId="25" fillId="37" borderId="0" xfId="2" applyFont="1" applyFill="1" applyProtection="1">
      <alignment vertical="center"/>
      <protection locked="0"/>
    </xf>
    <xf numFmtId="0" fontId="25" fillId="36" borderId="0" xfId="1" applyFont="1" applyFill="1" applyAlignment="1" applyProtection="1">
      <alignment horizontal="right" vertical="center"/>
      <protection locked="0"/>
    </xf>
    <xf numFmtId="0" fontId="31" fillId="37" borderId="0" xfId="2" applyFont="1" applyFill="1" applyAlignment="1" applyProtection="1">
      <alignment vertical="center" wrapText="1" shrinkToFit="1"/>
      <protection locked="0"/>
    </xf>
    <xf numFmtId="0" fontId="57" fillId="37" borderId="0" xfId="2" applyFont="1" applyFill="1" applyAlignment="1" applyProtection="1">
      <alignment horizontal="right" vertical="top"/>
      <protection locked="0"/>
    </xf>
    <xf numFmtId="0" fontId="45" fillId="36" borderId="0" xfId="1" applyFont="1" applyFill="1" applyProtection="1">
      <alignment vertical="center"/>
      <protection locked="0"/>
    </xf>
    <xf numFmtId="0" fontId="13" fillId="37" borderId="0" xfId="2" applyFont="1" applyFill="1" applyAlignment="1" applyProtection="1">
      <alignment vertical="top"/>
      <protection locked="0"/>
    </xf>
    <xf numFmtId="0" fontId="57" fillId="37" borderId="0" xfId="2" quotePrefix="1" applyFont="1" applyFill="1" applyAlignment="1" applyProtection="1">
      <alignment horizontal="right" vertical="top"/>
      <protection locked="0"/>
    </xf>
    <xf numFmtId="0" fontId="29" fillId="36" borderId="0" xfId="1" applyFont="1" applyFill="1" applyProtection="1">
      <alignment vertical="center"/>
      <protection locked="0"/>
    </xf>
    <xf numFmtId="0" fontId="29" fillId="36" borderId="0" xfId="1" quotePrefix="1" applyFont="1" applyFill="1" applyAlignment="1" applyProtection="1">
      <alignment horizontal="center" vertical="center"/>
      <protection locked="0"/>
    </xf>
    <xf numFmtId="177" fontId="40" fillId="37" borderId="76" xfId="1" applyNumberFormat="1" applyFont="1" applyFill="1" applyBorder="1" applyAlignment="1" applyProtection="1">
      <alignment horizontal="right" vertical="center"/>
      <protection locked="0"/>
    </xf>
    <xf numFmtId="0" fontId="57" fillId="37" borderId="0" xfId="2" applyFont="1" applyFill="1" applyAlignment="1" applyProtection="1">
      <alignment vertical="top"/>
      <protection locked="0"/>
    </xf>
    <xf numFmtId="0" fontId="57" fillId="37" borderId="0" xfId="2" quotePrefix="1" applyFont="1" applyFill="1" applyAlignment="1" applyProtection="1">
      <alignment vertical="top" wrapText="1"/>
      <protection locked="0"/>
    </xf>
    <xf numFmtId="177" fontId="40" fillId="37" borderId="24" xfId="1" applyNumberFormat="1" applyFont="1" applyFill="1" applyBorder="1" applyAlignment="1" applyProtection="1">
      <alignment horizontal="right" vertical="center"/>
      <protection locked="0"/>
    </xf>
    <xf numFmtId="0" fontId="99" fillId="37" borderId="0" xfId="1" applyFont="1" applyFill="1" applyProtection="1">
      <alignment vertical="center"/>
      <protection locked="0"/>
    </xf>
    <xf numFmtId="0" fontId="45" fillId="37" borderId="0" xfId="2" quotePrefix="1" applyFont="1" applyFill="1" applyAlignment="1" applyProtection="1">
      <alignment vertical="top" wrapText="1"/>
      <protection locked="0"/>
    </xf>
    <xf numFmtId="177" fontId="40" fillId="37" borderId="25" xfId="1" applyNumberFormat="1" applyFont="1" applyFill="1" applyBorder="1" applyAlignment="1" applyProtection="1">
      <alignment horizontal="right" vertical="center"/>
      <protection locked="0"/>
    </xf>
    <xf numFmtId="177" fontId="40" fillId="37" borderId="33" xfId="1" applyNumberFormat="1" applyFont="1" applyFill="1" applyBorder="1" applyAlignment="1" applyProtection="1">
      <alignment horizontal="right" vertical="center"/>
      <protection locked="0"/>
    </xf>
    <xf numFmtId="177" fontId="40" fillId="37" borderId="0" xfId="1" applyNumberFormat="1" applyFont="1" applyFill="1" applyAlignment="1" applyProtection="1">
      <alignment horizontal="right" vertical="center"/>
      <protection locked="0"/>
    </xf>
    <xf numFmtId="0" fontId="125" fillId="0" borderId="0" xfId="1" applyFont="1" applyProtection="1">
      <alignment vertical="center"/>
      <protection locked="0"/>
    </xf>
    <xf numFmtId="0" fontId="25" fillId="36" borderId="0" xfId="1" applyFont="1" applyFill="1" applyAlignment="1" applyProtection="1">
      <alignment horizontal="left" vertical="center"/>
      <protection locked="0"/>
    </xf>
    <xf numFmtId="0" fontId="22" fillId="37" borderId="0" xfId="1" applyFont="1" applyFill="1" applyProtection="1">
      <alignment vertical="center"/>
      <protection locked="0"/>
    </xf>
    <xf numFmtId="0" fontId="42" fillId="36" borderId="0" xfId="1" applyFont="1" applyFill="1" applyAlignment="1" applyProtection="1">
      <alignment horizontal="center" vertical="center"/>
      <protection locked="0"/>
    </xf>
    <xf numFmtId="0" fontId="11" fillId="10" borderId="0" xfId="1" applyFont="1" applyFill="1" applyProtection="1">
      <alignment vertical="center"/>
      <protection locked="0"/>
    </xf>
    <xf numFmtId="177" fontId="21" fillId="37" borderId="22" xfId="2" applyNumberFormat="1" applyFont="1" applyFill="1" applyBorder="1" applyAlignment="1" applyProtection="1">
      <alignment horizontal="right" vertical="center"/>
      <protection locked="0"/>
    </xf>
    <xf numFmtId="0" fontId="4" fillId="37" borderId="0" xfId="1" applyFont="1" applyFill="1" applyProtection="1">
      <alignment vertical="center"/>
      <protection locked="0"/>
    </xf>
    <xf numFmtId="0" fontId="31" fillId="36" borderId="0" xfId="1" applyFont="1" applyFill="1" applyAlignment="1" applyProtection="1">
      <alignment vertical="center" textRotation="255" wrapText="1"/>
      <protection locked="0"/>
    </xf>
    <xf numFmtId="177" fontId="21" fillId="37" borderId="25" xfId="2" applyNumberFormat="1" applyFont="1" applyFill="1" applyBorder="1" applyAlignment="1" applyProtection="1">
      <alignment horizontal="right" vertical="center"/>
      <protection locked="0"/>
    </xf>
    <xf numFmtId="177" fontId="21" fillId="37" borderId="58" xfId="2" applyNumberFormat="1" applyFont="1" applyFill="1" applyBorder="1" applyAlignment="1" applyProtection="1">
      <alignment horizontal="right" vertical="center"/>
      <protection locked="0"/>
    </xf>
    <xf numFmtId="177" fontId="21" fillId="37" borderId="5" xfId="2" applyNumberFormat="1" applyFont="1" applyFill="1" applyBorder="1" applyAlignment="1" applyProtection="1">
      <alignment horizontal="right" vertical="center"/>
      <protection locked="0"/>
    </xf>
    <xf numFmtId="177" fontId="21" fillId="37" borderId="8" xfId="2" applyNumberFormat="1" applyFont="1" applyFill="1" applyBorder="1" applyAlignment="1" applyProtection="1">
      <alignment horizontal="right" vertical="center"/>
      <protection locked="0"/>
    </xf>
    <xf numFmtId="0" fontId="31" fillId="36" borderId="6" xfId="1" applyFont="1" applyFill="1" applyBorder="1" applyAlignment="1" applyProtection="1">
      <alignment vertical="center" textRotation="255" wrapText="1"/>
      <protection locked="0"/>
    </xf>
    <xf numFmtId="0" fontId="126" fillId="36" borderId="0" xfId="1" applyFont="1" applyFill="1" applyProtection="1">
      <alignment vertical="center"/>
      <protection locked="0"/>
    </xf>
    <xf numFmtId="0" fontId="21" fillId="37" borderId="0" xfId="2" applyFont="1" applyFill="1" applyProtection="1">
      <alignment vertical="center"/>
      <protection locked="0"/>
    </xf>
    <xf numFmtId="0" fontId="25" fillId="37" borderId="0" xfId="2" applyFont="1" applyFill="1" applyAlignment="1" applyProtection="1">
      <alignment horizontal="right" vertical="center"/>
      <protection locked="0"/>
    </xf>
    <xf numFmtId="0" fontId="30" fillId="37" borderId="0" xfId="2" applyFont="1" applyFill="1" applyProtection="1">
      <alignment vertical="center"/>
      <protection locked="0"/>
    </xf>
    <xf numFmtId="0" fontId="18" fillId="0" borderId="0" xfId="1" applyFont="1" applyAlignment="1" applyProtection="1">
      <alignment horizontal="left" vertical="top"/>
      <protection locked="0"/>
    </xf>
    <xf numFmtId="0" fontId="27" fillId="37" borderId="124" xfId="2" applyFont="1" applyFill="1" applyBorder="1" applyAlignment="1" applyProtection="1">
      <alignment horizontal="right"/>
      <protection locked="0"/>
    </xf>
    <xf numFmtId="0" fontId="27" fillId="37" borderId="58" xfId="2" applyFont="1" applyFill="1" applyBorder="1" applyAlignment="1" applyProtection="1">
      <alignment horizontal="right"/>
      <protection locked="0"/>
    </xf>
    <xf numFmtId="0" fontId="7" fillId="37" borderId="0" xfId="2" applyFont="1" applyFill="1" applyAlignment="1" applyProtection="1">
      <alignment vertical="top"/>
      <protection locked="0"/>
    </xf>
    <xf numFmtId="0" fontId="9" fillId="37" borderId="0" xfId="2" quotePrefix="1" applyFont="1" applyFill="1" applyAlignment="1" applyProtection="1">
      <alignment horizontal="right" vertical="top"/>
      <protection locked="0"/>
    </xf>
    <xf numFmtId="0" fontId="27" fillId="37" borderId="0" xfId="2" applyFont="1" applyFill="1" applyAlignment="1" applyProtection="1">
      <alignment vertical="top" wrapText="1" shrinkToFit="1"/>
      <protection locked="0"/>
    </xf>
    <xf numFmtId="0" fontId="57" fillId="37" borderId="0" xfId="2" applyFont="1" applyFill="1" applyAlignment="1" applyProtection="1">
      <alignment vertical="top" wrapText="1"/>
      <protection locked="0"/>
    </xf>
    <xf numFmtId="0" fontId="30" fillId="37" borderId="2" xfId="2" applyFont="1" applyFill="1" applyBorder="1" applyProtection="1">
      <alignment vertical="center"/>
      <protection locked="0"/>
    </xf>
    <xf numFmtId="177" fontId="27" fillId="37" borderId="75" xfId="2" applyNumberFormat="1" applyFont="1" applyFill="1" applyBorder="1" applyProtection="1">
      <alignment vertical="center"/>
      <protection locked="0"/>
    </xf>
    <xf numFmtId="177" fontId="27" fillId="37" borderId="76" xfId="2" applyNumberFormat="1" applyFont="1" applyFill="1" applyBorder="1" applyProtection="1">
      <alignment vertical="center"/>
      <protection locked="0"/>
    </xf>
    <xf numFmtId="0" fontId="31" fillId="37" borderId="0" xfId="2" applyFont="1" applyFill="1" applyAlignment="1" applyProtection="1">
      <alignment horizontal="right" vertical="center"/>
      <protection locked="0"/>
    </xf>
    <xf numFmtId="177" fontId="27" fillId="37" borderId="71" xfId="2" applyNumberFormat="1" applyFont="1" applyFill="1" applyBorder="1" applyProtection="1">
      <alignment vertical="center"/>
      <protection locked="0"/>
    </xf>
    <xf numFmtId="177" fontId="27" fillId="37" borderId="25" xfId="2" applyNumberFormat="1" applyFont="1" applyFill="1" applyBorder="1" applyProtection="1">
      <alignment vertical="center"/>
      <protection locked="0"/>
    </xf>
    <xf numFmtId="0" fontId="31" fillId="37" borderId="0" xfId="2" applyFont="1" applyFill="1" applyAlignment="1" applyProtection="1">
      <alignment horizontal="center" vertical="center"/>
      <protection locked="0"/>
    </xf>
    <xf numFmtId="177" fontId="27" fillId="37" borderId="50" xfId="2" applyNumberFormat="1" applyFont="1" applyFill="1" applyBorder="1" applyProtection="1">
      <alignment vertical="center"/>
      <protection locked="0"/>
    </xf>
    <xf numFmtId="177" fontId="27" fillId="37" borderId="30" xfId="2" applyNumberFormat="1" applyFont="1" applyFill="1" applyBorder="1" applyProtection="1">
      <alignment vertical="center"/>
      <protection locked="0"/>
    </xf>
    <xf numFmtId="177" fontId="27" fillId="37" borderId="12" xfId="2" applyNumberFormat="1" applyFont="1" applyFill="1" applyBorder="1" applyProtection="1">
      <alignment vertical="center"/>
      <protection locked="0"/>
    </xf>
    <xf numFmtId="177" fontId="27" fillId="37" borderId="32" xfId="2" applyNumberFormat="1" applyFont="1" applyFill="1" applyBorder="1" applyProtection="1">
      <alignment vertical="center"/>
      <protection locked="0"/>
    </xf>
    <xf numFmtId="177" fontId="27" fillId="37" borderId="38" xfId="2" applyNumberFormat="1" applyFont="1" applyFill="1" applyBorder="1" applyProtection="1">
      <alignment vertical="center"/>
      <protection locked="0"/>
    </xf>
    <xf numFmtId="177" fontId="27" fillId="37" borderId="24" xfId="2" applyNumberFormat="1" applyFont="1" applyFill="1" applyBorder="1" applyProtection="1">
      <alignment vertical="center"/>
      <protection locked="0"/>
    </xf>
    <xf numFmtId="3" fontId="38" fillId="37" borderId="26" xfId="3" applyNumberFormat="1" applyFont="1" applyFill="1" applyBorder="1" applyAlignment="1" applyProtection="1">
      <alignment horizontal="right" vertical="center"/>
      <protection locked="0"/>
    </xf>
    <xf numFmtId="177" fontId="27" fillId="37" borderId="0" xfId="2" applyNumberFormat="1" applyFont="1" applyFill="1" applyProtection="1">
      <alignment vertical="center"/>
      <protection locked="0"/>
    </xf>
    <xf numFmtId="177" fontId="27" fillId="37" borderId="22" xfId="2" applyNumberFormat="1" applyFont="1" applyFill="1" applyBorder="1" applyProtection="1">
      <alignment vertical="center"/>
      <protection locked="0"/>
    </xf>
    <xf numFmtId="3" fontId="38" fillId="37" borderId="9" xfId="3" applyNumberFormat="1" applyFont="1" applyFill="1" applyBorder="1" applyAlignment="1" applyProtection="1">
      <alignment horizontal="right" vertical="center"/>
      <protection locked="0"/>
    </xf>
    <xf numFmtId="0" fontId="24" fillId="37" borderId="40" xfId="0" applyFont="1" applyFill="1" applyBorder="1" applyAlignment="1" applyProtection="1">
      <alignment vertical="center" textRotation="255"/>
      <protection locked="0"/>
    </xf>
    <xf numFmtId="0" fontId="24" fillId="37" borderId="41" xfId="0" applyFont="1" applyFill="1" applyBorder="1" applyAlignment="1" applyProtection="1">
      <alignment vertical="center" textRotation="255"/>
      <protection locked="0"/>
    </xf>
    <xf numFmtId="177" fontId="27" fillId="37" borderId="41" xfId="2" applyNumberFormat="1" applyFont="1" applyFill="1" applyBorder="1" applyProtection="1">
      <alignment vertical="center"/>
      <protection locked="0"/>
    </xf>
    <xf numFmtId="177" fontId="27" fillId="37" borderId="47" xfId="2" applyNumberFormat="1" applyFont="1" applyFill="1" applyBorder="1" applyProtection="1">
      <alignment vertical="center"/>
      <protection locked="0"/>
    </xf>
    <xf numFmtId="3" fontId="27" fillId="37" borderId="61" xfId="3" applyNumberFormat="1" applyFont="1" applyFill="1" applyBorder="1" applyAlignment="1" applyProtection="1">
      <alignment horizontal="right" vertical="center"/>
      <protection locked="0"/>
    </xf>
    <xf numFmtId="177" fontId="27" fillId="37" borderId="93" xfId="2" applyNumberFormat="1" applyFont="1" applyFill="1" applyBorder="1" applyProtection="1">
      <alignment vertical="center"/>
      <protection locked="0"/>
    </xf>
    <xf numFmtId="177" fontId="27" fillId="37" borderId="104" xfId="2" applyNumberFormat="1" applyFont="1" applyFill="1" applyBorder="1" applyProtection="1">
      <alignment vertical="center"/>
      <protection locked="0"/>
    </xf>
    <xf numFmtId="0" fontId="65" fillId="37" borderId="0" xfId="2" applyFont="1" applyFill="1" applyAlignment="1" applyProtection="1">
      <alignment vertical="top" wrapText="1"/>
      <protection locked="0"/>
    </xf>
    <xf numFmtId="0" fontId="24" fillId="37" borderId="0" xfId="2" applyFont="1" applyFill="1" applyProtection="1">
      <alignment vertical="center"/>
      <protection locked="0"/>
    </xf>
    <xf numFmtId="0" fontId="24" fillId="37" borderId="0" xfId="2" quotePrefix="1" applyFont="1" applyFill="1" applyAlignment="1" applyProtection="1">
      <alignment horizontal="center" vertical="center"/>
      <protection locked="0"/>
    </xf>
    <xf numFmtId="0" fontId="24" fillId="37" borderId="0" xfId="0" applyFont="1" applyFill="1" applyProtection="1">
      <alignment vertical="center"/>
      <protection locked="0"/>
    </xf>
    <xf numFmtId="38" fontId="24" fillId="37" borderId="0" xfId="3" applyFont="1" applyFill="1" applyAlignment="1" applyProtection="1">
      <alignment horizontal="right"/>
      <protection locked="0"/>
    </xf>
    <xf numFmtId="178" fontId="24" fillId="37" borderId="0" xfId="3" applyNumberFormat="1" applyFont="1" applyFill="1" applyAlignment="1" applyProtection="1">
      <alignment horizontal="right" vertical="center"/>
      <protection locked="0"/>
    </xf>
    <xf numFmtId="178" fontId="24" fillId="37" borderId="0" xfId="0" applyNumberFormat="1" applyFont="1" applyFill="1" applyProtection="1">
      <alignment vertical="center"/>
      <protection locked="0"/>
    </xf>
    <xf numFmtId="0" fontId="30" fillId="37" borderId="0" xfId="2" applyFont="1" applyFill="1" applyAlignment="1" applyProtection="1">
      <alignment vertical="top" wrapText="1"/>
      <protection locked="0"/>
    </xf>
    <xf numFmtId="0" fontId="19" fillId="37" borderId="0" xfId="2" applyFont="1" applyFill="1" applyAlignment="1" applyProtection="1">
      <alignment vertical="top" wrapText="1"/>
      <protection locked="0"/>
    </xf>
    <xf numFmtId="0" fontId="22" fillId="37" borderId="0" xfId="2" applyFont="1" applyFill="1" applyProtection="1">
      <alignment vertical="center"/>
      <protection locked="0"/>
    </xf>
    <xf numFmtId="0" fontId="40" fillId="37" borderId="0" xfId="2" applyFont="1" applyFill="1" applyAlignment="1" applyProtection="1">
      <alignment vertical="center" wrapText="1"/>
      <protection locked="0"/>
    </xf>
    <xf numFmtId="0" fontId="45" fillId="37" borderId="3" xfId="2" applyFont="1" applyFill="1" applyBorder="1" applyAlignment="1" applyProtection="1">
      <alignment vertical="center" wrapText="1"/>
      <protection locked="0"/>
    </xf>
    <xf numFmtId="0" fontId="45" fillId="37" borderId="0" xfId="2" applyFont="1" applyFill="1" applyAlignment="1" applyProtection="1">
      <alignment horizontal="left" vertical="center" wrapText="1"/>
      <protection locked="0"/>
    </xf>
    <xf numFmtId="0" fontId="57" fillId="0" borderId="79" xfId="0" applyFont="1" applyBorder="1" applyAlignment="1" applyProtection="1">
      <alignment horizontal="center" vertical="center" wrapText="1" shrinkToFit="1"/>
      <protection locked="0"/>
    </xf>
    <xf numFmtId="0" fontId="30" fillId="6" borderId="0" xfId="2" applyFont="1" applyFill="1" applyAlignment="1" applyProtection="1">
      <alignment horizontal="left" vertical="center" shrinkToFit="1"/>
      <protection locked="0"/>
    </xf>
    <xf numFmtId="0" fontId="30" fillId="6" borderId="41" xfId="2" applyFont="1" applyFill="1" applyBorder="1" applyAlignment="1" applyProtection="1">
      <alignment horizontal="left" vertical="center" shrinkToFit="1"/>
      <protection locked="0"/>
    </xf>
    <xf numFmtId="0" fontId="129" fillId="4" borderId="0" xfId="2" applyFont="1" applyFill="1" applyProtection="1">
      <alignment vertical="center"/>
      <protection locked="0"/>
    </xf>
    <xf numFmtId="0" fontId="129" fillId="4" borderId="41" xfId="2" applyFont="1" applyFill="1" applyBorder="1" applyProtection="1">
      <alignment vertical="center"/>
      <protection locked="0"/>
    </xf>
    <xf numFmtId="0" fontId="129" fillId="4" borderId="42" xfId="2" applyFont="1" applyFill="1" applyBorder="1" applyProtection="1">
      <alignment vertical="center"/>
      <protection locked="0"/>
    </xf>
    <xf numFmtId="0" fontId="21" fillId="10" borderId="31" xfId="2" applyFont="1" applyFill="1" applyBorder="1" applyProtection="1">
      <alignment vertical="center"/>
      <protection locked="0"/>
    </xf>
    <xf numFmtId="0" fontId="45" fillId="6" borderId="0" xfId="2" applyFont="1" applyFill="1" applyAlignment="1" applyProtection="1">
      <alignment vertical="center" wrapText="1" shrinkToFit="1"/>
      <protection locked="0"/>
    </xf>
    <xf numFmtId="0" fontId="50" fillId="23" borderId="115" xfId="2" applyFont="1" applyFill="1" applyBorder="1" applyAlignment="1" applyProtection="1">
      <alignment horizontal="center" vertical="center" wrapText="1"/>
      <protection locked="0"/>
    </xf>
    <xf numFmtId="0" fontId="50" fillId="6" borderId="115" xfId="2" applyFont="1" applyFill="1" applyBorder="1" applyAlignment="1" applyProtection="1">
      <alignment horizontal="center" vertical="center" wrapText="1"/>
      <protection locked="0"/>
    </xf>
    <xf numFmtId="0" fontId="50" fillId="6" borderId="40" xfId="2" applyFont="1" applyFill="1" applyBorder="1" applyAlignment="1" applyProtection="1">
      <alignment horizontal="center" vertical="center" wrapText="1"/>
      <protection locked="0"/>
    </xf>
    <xf numFmtId="0" fontId="50" fillId="25" borderId="103" xfId="2" applyFont="1" applyFill="1" applyBorder="1" applyAlignment="1" applyProtection="1">
      <alignment horizontal="center" vertical="center" wrapText="1"/>
      <protection locked="0"/>
    </xf>
    <xf numFmtId="0" fontId="27" fillId="6" borderId="0" xfId="2" applyFont="1" applyFill="1" applyAlignment="1" applyProtection="1">
      <alignment horizontal="center" vertical="center" wrapText="1"/>
      <protection locked="0"/>
    </xf>
    <xf numFmtId="177" fontId="29" fillId="6" borderId="0" xfId="2" applyNumberFormat="1" applyFont="1" applyFill="1" applyAlignment="1" applyProtection="1">
      <alignment horizontal="left" vertical="top" shrinkToFit="1"/>
      <protection locked="0"/>
    </xf>
    <xf numFmtId="179" fontId="30" fillId="6" borderId="0" xfId="2" applyNumberFormat="1" applyFont="1" applyFill="1" applyProtection="1">
      <alignment vertical="center"/>
      <protection locked="0"/>
    </xf>
    <xf numFmtId="0" fontId="43" fillId="0" borderId="0" xfId="0" applyFont="1" applyAlignment="1" applyProtection="1">
      <alignment horizontal="center" vertical="center"/>
      <protection locked="0"/>
    </xf>
    <xf numFmtId="0" fontId="18" fillId="0" borderId="0" xfId="2" applyFont="1" applyAlignment="1" applyProtection="1">
      <alignment vertical="top" wrapText="1"/>
      <protection locked="0"/>
    </xf>
    <xf numFmtId="0" fontId="14" fillId="0" borderId="0" xfId="0" applyFont="1" applyAlignment="1" applyProtection="1">
      <alignment horizontal="right" vertical="top" wrapText="1"/>
      <protection locked="0"/>
    </xf>
    <xf numFmtId="0" fontId="27" fillId="6" borderId="0" xfId="2" applyFont="1" applyFill="1" applyAlignment="1" applyProtection="1">
      <alignment vertical="center" wrapText="1"/>
      <protection locked="0"/>
    </xf>
    <xf numFmtId="0" fontId="47" fillId="10" borderId="0" xfId="2" applyFont="1" applyFill="1" applyAlignment="1" applyProtection="1">
      <alignment vertical="top" wrapText="1"/>
      <protection locked="0"/>
    </xf>
    <xf numFmtId="0" fontId="136" fillId="10" borderId="0" xfId="0" applyFont="1" applyFill="1" applyAlignment="1" applyProtection="1">
      <alignment horizontal="left" vertical="center" wrapText="1"/>
      <protection locked="0"/>
    </xf>
    <xf numFmtId="0" fontId="119" fillId="0" borderId="0" xfId="0" applyFont="1" applyProtection="1">
      <alignment vertical="center"/>
      <protection locked="0"/>
    </xf>
    <xf numFmtId="0" fontId="18" fillId="0" borderId="0" xfId="0" applyFont="1" applyAlignment="1" applyProtection="1">
      <alignment horizontal="left" vertical="center"/>
      <protection locked="0"/>
    </xf>
    <xf numFmtId="0" fontId="21" fillId="10" borderId="0" xfId="2" applyFont="1" applyFill="1" applyAlignment="1" applyProtection="1">
      <alignment vertical="center" wrapText="1"/>
      <protection locked="0"/>
    </xf>
    <xf numFmtId="0" fontId="45" fillId="6" borderId="31" xfId="2" applyFont="1" applyFill="1" applyBorder="1" applyAlignment="1" applyProtection="1">
      <alignment horizontal="right" vertical="top"/>
      <protection locked="0"/>
    </xf>
    <xf numFmtId="0" fontId="18" fillId="0" borderId="0" xfId="0" applyFont="1" applyAlignment="1" applyProtection="1">
      <alignment horizontal="left" vertical="center" wrapText="1"/>
      <protection locked="0"/>
    </xf>
    <xf numFmtId="0" fontId="31" fillId="0" borderId="0" xfId="2" applyFont="1" applyAlignment="1" applyProtection="1">
      <alignment horizontal="left" vertical="top" wrapText="1"/>
      <protection locked="0"/>
    </xf>
    <xf numFmtId="0" fontId="31" fillId="0" borderId="0" xfId="2" applyFont="1" applyAlignment="1" applyProtection="1">
      <alignment horizontal="left" vertical="top"/>
      <protection locked="0"/>
    </xf>
    <xf numFmtId="0" fontId="104" fillId="0" borderId="0" xfId="2" applyFont="1" applyAlignment="1" applyProtection="1">
      <alignment horizontal="right" vertical="top"/>
      <protection locked="0"/>
    </xf>
    <xf numFmtId="0" fontId="25" fillId="0" borderId="0" xfId="2" applyFont="1" applyAlignment="1" applyProtection="1">
      <alignment horizontal="left"/>
      <protection locked="0"/>
    </xf>
    <xf numFmtId="0" fontId="31" fillId="0" borderId="0" xfId="2" applyFont="1" applyAlignment="1" applyProtection="1">
      <alignment horizontal="left"/>
      <protection locked="0"/>
    </xf>
    <xf numFmtId="0" fontId="25" fillId="0" borderId="0" xfId="2" applyFont="1" applyAlignment="1" applyProtection="1">
      <alignment wrapText="1"/>
      <protection locked="0"/>
    </xf>
    <xf numFmtId="0" fontId="2" fillId="0" borderId="0" xfId="2" applyAlignment="1" applyProtection="1">
      <protection locked="0"/>
    </xf>
    <xf numFmtId="0" fontId="139" fillId="0" borderId="0" xfId="0" applyFont="1" applyProtection="1">
      <alignment vertical="center"/>
      <protection locked="0"/>
    </xf>
    <xf numFmtId="0" fontId="63" fillId="0" borderId="0" xfId="2" applyFont="1" applyAlignment="1" applyProtection="1">
      <alignment horizontal="left" vertical="top"/>
      <protection locked="0"/>
    </xf>
    <xf numFmtId="0" fontId="6" fillId="10" borderId="0" xfId="2" applyFont="1" applyFill="1" applyAlignment="1" applyProtection="1">
      <alignment vertical="top"/>
      <protection locked="0"/>
    </xf>
    <xf numFmtId="0" fontId="18" fillId="0" borderId="0" xfId="2" applyFont="1" applyAlignment="1" applyProtection="1">
      <alignment horizontal="left" vertical="top"/>
      <protection locked="0"/>
    </xf>
    <xf numFmtId="0" fontId="6" fillId="42" borderId="0" xfId="2" applyFont="1" applyFill="1" applyAlignment="1" applyProtection="1">
      <alignment horizontal="left" vertical="top"/>
      <protection locked="0"/>
    </xf>
    <xf numFmtId="0" fontId="9" fillId="42" borderId="0" xfId="2" applyFont="1" applyFill="1" applyAlignment="1" applyProtection="1">
      <alignment vertical="top" wrapText="1" shrinkToFit="1"/>
      <protection locked="0"/>
    </xf>
    <xf numFmtId="0" fontId="56" fillId="43" borderId="0" xfId="2" applyFont="1" applyFill="1" applyAlignment="1" applyProtection="1">
      <alignment horizontal="left" vertical="center" wrapText="1" shrinkToFit="1"/>
      <protection locked="0"/>
    </xf>
    <xf numFmtId="0" fontId="9" fillId="6" borderId="0" xfId="2" applyFont="1" applyFill="1" applyAlignment="1" applyProtection="1">
      <alignment vertical="top"/>
      <protection locked="0"/>
    </xf>
    <xf numFmtId="0" fontId="9" fillId="6" borderId="0" xfId="2" applyFont="1" applyFill="1" applyAlignment="1" applyProtection="1">
      <alignment vertical="top" wrapText="1" shrinkToFit="1"/>
      <protection locked="0"/>
    </xf>
    <xf numFmtId="0" fontId="56" fillId="10" borderId="0" xfId="2" applyFont="1" applyFill="1" applyAlignment="1" applyProtection="1">
      <alignment horizontal="left" vertical="center" wrapText="1" shrinkToFit="1"/>
      <protection locked="0"/>
    </xf>
    <xf numFmtId="0" fontId="6" fillId="6" borderId="0" xfId="2" applyFont="1" applyFill="1" applyAlignment="1" applyProtection="1">
      <alignment horizontal="left" vertical="center" shrinkToFit="1"/>
      <protection locked="0"/>
    </xf>
    <xf numFmtId="0" fontId="57" fillId="10" borderId="0" xfId="2" applyFont="1" applyFill="1" applyAlignment="1" applyProtection="1">
      <alignment vertical="top"/>
      <protection locked="0"/>
    </xf>
    <xf numFmtId="0" fontId="27" fillId="0" borderId="0" xfId="2" applyFont="1" applyAlignment="1" applyProtection="1">
      <alignment vertical="center" shrinkToFit="1"/>
      <protection locked="0"/>
    </xf>
    <xf numFmtId="0" fontId="45" fillId="0" borderId="0" xfId="2" applyFont="1" applyAlignment="1" applyProtection="1">
      <alignment vertical="top" shrinkToFit="1"/>
      <protection locked="0"/>
    </xf>
    <xf numFmtId="0" fontId="56" fillId="0" borderId="0" xfId="2" applyFont="1" applyAlignment="1" applyProtection="1">
      <alignment vertical="center" wrapText="1" shrinkToFit="1"/>
      <protection locked="0"/>
    </xf>
    <xf numFmtId="0" fontId="56" fillId="0" borderId="0" xfId="2" applyFont="1" applyAlignment="1" applyProtection="1">
      <alignment vertical="top" wrapText="1" shrinkToFit="1"/>
      <protection locked="0"/>
    </xf>
    <xf numFmtId="0" fontId="142" fillId="0" borderId="0" xfId="2" applyFont="1" applyAlignment="1" applyProtection="1">
      <alignment horizontal="left" vertical="center"/>
      <protection locked="0"/>
    </xf>
    <xf numFmtId="0" fontId="128" fillId="10" borderId="0" xfId="2" applyFont="1" applyFill="1" applyProtection="1">
      <alignment vertical="center"/>
      <protection locked="0"/>
    </xf>
    <xf numFmtId="0" fontId="25" fillId="0" borderId="0" xfId="2" applyFont="1" applyAlignment="1" applyProtection="1">
      <alignment vertical="top" wrapText="1"/>
      <protection locked="0"/>
    </xf>
    <xf numFmtId="0" fontId="21" fillId="0" borderId="0" xfId="2" applyFont="1" applyAlignment="1" applyProtection="1">
      <alignment horizontal="left" vertical="top"/>
      <protection locked="0"/>
    </xf>
    <xf numFmtId="0" fontId="99" fillId="0" borderId="0" xfId="2" applyFont="1" applyAlignment="1" applyProtection="1">
      <alignment horizontal="left" vertical="center"/>
      <protection locked="0"/>
    </xf>
    <xf numFmtId="38" fontId="116" fillId="41" borderId="112" xfId="5" applyFont="1" applyFill="1" applyBorder="1" applyAlignment="1" applyProtection="1">
      <alignment horizontal="center" vertical="center" wrapText="1"/>
      <protection locked="0"/>
    </xf>
    <xf numFmtId="0" fontId="116" fillId="41" borderId="112" xfId="7" applyFont="1" applyFill="1" applyBorder="1" applyAlignment="1" applyProtection="1">
      <alignment horizontal="center" vertical="center" wrapText="1"/>
      <protection locked="0"/>
    </xf>
    <xf numFmtId="0" fontId="116" fillId="41" borderId="112" xfId="7" applyFont="1" applyFill="1" applyBorder="1" applyProtection="1">
      <alignment vertical="center"/>
      <protection locked="0"/>
    </xf>
    <xf numFmtId="0" fontId="116" fillId="41" borderId="112" xfId="7" applyFont="1" applyFill="1" applyBorder="1" applyAlignment="1" applyProtection="1">
      <alignment horizontal="center" vertical="center"/>
      <protection locked="0"/>
    </xf>
    <xf numFmtId="0" fontId="116" fillId="0" borderId="112" xfId="7" applyFont="1" applyBorder="1" applyProtection="1">
      <alignment vertical="center"/>
      <protection locked="0"/>
    </xf>
    <xf numFmtId="0" fontId="116" fillId="0" borderId="112" xfId="7" applyFont="1" applyBorder="1" applyAlignment="1" applyProtection="1">
      <alignment horizontal="left" vertical="center"/>
      <protection locked="0"/>
    </xf>
    <xf numFmtId="0" fontId="4" fillId="0" borderId="0" xfId="1" applyFont="1" applyProtection="1">
      <alignment vertical="center"/>
      <protection locked="0"/>
    </xf>
    <xf numFmtId="0" fontId="116" fillId="12" borderId="112" xfId="7" applyFont="1" applyFill="1" applyBorder="1" applyProtection="1">
      <alignment vertical="center"/>
      <protection locked="0"/>
    </xf>
    <xf numFmtId="0" fontId="116" fillId="12" borderId="112" xfId="7" applyFont="1" applyFill="1" applyBorder="1" applyAlignment="1" applyProtection="1">
      <alignment horizontal="left" vertical="center"/>
      <protection locked="0"/>
    </xf>
    <xf numFmtId="0" fontId="21" fillId="0" borderId="0" xfId="1" applyFont="1" applyAlignment="1" applyProtection="1">
      <alignment horizontal="right" vertical="center"/>
      <protection locked="0"/>
    </xf>
    <xf numFmtId="0" fontId="44" fillId="3" borderId="0" xfId="0" applyFont="1" applyFill="1" applyProtection="1">
      <alignment vertical="center"/>
      <protection locked="0"/>
    </xf>
    <xf numFmtId="0" fontId="6" fillId="10" borderId="112" xfId="1" applyFont="1" applyFill="1" applyBorder="1" applyAlignment="1" applyProtection="1">
      <alignment horizontal="center" vertical="center"/>
      <protection locked="0"/>
    </xf>
    <xf numFmtId="0" fontId="4" fillId="10" borderId="61" xfId="1" applyFont="1" applyFill="1" applyBorder="1" applyProtection="1">
      <alignment vertical="center"/>
      <protection locked="0"/>
    </xf>
    <xf numFmtId="0" fontId="4" fillId="10" borderId="112" xfId="1" applyFont="1" applyFill="1" applyBorder="1" applyAlignment="1" applyProtection="1">
      <alignment horizontal="center" vertical="center"/>
      <protection locked="0"/>
    </xf>
    <xf numFmtId="0" fontId="6" fillId="10" borderId="61" xfId="1" applyFont="1" applyFill="1" applyBorder="1" applyAlignment="1" applyProtection="1">
      <alignment horizontal="center" vertical="center"/>
      <protection locked="0"/>
    </xf>
    <xf numFmtId="0" fontId="6" fillId="0" borderId="0" xfId="2" applyFont="1" applyAlignment="1" applyProtection="1">
      <alignment horizontal="left" vertical="center" wrapText="1"/>
      <protection locked="0"/>
    </xf>
    <xf numFmtId="0" fontId="4" fillId="19" borderId="0" xfId="2" applyFont="1" applyFill="1" applyProtection="1">
      <alignment vertical="center"/>
      <protection locked="0"/>
    </xf>
    <xf numFmtId="0" fontId="145" fillId="19" borderId="0" xfId="2" applyFont="1" applyFill="1" applyProtection="1">
      <alignment vertical="center"/>
      <protection locked="0"/>
    </xf>
    <xf numFmtId="0" fontId="69" fillId="11" borderId="45" xfId="2" applyFont="1" applyFill="1" applyBorder="1" applyAlignment="1" applyProtection="1">
      <alignment horizontal="center" vertical="center"/>
      <protection locked="0"/>
    </xf>
    <xf numFmtId="0" fontId="69" fillId="11" borderId="58" xfId="2" applyFont="1" applyFill="1" applyBorder="1" applyAlignment="1" applyProtection="1">
      <alignment horizontal="center" vertical="center"/>
      <protection locked="0"/>
    </xf>
    <xf numFmtId="0" fontId="110" fillId="19" borderId="0" xfId="2" applyFont="1" applyFill="1" applyProtection="1">
      <alignment vertical="center"/>
      <protection locked="0"/>
    </xf>
    <xf numFmtId="0" fontId="6" fillId="19" borderId="0" xfId="2" quotePrefix="1" applyFont="1" applyFill="1" applyAlignment="1" applyProtection="1">
      <alignment horizontal="center" vertical="center"/>
      <protection locked="0"/>
    </xf>
    <xf numFmtId="0" fontId="6" fillId="19" borderId="2" xfId="2" quotePrefix="1" applyFont="1" applyFill="1" applyBorder="1" applyAlignment="1" applyProtection="1">
      <alignment horizontal="center" vertical="center"/>
      <protection locked="0"/>
    </xf>
    <xf numFmtId="0" fontId="7" fillId="0" borderId="0" xfId="2" applyFont="1" applyProtection="1">
      <alignment vertical="center"/>
      <protection locked="0"/>
    </xf>
    <xf numFmtId="0" fontId="31" fillId="44" borderId="68" xfId="1" applyFont="1" applyFill="1" applyBorder="1" applyProtection="1">
      <alignment vertical="center"/>
      <protection locked="0"/>
    </xf>
    <xf numFmtId="0" fontId="31" fillId="44" borderId="69" xfId="1" applyFont="1" applyFill="1" applyBorder="1" applyProtection="1">
      <alignment vertical="center"/>
      <protection locked="0"/>
    </xf>
    <xf numFmtId="0" fontId="31" fillId="44" borderId="0" xfId="1" applyFont="1" applyFill="1" applyProtection="1">
      <alignment vertical="center"/>
      <protection locked="0"/>
    </xf>
    <xf numFmtId="0" fontId="7" fillId="19" borderId="0" xfId="2" applyFont="1" applyFill="1" applyProtection="1">
      <alignment vertical="center"/>
      <protection locked="0"/>
    </xf>
    <xf numFmtId="0" fontId="19" fillId="0" borderId="0" xfId="2" applyFont="1" applyAlignment="1" applyProtection="1">
      <alignment horizontal="left" vertical="center"/>
      <protection locked="0"/>
    </xf>
    <xf numFmtId="0" fontId="27" fillId="19" borderId="0" xfId="2" applyFont="1" applyFill="1" applyAlignment="1" applyProtection="1">
      <alignment vertical="center" wrapText="1"/>
      <protection locked="0"/>
    </xf>
    <xf numFmtId="0" fontId="27" fillId="19" borderId="0" xfId="2" applyFont="1" applyFill="1" applyProtection="1">
      <alignment vertical="center"/>
      <protection locked="0"/>
    </xf>
    <xf numFmtId="0" fontId="73" fillId="19" borderId="38" xfId="2" applyFont="1" applyFill="1" applyBorder="1" applyProtection="1">
      <alignment vertical="center"/>
      <protection locked="0"/>
    </xf>
    <xf numFmtId="0" fontId="73" fillId="19" borderId="39" xfId="2" applyFont="1" applyFill="1" applyBorder="1" applyProtection="1">
      <alignment vertical="center"/>
      <protection locked="0"/>
    </xf>
    <xf numFmtId="0" fontId="31" fillId="19" borderId="6" xfId="2" applyFont="1" applyFill="1" applyBorder="1" applyAlignment="1" applyProtection="1">
      <alignment horizontal="center" vertical="center"/>
      <protection locked="0"/>
    </xf>
    <xf numFmtId="0" fontId="31" fillId="19" borderId="0" xfId="2" applyFont="1" applyFill="1" applyProtection="1">
      <alignment vertical="center"/>
      <protection locked="0"/>
    </xf>
    <xf numFmtId="0" fontId="32" fillId="19" borderId="0" xfId="0" applyFont="1" applyFill="1" applyProtection="1">
      <alignment vertical="center"/>
      <protection locked="0"/>
    </xf>
    <xf numFmtId="0" fontId="31" fillId="19" borderId="22" xfId="2" applyFont="1" applyFill="1" applyBorder="1" applyProtection="1">
      <alignment vertical="center"/>
      <protection locked="0"/>
    </xf>
    <xf numFmtId="0" fontId="28" fillId="19" borderId="0" xfId="0" applyFont="1" applyFill="1" applyAlignment="1" applyProtection="1">
      <alignment vertical="center" wrapText="1"/>
      <protection locked="0"/>
    </xf>
    <xf numFmtId="0" fontId="44" fillId="19" borderId="0" xfId="0" applyFont="1" applyFill="1" applyAlignment="1" applyProtection="1">
      <alignment vertical="center" wrapText="1"/>
      <protection locked="0"/>
    </xf>
    <xf numFmtId="0" fontId="148" fillId="19" borderId="0" xfId="0" applyFont="1" applyFill="1" applyAlignment="1" applyProtection="1">
      <alignment vertical="center" wrapText="1"/>
      <protection locked="0"/>
    </xf>
    <xf numFmtId="0" fontId="28" fillId="19" borderId="59" xfId="0" applyFont="1" applyFill="1" applyBorder="1" applyAlignment="1" applyProtection="1">
      <alignment vertical="center" wrapText="1"/>
      <protection locked="0"/>
    </xf>
    <xf numFmtId="0" fontId="4" fillId="10" borderId="0" xfId="2" applyFont="1" applyFill="1" applyAlignment="1" applyProtection="1">
      <alignment horizontal="left" vertical="center" wrapText="1"/>
      <protection locked="0"/>
    </xf>
    <xf numFmtId="0" fontId="45" fillId="19" borderId="0" xfId="2" applyFont="1" applyFill="1" applyAlignment="1" applyProtection="1">
      <alignment horizontal="right" vertical="center" wrapText="1"/>
      <protection locked="0"/>
    </xf>
    <xf numFmtId="0" fontId="45" fillId="19" borderId="0" xfId="2" applyFont="1" applyFill="1" applyAlignment="1" applyProtection="1">
      <alignment vertical="center" wrapText="1"/>
      <protection locked="0"/>
    </xf>
    <xf numFmtId="0" fontId="51" fillId="19" borderId="41" xfId="0" applyFont="1" applyFill="1" applyBorder="1" applyAlignment="1" applyProtection="1">
      <alignment horizontal="center" vertical="center"/>
      <protection locked="0"/>
    </xf>
    <xf numFmtId="0" fontId="93" fillId="19" borderId="41" xfId="0" applyFont="1" applyFill="1" applyBorder="1" applyAlignment="1" applyProtection="1">
      <alignment horizontal="center" vertical="center"/>
      <protection locked="0"/>
    </xf>
    <xf numFmtId="0" fontId="93" fillId="19" borderId="42" xfId="0" applyFont="1" applyFill="1" applyBorder="1" applyAlignment="1" applyProtection="1">
      <alignment horizontal="center" vertical="center"/>
      <protection locked="0"/>
    </xf>
    <xf numFmtId="0" fontId="25" fillId="19" borderId="6" xfId="2" applyFont="1" applyFill="1" applyBorder="1" applyAlignment="1" applyProtection="1">
      <alignment horizontal="center" vertical="center"/>
      <protection locked="0"/>
    </xf>
    <xf numFmtId="0" fontId="41" fillId="19" borderId="0" xfId="0" applyFont="1" applyFill="1" applyAlignment="1" applyProtection="1">
      <alignment shrinkToFit="1"/>
      <protection locked="0"/>
    </xf>
    <xf numFmtId="0" fontId="59" fillId="19" borderId="0" xfId="2" quotePrefix="1" applyFont="1" applyFill="1" applyAlignment="1" applyProtection="1">
      <alignment vertical="top"/>
      <protection locked="0"/>
    </xf>
    <xf numFmtId="0" fontId="56" fillId="19" borderId="0" xfId="2" applyFont="1" applyFill="1" applyAlignment="1" applyProtection="1">
      <alignment horizontal="left" vertical="top" wrapText="1"/>
      <protection locked="0"/>
    </xf>
    <xf numFmtId="0" fontId="42" fillId="19" borderId="2" xfId="2" applyFont="1" applyFill="1" applyBorder="1" applyAlignment="1" applyProtection="1">
      <protection locked="0"/>
    </xf>
    <xf numFmtId="0" fontId="41" fillId="19" borderId="2" xfId="0" applyFont="1" applyFill="1" applyBorder="1" applyAlignment="1" applyProtection="1">
      <alignment shrinkToFit="1"/>
      <protection locked="0"/>
    </xf>
    <xf numFmtId="0" fontId="31" fillId="19" borderId="2" xfId="2" applyFont="1" applyFill="1" applyBorder="1" applyProtection="1">
      <alignment vertical="center"/>
      <protection locked="0"/>
    </xf>
    <xf numFmtId="0" fontId="31" fillId="19" borderId="33" xfId="2" applyFont="1" applyFill="1" applyBorder="1" applyProtection="1">
      <alignment vertical="center"/>
      <protection locked="0"/>
    </xf>
    <xf numFmtId="0" fontId="60" fillId="19" borderId="6" xfId="1" applyFont="1" applyFill="1" applyBorder="1" applyAlignment="1" applyProtection="1">
      <alignment vertical="top"/>
      <protection locked="0"/>
    </xf>
    <xf numFmtId="0" fontId="60" fillId="19" borderId="0" xfId="1" applyFont="1" applyFill="1" applyAlignment="1" applyProtection="1">
      <alignment vertical="top"/>
      <protection locked="0"/>
    </xf>
    <xf numFmtId="0" fontId="6" fillId="19" borderId="2" xfId="2" applyFont="1" applyFill="1" applyBorder="1" applyProtection="1">
      <alignment vertical="center"/>
      <protection locked="0"/>
    </xf>
    <xf numFmtId="0" fontId="6" fillId="19" borderId="2" xfId="2" applyFont="1" applyFill="1" applyBorder="1" applyAlignment="1" applyProtection="1">
      <alignment vertical="center" shrinkToFit="1"/>
      <protection locked="0"/>
    </xf>
    <xf numFmtId="0" fontId="25" fillId="19" borderId="2" xfId="2" applyFont="1" applyFill="1" applyBorder="1" applyProtection="1">
      <alignment vertical="center"/>
      <protection locked="0"/>
    </xf>
    <xf numFmtId="0" fontId="11" fillId="19" borderId="2" xfId="2" applyFont="1" applyFill="1" applyBorder="1" applyProtection="1">
      <alignment vertical="center"/>
      <protection locked="0"/>
    </xf>
    <xf numFmtId="0" fontId="8" fillId="19" borderId="2" xfId="2" applyFont="1" applyFill="1" applyBorder="1" applyAlignment="1" applyProtection="1">
      <alignment horizontal="right" vertical="center"/>
      <protection locked="0"/>
    </xf>
    <xf numFmtId="0" fontId="0" fillId="19" borderId="0" xfId="0" applyFill="1" applyProtection="1">
      <alignment vertical="center"/>
      <protection locked="0"/>
    </xf>
    <xf numFmtId="0" fontId="8" fillId="19" borderId="0" xfId="2" applyFont="1" applyFill="1" applyProtection="1">
      <alignment vertical="center"/>
      <protection locked="0"/>
    </xf>
    <xf numFmtId="0" fontId="19" fillId="0" borderId="0" xfId="1" applyFont="1" applyProtection="1">
      <alignment vertical="center"/>
      <protection locked="0"/>
    </xf>
    <xf numFmtId="0" fontId="31" fillId="19" borderId="1" xfId="2" quotePrefix="1" applyFont="1" applyFill="1" applyBorder="1" applyAlignment="1" applyProtection="1">
      <alignment horizontal="center" vertical="center"/>
      <protection locked="0"/>
    </xf>
    <xf numFmtId="0" fontId="31" fillId="19" borderId="59" xfId="2" applyFont="1" applyFill="1" applyBorder="1" applyAlignment="1" applyProtection="1">
      <alignment horizontal="right" vertical="center"/>
      <protection locked="0"/>
    </xf>
    <xf numFmtId="0" fontId="31" fillId="19" borderId="60" xfId="2" quotePrefix="1" applyFont="1" applyFill="1" applyBorder="1" applyAlignment="1" applyProtection="1">
      <alignment horizontal="center" vertical="center"/>
      <protection locked="0"/>
    </xf>
    <xf numFmtId="0" fontId="31" fillId="19" borderId="83" xfId="2" applyFont="1" applyFill="1" applyBorder="1" applyAlignment="1" applyProtection="1">
      <alignment horizontal="right" vertical="center"/>
      <protection locked="0"/>
    </xf>
    <xf numFmtId="0" fontId="8" fillId="19" borderId="6" xfId="2" applyFont="1" applyFill="1" applyBorder="1" applyProtection="1">
      <alignment vertical="center"/>
      <protection locked="0"/>
    </xf>
    <xf numFmtId="0" fontId="57" fillId="19" borderId="0" xfId="2" applyFont="1" applyFill="1" applyAlignment="1" applyProtection="1">
      <alignment horizontal="right" vertical="top"/>
      <protection locked="0"/>
    </xf>
    <xf numFmtId="0" fontId="13" fillId="19" borderId="0" xfId="2" applyFont="1" applyFill="1" applyAlignment="1" applyProtection="1">
      <alignment vertical="top"/>
      <protection locked="0"/>
    </xf>
    <xf numFmtId="0" fontId="57" fillId="19" borderId="0" xfId="2" quotePrefix="1" applyFont="1" applyFill="1" applyAlignment="1" applyProtection="1">
      <alignment horizontal="right" vertical="top"/>
      <protection locked="0"/>
    </xf>
    <xf numFmtId="0" fontId="9" fillId="19" borderId="0" xfId="2" quotePrefix="1" applyFont="1" applyFill="1" applyAlignment="1" applyProtection="1">
      <alignment horizontal="center" vertical="center"/>
      <protection locked="0"/>
    </xf>
    <xf numFmtId="0" fontId="9" fillId="19" borderId="0" xfId="2" applyFont="1" applyFill="1" applyProtection="1">
      <alignment vertical="center"/>
      <protection locked="0"/>
    </xf>
    <xf numFmtId="0" fontId="150" fillId="19" borderId="0" xfId="0" applyFont="1" applyFill="1" applyProtection="1">
      <alignment vertical="center"/>
      <protection locked="0"/>
    </xf>
    <xf numFmtId="0" fontId="0" fillId="19" borderId="2" xfId="0" applyFill="1" applyBorder="1" applyProtection="1">
      <alignment vertical="center"/>
      <protection locked="0"/>
    </xf>
    <xf numFmtId="0" fontId="8" fillId="19" borderId="2" xfId="2" applyFont="1" applyFill="1" applyBorder="1" applyProtection="1">
      <alignment vertical="center"/>
      <protection locked="0"/>
    </xf>
    <xf numFmtId="177" fontId="10" fillId="9" borderId="32" xfId="2" applyNumberFormat="1" applyFont="1" applyFill="1" applyBorder="1" applyAlignment="1" applyProtection="1">
      <alignment horizontal="center" vertical="center"/>
      <protection locked="0"/>
    </xf>
    <xf numFmtId="177" fontId="10" fillId="9" borderId="22" xfId="2" applyNumberFormat="1" applyFont="1" applyFill="1" applyBorder="1" applyAlignment="1" applyProtection="1">
      <alignment horizontal="center" vertical="center"/>
      <protection locked="0"/>
    </xf>
    <xf numFmtId="0" fontId="57" fillId="19" borderId="0" xfId="2" applyFont="1" applyFill="1" applyAlignment="1" applyProtection="1">
      <alignment vertical="top"/>
      <protection locked="0"/>
    </xf>
    <xf numFmtId="176" fontId="57" fillId="19" borderId="3" xfId="2" applyNumberFormat="1" applyFont="1" applyFill="1" applyBorder="1" applyAlignment="1" applyProtection="1">
      <alignment vertical="top" wrapText="1"/>
      <protection locked="0"/>
    </xf>
    <xf numFmtId="176" fontId="57" fillId="19" borderId="0" xfId="2" applyNumberFormat="1" applyFont="1" applyFill="1" applyAlignment="1" applyProtection="1">
      <alignment vertical="top" wrapText="1"/>
      <protection locked="0"/>
    </xf>
    <xf numFmtId="0" fontId="9" fillId="19" borderId="0" xfId="2" applyFont="1" applyFill="1" applyAlignment="1" applyProtection="1">
      <alignment vertical="top" wrapText="1"/>
      <protection locked="0"/>
    </xf>
    <xf numFmtId="0" fontId="30" fillId="19" borderId="2" xfId="2" applyFont="1" applyFill="1" applyBorder="1" applyProtection="1">
      <alignment vertical="center"/>
      <protection locked="0"/>
    </xf>
    <xf numFmtId="0" fontId="32" fillId="19" borderId="2" xfId="0" applyFont="1" applyFill="1" applyBorder="1" applyProtection="1">
      <alignment vertical="center"/>
      <protection locked="0"/>
    </xf>
    <xf numFmtId="0" fontId="4" fillId="19" borderId="0" xfId="2" applyFont="1" applyFill="1" applyAlignment="1" applyProtection="1">
      <alignment horizontal="right" vertical="center"/>
      <protection locked="0"/>
    </xf>
    <xf numFmtId="0" fontId="8" fillId="19" borderId="0" xfId="2" applyFont="1" applyFill="1" applyAlignment="1" applyProtection="1">
      <alignment horizontal="right" vertical="center"/>
      <protection locked="0"/>
    </xf>
    <xf numFmtId="177" fontId="10" fillId="19" borderId="39" xfId="2" applyNumberFormat="1" applyFont="1" applyFill="1" applyBorder="1" applyAlignment="1" applyProtection="1">
      <alignment horizontal="right" vertical="center"/>
      <protection locked="0"/>
    </xf>
    <xf numFmtId="177" fontId="10" fillId="32" borderId="39" xfId="2" applyNumberFormat="1" applyFont="1" applyFill="1" applyBorder="1" applyAlignment="1" applyProtection="1">
      <alignment horizontal="right" vertical="center"/>
      <protection locked="0"/>
    </xf>
    <xf numFmtId="177" fontId="10" fillId="19" borderId="85" xfId="2" applyNumberFormat="1" applyFont="1" applyFill="1" applyBorder="1" applyAlignment="1" applyProtection="1">
      <alignment horizontal="right" vertical="center"/>
      <protection locked="0"/>
    </xf>
    <xf numFmtId="177" fontId="10" fillId="32" borderId="85" xfId="2" applyNumberFormat="1" applyFont="1" applyFill="1" applyBorder="1" applyAlignment="1" applyProtection="1">
      <alignment horizontal="right" vertical="center"/>
      <protection locked="0"/>
    </xf>
    <xf numFmtId="177" fontId="10" fillId="19" borderId="101" xfId="2" applyNumberFormat="1" applyFont="1" applyFill="1" applyBorder="1" applyAlignment="1" applyProtection="1">
      <alignment horizontal="right" vertical="center"/>
      <protection locked="0"/>
    </xf>
    <xf numFmtId="177" fontId="10" fillId="32" borderId="101" xfId="2" applyNumberFormat="1" applyFont="1" applyFill="1" applyBorder="1" applyAlignment="1" applyProtection="1">
      <alignment horizontal="right" vertical="center"/>
      <protection locked="0"/>
    </xf>
    <xf numFmtId="177" fontId="10" fillId="19" borderId="124" xfId="2" applyNumberFormat="1" applyFont="1" applyFill="1" applyBorder="1" applyAlignment="1" applyProtection="1">
      <alignment horizontal="right" vertical="center"/>
      <protection locked="0"/>
    </xf>
    <xf numFmtId="177" fontId="10" fillId="32" borderId="124" xfId="2" applyNumberFormat="1" applyFont="1" applyFill="1" applyBorder="1" applyAlignment="1" applyProtection="1">
      <alignment horizontal="right" vertical="center"/>
      <protection locked="0"/>
    </xf>
    <xf numFmtId="177" fontId="10" fillId="19" borderId="58" xfId="2" applyNumberFormat="1" applyFont="1" applyFill="1" applyBorder="1" applyAlignment="1" applyProtection="1">
      <alignment horizontal="right" vertical="center"/>
      <protection locked="0"/>
    </xf>
    <xf numFmtId="177" fontId="10" fillId="19" borderId="100" xfId="2" applyNumberFormat="1" applyFont="1" applyFill="1" applyBorder="1" applyAlignment="1" applyProtection="1">
      <alignment horizontal="right" vertical="center"/>
      <protection locked="0"/>
    </xf>
    <xf numFmtId="177" fontId="10" fillId="32" borderId="100" xfId="2" applyNumberFormat="1" applyFont="1" applyFill="1" applyBorder="1" applyAlignment="1" applyProtection="1">
      <alignment horizontal="right" vertical="center"/>
      <protection locked="0"/>
    </xf>
    <xf numFmtId="177" fontId="10" fillId="19" borderId="73" xfId="2" applyNumberFormat="1" applyFont="1" applyFill="1" applyBorder="1" applyAlignment="1" applyProtection="1">
      <alignment horizontal="right" vertical="center"/>
      <protection locked="0"/>
    </xf>
    <xf numFmtId="177" fontId="10" fillId="32" borderId="73" xfId="2" applyNumberFormat="1" applyFont="1" applyFill="1" applyBorder="1" applyAlignment="1" applyProtection="1">
      <alignment horizontal="right" vertical="center"/>
      <protection locked="0"/>
    </xf>
    <xf numFmtId="177" fontId="10" fillId="19" borderId="59" xfId="2" applyNumberFormat="1" applyFont="1" applyFill="1" applyBorder="1" applyAlignment="1" applyProtection="1">
      <alignment horizontal="right" vertical="center"/>
      <protection locked="0"/>
    </xf>
    <xf numFmtId="177" fontId="10" fillId="32" borderId="59" xfId="2" applyNumberFormat="1" applyFont="1" applyFill="1" applyBorder="1" applyAlignment="1" applyProtection="1">
      <alignment horizontal="right" vertical="center"/>
      <protection locked="0"/>
    </xf>
    <xf numFmtId="0" fontId="57" fillId="19" borderId="0" xfId="2" quotePrefix="1" applyFont="1" applyFill="1" applyAlignment="1" applyProtection="1">
      <alignment vertical="top"/>
      <protection locked="0"/>
    </xf>
    <xf numFmtId="0" fontId="27" fillId="19" borderId="0" xfId="2" applyFont="1" applyFill="1" applyAlignment="1" applyProtection="1">
      <alignment horizontal="left" vertical="center" shrinkToFit="1"/>
      <protection locked="0"/>
    </xf>
    <xf numFmtId="0" fontId="27" fillId="19" borderId="0" xfId="2" quotePrefix="1" applyFont="1" applyFill="1" applyAlignment="1" applyProtection="1">
      <alignment horizontal="center" vertical="center"/>
      <protection locked="0"/>
    </xf>
    <xf numFmtId="0" fontId="70" fillId="19" borderId="0" xfId="0" applyFont="1" applyFill="1" applyProtection="1">
      <alignment vertical="center"/>
      <protection locked="0"/>
    </xf>
    <xf numFmtId="0" fontId="21" fillId="19" borderId="0" xfId="2" applyFont="1" applyFill="1" applyProtection="1">
      <alignment vertical="center"/>
      <protection locked="0"/>
    </xf>
    <xf numFmtId="0" fontId="25" fillId="19" borderId="0" xfId="2" applyFont="1" applyFill="1" applyAlignment="1" applyProtection="1">
      <alignment horizontal="right" vertical="center"/>
      <protection locked="0"/>
    </xf>
    <xf numFmtId="0" fontId="57" fillId="19" borderId="0" xfId="2" applyFont="1" applyFill="1" applyAlignment="1" applyProtection="1">
      <alignment vertical="top" wrapText="1"/>
      <protection locked="0"/>
    </xf>
    <xf numFmtId="0" fontId="27" fillId="19" borderId="124" xfId="2" applyFont="1" applyFill="1" applyBorder="1" applyAlignment="1" applyProtection="1">
      <alignment horizontal="right"/>
      <protection locked="0"/>
    </xf>
    <xf numFmtId="0" fontId="27" fillId="19" borderId="58" xfId="2" applyFont="1" applyFill="1" applyBorder="1" applyAlignment="1" applyProtection="1">
      <alignment horizontal="right"/>
      <protection locked="0"/>
    </xf>
    <xf numFmtId="0" fontId="57" fillId="19" borderId="0" xfId="2" applyFont="1" applyFill="1" applyAlignment="1" applyProtection="1">
      <alignment horizontal="right" vertical="top" wrapText="1"/>
      <protection locked="0"/>
    </xf>
    <xf numFmtId="0" fontId="27" fillId="19" borderId="0" xfId="2" applyFont="1" applyFill="1" applyAlignment="1" applyProtection="1">
      <alignment horizontal="center" vertical="top" shrinkToFit="1"/>
      <protection locked="0"/>
    </xf>
    <xf numFmtId="3" fontId="27" fillId="19" borderId="0" xfId="2" quotePrefix="1" applyNumberFormat="1" applyFont="1" applyFill="1" applyAlignment="1" applyProtection="1">
      <alignment horizontal="center" vertical="top"/>
      <protection locked="0"/>
    </xf>
    <xf numFmtId="0" fontId="27" fillId="19" borderId="0" xfId="2" applyFont="1" applyFill="1" applyAlignment="1" applyProtection="1">
      <alignment vertical="top" wrapText="1" shrinkToFit="1"/>
      <protection locked="0"/>
    </xf>
    <xf numFmtId="0" fontId="11" fillId="0" borderId="0" xfId="2" applyFont="1" applyProtection="1">
      <alignment vertical="center"/>
      <protection locked="0"/>
    </xf>
    <xf numFmtId="0" fontId="45" fillId="19" borderId="0" xfId="2" applyFont="1" applyFill="1" applyProtection="1">
      <alignment vertical="center"/>
      <protection locked="0"/>
    </xf>
    <xf numFmtId="0" fontId="7" fillId="19" borderId="0" xfId="2" applyFont="1" applyFill="1" applyAlignment="1" applyProtection="1">
      <alignment vertical="top"/>
      <protection locked="0"/>
    </xf>
    <xf numFmtId="0" fontId="9" fillId="19" borderId="0" xfId="2" quotePrefix="1" applyFont="1" applyFill="1" applyAlignment="1" applyProtection="1">
      <alignment horizontal="right" vertical="top"/>
      <protection locked="0"/>
    </xf>
    <xf numFmtId="0" fontId="25" fillId="19" borderId="2" xfId="2" applyFont="1" applyFill="1" applyBorder="1" applyAlignment="1" applyProtection="1">
      <alignment horizontal="right" vertical="center"/>
      <protection locked="0"/>
    </xf>
    <xf numFmtId="0" fontId="25" fillId="19" borderId="0" xfId="2" applyFont="1" applyFill="1" applyProtection="1">
      <alignment vertical="center"/>
      <protection locked="0"/>
    </xf>
    <xf numFmtId="177" fontId="27" fillId="19" borderId="75" xfId="2" applyNumberFormat="1" applyFont="1" applyFill="1" applyBorder="1" applyProtection="1">
      <alignment vertical="center"/>
      <protection locked="0"/>
    </xf>
    <xf numFmtId="177" fontId="27" fillId="19" borderId="76" xfId="2" applyNumberFormat="1" applyFont="1" applyFill="1" applyBorder="1" applyProtection="1">
      <alignment vertical="center"/>
      <protection locked="0"/>
    </xf>
    <xf numFmtId="0" fontId="31" fillId="19" borderId="0" xfId="2" applyFont="1" applyFill="1" applyAlignment="1" applyProtection="1">
      <alignment horizontal="right" vertical="center"/>
      <protection locked="0"/>
    </xf>
    <xf numFmtId="177" fontId="27" fillId="19" borderId="71" xfId="2" applyNumberFormat="1" applyFont="1" applyFill="1" applyBorder="1" applyProtection="1">
      <alignment vertical="center"/>
      <protection locked="0"/>
    </xf>
    <xf numFmtId="177" fontId="27" fillId="19" borderId="25" xfId="2" applyNumberFormat="1" applyFont="1" applyFill="1" applyBorder="1" applyProtection="1">
      <alignment vertical="center"/>
      <protection locked="0"/>
    </xf>
    <xf numFmtId="0" fontId="31" fillId="19" borderId="0" xfId="2" applyFont="1" applyFill="1" applyAlignment="1" applyProtection="1">
      <alignment horizontal="center" vertical="center"/>
      <protection locked="0"/>
    </xf>
    <xf numFmtId="177" fontId="27" fillId="19" borderId="50" xfId="2" applyNumberFormat="1" applyFont="1" applyFill="1" applyBorder="1" applyProtection="1">
      <alignment vertical="center"/>
      <protection locked="0"/>
    </xf>
    <xf numFmtId="177" fontId="27" fillId="19" borderId="30" xfId="2" applyNumberFormat="1" applyFont="1" applyFill="1" applyBorder="1" applyProtection="1">
      <alignment vertical="center"/>
      <protection locked="0"/>
    </xf>
    <xf numFmtId="177" fontId="27" fillId="19" borderId="12" xfId="2" applyNumberFormat="1" applyFont="1" applyFill="1" applyBorder="1" applyProtection="1">
      <alignment vertical="center"/>
      <protection locked="0"/>
    </xf>
    <xf numFmtId="177" fontId="27" fillId="19" borderId="32" xfId="2" applyNumberFormat="1" applyFont="1" applyFill="1" applyBorder="1" applyProtection="1">
      <alignment vertical="center"/>
      <protection locked="0"/>
    </xf>
    <xf numFmtId="177" fontId="27" fillId="19" borderId="38" xfId="2" applyNumberFormat="1" applyFont="1" applyFill="1" applyBorder="1" applyProtection="1">
      <alignment vertical="center"/>
      <protection locked="0"/>
    </xf>
    <xf numFmtId="177" fontId="27" fillId="19" borderId="24" xfId="2" applyNumberFormat="1" applyFont="1" applyFill="1" applyBorder="1" applyProtection="1">
      <alignment vertical="center"/>
      <protection locked="0"/>
    </xf>
    <xf numFmtId="178" fontId="38" fillId="19" borderId="9" xfId="3" applyNumberFormat="1" applyFont="1" applyFill="1" applyBorder="1" applyAlignment="1" applyProtection="1">
      <alignment horizontal="right" vertical="center"/>
      <protection locked="0"/>
    </xf>
    <xf numFmtId="0" fontId="24" fillId="19" borderId="40" xfId="0" applyFont="1" applyFill="1" applyBorder="1" applyAlignment="1" applyProtection="1">
      <alignment vertical="center" textRotation="255"/>
      <protection locked="0"/>
    </xf>
    <xf numFmtId="0" fontId="24" fillId="19" borderId="41" xfId="0" applyFont="1" applyFill="1" applyBorder="1" applyAlignment="1" applyProtection="1">
      <alignment vertical="center" textRotation="255"/>
      <protection locked="0"/>
    </xf>
    <xf numFmtId="177" fontId="27" fillId="19" borderId="41" xfId="2" applyNumberFormat="1" applyFont="1" applyFill="1" applyBorder="1" applyProtection="1">
      <alignment vertical="center"/>
      <protection locked="0"/>
    </xf>
    <xf numFmtId="177" fontId="27" fillId="19" borderId="47" xfId="2" applyNumberFormat="1" applyFont="1" applyFill="1" applyBorder="1" applyProtection="1">
      <alignment vertical="center"/>
      <protection locked="0"/>
    </xf>
    <xf numFmtId="178" fontId="38" fillId="19" borderId="61" xfId="3" applyNumberFormat="1" applyFont="1" applyFill="1" applyBorder="1" applyAlignment="1" applyProtection="1">
      <alignment horizontal="right" vertical="center"/>
      <protection locked="0"/>
    </xf>
    <xf numFmtId="177" fontId="27" fillId="19" borderId="93" xfId="2" applyNumberFormat="1" applyFont="1" applyFill="1" applyBorder="1" applyProtection="1">
      <alignment vertical="center"/>
      <protection locked="0"/>
    </xf>
    <xf numFmtId="177" fontId="27" fillId="19" borderId="104" xfId="2" applyNumberFormat="1" applyFont="1" applyFill="1" applyBorder="1" applyProtection="1">
      <alignment vertical="center"/>
      <protection locked="0"/>
    </xf>
    <xf numFmtId="0" fontId="65" fillId="19" borderId="0" xfId="2" applyFont="1" applyFill="1" applyAlignment="1" applyProtection="1">
      <alignment vertical="top" wrapText="1"/>
      <protection locked="0"/>
    </xf>
    <xf numFmtId="0" fontId="24" fillId="19" borderId="0" xfId="2" applyFont="1" applyFill="1" applyProtection="1">
      <alignment vertical="center"/>
      <protection locked="0"/>
    </xf>
    <xf numFmtId="0" fontId="24" fillId="19" borderId="0" xfId="2" quotePrefix="1" applyFont="1" applyFill="1" applyAlignment="1" applyProtection="1">
      <alignment horizontal="center" vertical="center"/>
      <protection locked="0"/>
    </xf>
    <xf numFmtId="0" fontId="24" fillId="19" borderId="0" xfId="0" applyFont="1" applyFill="1" applyProtection="1">
      <alignment vertical="center"/>
      <protection locked="0"/>
    </xf>
    <xf numFmtId="38" fontId="24" fillId="19" borderId="0" xfId="3" applyFont="1" applyFill="1" applyAlignment="1" applyProtection="1">
      <alignment horizontal="right"/>
      <protection locked="0"/>
    </xf>
    <xf numFmtId="178" fontId="24" fillId="19" borderId="0" xfId="3" applyNumberFormat="1" applyFont="1" applyFill="1" applyAlignment="1" applyProtection="1">
      <alignment horizontal="right" vertical="center"/>
      <protection locked="0"/>
    </xf>
    <xf numFmtId="178" fontId="24" fillId="19" borderId="0" xfId="0" applyNumberFormat="1" applyFont="1" applyFill="1" applyProtection="1">
      <alignment vertical="center"/>
      <protection locked="0"/>
    </xf>
    <xf numFmtId="0" fontId="30" fillId="19" borderId="0" xfId="2" applyFont="1" applyFill="1" applyAlignment="1" applyProtection="1">
      <alignment vertical="top" wrapText="1"/>
      <protection locked="0"/>
    </xf>
    <xf numFmtId="0" fontId="19" fillId="19" borderId="0" xfId="2" applyFont="1" applyFill="1" applyAlignment="1" applyProtection="1">
      <alignment vertical="top" wrapText="1"/>
      <protection locked="0"/>
    </xf>
    <xf numFmtId="0" fontId="22" fillId="19" borderId="0" xfId="2" applyFont="1" applyFill="1" applyProtection="1">
      <alignment vertical="center"/>
      <protection locked="0"/>
    </xf>
    <xf numFmtId="0" fontId="40" fillId="19" borderId="0" xfId="2" applyFont="1" applyFill="1" applyAlignment="1" applyProtection="1">
      <alignment vertical="center" wrapText="1"/>
      <protection locked="0"/>
    </xf>
    <xf numFmtId="0" fontId="45" fillId="19" borderId="3" xfId="2" applyFont="1" applyFill="1" applyBorder="1" applyAlignment="1" applyProtection="1">
      <alignment vertical="center" wrapText="1"/>
      <protection locked="0"/>
    </xf>
    <xf numFmtId="0" fontId="31" fillId="19" borderId="0" xfId="2" applyFont="1" applyFill="1" applyAlignment="1" applyProtection="1">
      <alignment vertical="center" shrinkToFit="1"/>
      <protection locked="0"/>
    </xf>
    <xf numFmtId="0" fontId="4" fillId="6" borderId="0" xfId="0" applyFont="1" applyFill="1" applyAlignment="1" applyProtection="1">
      <alignment horizontal="center" vertical="center" shrinkToFit="1"/>
      <protection locked="0"/>
    </xf>
    <xf numFmtId="0" fontId="9" fillId="10" borderId="0" xfId="0" applyFont="1" applyFill="1" applyAlignment="1" applyProtection="1">
      <alignment horizontal="right" vertical="top" wrapText="1" shrinkToFit="1"/>
      <protection locked="0"/>
    </xf>
    <xf numFmtId="0" fontId="9" fillId="10" borderId="0" xfId="0" applyFont="1" applyFill="1" applyAlignment="1" applyProtection="1">
      <alignment horizontal="left" vertical="top" wrapText="1" shrinkToFit="1"/>
      <protection locked="0"/>
    </xf>
    <xf numFmtId="0" fontId="82" fillId="10" borderId="0" xfId="0" applyFont="1" applyFill="1" applyAlignment="1" applyProtection="1">
      <alignment horizontal="left" vertical="top" wrapText="1" shrinkToFit="1"/>
      <protection locked="0"/>
    </xf>
    <xf numFmtId="0" fontId="9" fillId="10" borderId="0" xfId="2" applyFont="1" applyFill="1" applyAlignment="1" applyProtection="1">
      <alignment horizontal="left" vertical="center" wrapText="1"/>
      <protection locked="0"/>
    </xf>
    <xf numFmtId="0" fontId="57" fillId="10" borderId="0" xfId="2" applyFont="1" applyFill="1" applyAlignment="1" applyProtection="1">
      <alignment horizontal="left" vertical="center" wrapText="1"/>
      <protection locked="0"/>
    </xf>
    <xf numFmtId="0" fontId="82" fillId="10" borderId="0" xfId="0" applyFont="1" applyFill="1" applyAlignment="1" applyProtection="1">
      <alignment horizontal="right" vertical="top" wrapText="1" shrinkToFit="1"/>
      <protection locked="0"/>
    </xf>
    <xf numFmtId="0" fontId="6" fillId="10" borderId="0" xfId="0" applyFont="1" applyFill="1" applyAlignment="1" applyProtection="1">
      <alignment horizontal="left" vertical="top"/>
      <protection locked="0"/>
    </xf>
    <xf numFmtId="0" fontId="4" fillId="10" borderId="0" xfId="0" applyFont="1" applyFill="1" applyAlignment="1" applyProtection="1">
      <alignment horizontal="center" vertical="center" wrapText="1" shrinkToFit="1"/>
      <protection locked="0"/>
    </xf>
    <xf numFmtId="0" fontId="4" fillId="10" borderId="0" xfId="0" applyFont="1" applyFill="1" applyAlignment="1" applyProtection="1">
      <alignment vertical="center" shrinkToFit="1"/>
      <protection locked="0"/>
    </xf>
    <xf numFmtId="0" fontId="81" fillId="10" borderId="0" xfId="0" applyFont="1" applyFill="1" applyAlignment="1" applyProtection="1">
      <alignment vertical="center" shrinkToFit="1"/>
      <protection locked="0"/>
    </xf>
    <xf numFmtId="0" fontId="80" fillId="10" borderId="0" xfId="0" applyFont="1" applyFill="1" applyAlignment="1" applyProtection="1">
      <alignment vertical="top" wrapText="1" shrinkToFit="1"/>
      <protection locked="0"/>
    </xf>
    <xf numFmtId="0" fontId="4" fillId="10" borderId="0" xfId="0" applyFont="1" applyFill="1" applyAlignment="1" applyProtection="1">
      <alignment vertical="center" wrapText="1" shrinkToFit="1"/>
      <protection locked="0"/>
    </xf>
    <xf numFmtId="0" fontId="9" fillId="10" borderId="0" xfId="0" applyFont="1" applyFill="1" applyAlignment="1" applyProtection="1">
      <alignment vertical="top" wrapText="1" shrinkToFit="1"/>
      <protection locked="0"/>
    </xf>
    <xf numFmtId="0" fontId="57" fillId="10" borderId="0" xfId="0" applyFont="1" applyFill="1" applyAlignment="1" applyProtection="1">
      <alignment vertical="top" wrapText="1" shrinkToFit="1"/>
      <protection locked="0"/>
    </xf>
    <xf numFmtId="0" fontId="57" fillId="10" borderId="79" xfId="0" applyFont="1" applyFill="1" applyBorder="1" applyAlignment="1" applyProtection="1">
      <alignment horizontal="center" vertical="center" wrapText="1" shrinkToFit="1"/>
      <protection locked="0"/>
    </xf>
    <xf numFmtId="0" fontId="57" fillId="10" borderId="0" xfId="2" applyFont="1" applyFill="1" applyAlignment="1" applyProtection="1">
      <alignment horizontal="left" vertical="center"/>
      <protection locked="0"/>
    </xf>
    <xf numFmtId="0" fontId="96" fillId="10" borderId="0" xfId="2" applyFont="1" applyFill="1" applyProtection="1">
      <alignment vertical="center"/>
      <protection locked="0"/>
    </xf>
    <xf numFmtId="0" fontId="81" fillId="10" borderId="0" xfId="2" applyFont="1" applyFill="1" applyAlignment="1" applyProtection="1">
      <alignment vertical="center" wrapText="1"/>
      <protection locked="0"/>
    </xf>
    <xf numFmtId="0" fontId="86" fillId="10" borderId="0" xfId="2" applyFont="1" applyFill="1" applyAlignment="1" applyProtection="1">
      <alignment horizontal="left" vertical="center"/>
      <protection locked="0"/>
    </xf>
    <xf numFmtId="0" fontId="57" fillId="10" borderId="0" xfId="2" applyFont="1" applyFill="1" applyAlignment="1" applyProtection="1">
      <alignment horizontal="right" vertical="center"/>
      <protection locked="0"/>
    </xf>
    <xf numFmtId="0" fontId="57" fillId="10" borderId="0" xfId="2" applyFont="1" applyFill="1" applyProtection="1">
      <alignment vertical="center"/>
      <protection locked="0"/>
    </xf>
    <xf numFmtId="0" fontId="33" fillId="10" borderId="0" xfId="2" applyFont="1" applyFill="1" applyAlignment="1" applyProtection="1">
      <alignment vertical="center" wrapText="1"/>
      <protection locked="0"/>
    </xf>
    <xf numFmtId="0" fontId="33" fillId="10" borderId="0" xfId="2" applyFont="1" applyFill="1" applyAlignment="1" applyProtection="1">
      <alignment horizontal="center" vertical="center" wrapText="1"/>
      <protection locked="0"/>
    </xf>
    <xf numFmtId="0" fontId="27" fillId="10" borderId="0" xfId="2" applyFont="1" applyFill="1" applyAlignment="1" applyProtection="1">
      <alignment vertical="center" wrapText="1" shrinkToFit="1"/>
      <protection locked="0"/>
    </xf>
    <xf numFmtId="0" fontId="9" fillId="10" borderId="0" xfId="2" applyFont="1" applyFill="1" applyAlignment="1" applyProtection="1">
      <alignment vertical="center" wrapText="1" shrinkToFit="1"/>
      <protection locked="0"/>
    </xf>
    <xf numFmtId="0" fontId="38" fillId="10" borderId="151" xfId="2" applyFont="1" applyFill="1" applyBorder="1" applyAlignment="1" applyProtection="1">
      <alignment vertical="center" shrinkToFit="1"/>
      <protection locked="0"/>
    </xf>
    <xf numFmtId="0" fontId="38" fillId="10" borderId="0" xfId="2" applyFont="1" applyFill="1" applyAlignment="1" applyProtection="1">
      <alignment vertical="center" shrinkToFit="1"/>
      <protection locked="0"/>
    </xf>
    <xf numFmtId="0" fontId="27" fillId="10" borderId="0" xfId="2" applyFont="1" applyFill="1" applyAlignment="1" applyProtection="1">
      <alignment horizontal="center" vertical="center" wrapText="1"/>
      <protection locked="0"/>
    </xf>
    <xf numFmtId="38" fontId="21" fillId="10" borderId="119" xfId="3" applyFont="1" applyFill="1" applyBorder="1" applyAlignment="1" applyProtection="1">
      <alignment vertical="center" wrapText="1"/>
      <protection locked="0"/>
    </xf>
    <xf numFmtId="38" fontId="21" fillId="10" borderId="158" xfId="3" applyFont="1" applyFill="1" applyBorder="1" applyAlignment="1" applyProtection="1">
      <alignment vertical="center" wrapText="1"/>
      <protection locked="0"/>
    </xf>
    <xf numFmtId="38" fontId="21" fillId="10" borderId="159" xfId="3" applyFont="1" applyFill="1" applyBorder="1" applyAlignment="1" applyProtection="1">
      <alignment vertical="center" wrapText="1"/>
      <protection locked="0"/>
    </xf>
    <xf numFmtId="38" fontId="21" fillId="10" borderId="163" xfId="3" applyFont="1" applyFill="1" applyBorder="1" applyAlignment="1" applyProtection="1">
      <alignment vertical="center" wrapText="1"/>
      <protection locked="0"/>
    </xf>
    <xf numFmtId="0" fontId="57" fillId="10" borderId="0" xfId="2" applyFont="1" applyFill="1" applyAlignment="1" applyProtection="1">
      <alignment horizontal="right" vertical="top" wrapText="1"/>
      <protection locked="0"/>
    </xf>
    <xf numFmtId="179" fontId="21" fillId="10" borderId="0" xfId="2" applyNumberFormat="1" applyFont="1" applyFill="1" applyAlignment="1" applyProtection="1">
      <alignment horizontal="center" vertical="center" textRotation="255"/>
      <protection locked="0"/>
    </xf>
    <xf numFmtId="179" fontId="38" fillId="10" borderId="0" xfId="2" applyNumberFormat="1" applyFont="1" applyFill="1" applyAlignment="1" applyProtection="1">
      <alignment horizontal="center" vertical="center"/>
      <protection locked="0"/>
    </xf>
    <xf numFmtId="179" fontId="21" fillId="10" borderId="38" xfId="2" applyNumberFormat="1" applyFont="1" applyFill="1" applyBorder="1" applyProtection="1">
      <alignment vertical="center"/>
      <protection locked="0"/>
    </xf>
    <xf numFmtId="181" fontId="38" fillId="10" borderId="0" xfId="2" applyNumberFormat="1" applyFont="1" applyFill="1" applyAlignment="1" applyProtection="1">
      <alignment horizontal="center" vertical="center"/>
      <protection locked="0"/>
    </xf>
    <xf numFmtId="179" fontId="21" fillId="10" borderId="0" xfId="2" applyNumberFormat="1" applyFont="1" applyFill="1" applyProtection="1">
      <alignment vertical="center"/>
      <protection locked="0"/>
    </xf>
    <xf numFmtId="49" fontId="80" fillId="10" borderId="0" xfId="2" applyNumberFormat="1" applyFont="1" applyFill="1" applyAlignment="1" applyProtection="1">
      <alignment horizontal="right" vertical="top" wrapText="1"/>
      <protection locked="0"/>
    </xf>
    <xf numFmtId="0" fontId="80" fillId="10" borderId="0" xfId="2" applyFont="1" applyFill="1" applyAlignment="1" applyProtection="1">
      <alignment horizontal="left" vertical="top" wrapText="1"/>
      <protection locked="0"/>
    </xf>
    <xf numFmtId="0" fontId="27" fillId="6" borderId="0" xfId="2" applyFont="1" applyFill="1" applyAlignment="1" applyProtection="1">
      <alignment vertical="top" wrapText="1"/>
      <protection locked="0"/>
    </xf>
    <xf numFmtId="0" fontId="18" fillId="7" borderId="0" xfId="2" applyFont="1" applyFill="1" applyAlignment="1" applyProtection="1">
      <alignment vertical="center" wrapText="1" shrinkToFit="1"/>
      <protection locked="0"/>
    </xf>
    <xf numFmtId="0" fontId="0" fillId="10" borderId="0" xfId="0" applyFill="1" applyProtection="1">
      <alignment vertical="center"/>
      <protection locked="0"/>
    </xf>
    <xf numFmtId="0" fontId="51" fillId="10" borderId="38" xfId="0" applyFont="1" applyFill="1" applyBorder="1" applyProtection="1">
      <alignment vertical="center"/>
      <protection locked="0"/>
    </xf>
    <xf numFmtId="0" fontId="51" fillId="10" borderId="0" xfId="0" applyFont="1" applyFill="1" applyProtection="1">
      <alignment vertical="center"/>
      <protection locked="0"/>
    </xf>
    <xf numFmtId="0" fontId="51" fillId="10" borderId="0" xfId="0" applyFont="1" applyFill="1" applyAlignment="1" applyProtection="1">
      <alignment horizontal="right" vertical="center"/>
      <protection locked="0"/>
    </xf>
    <xf numFmtId="0" fontId="43" fillId="10" borderId="0" xfId="0" applyFont="1" applyFill="1" applyAlignment="1" applyProtection="1">
      <alignment horizontal="center" vertical="center"/>
      <protection locked="0"/>
    </xf>
    <xf numFmtId="180" fontId="43" fillId="10" borderId="0" xfId="0" applyNumberFormat="1" applyFont="1" applyFill="1" applyAlignment="1" applyProtection="1">
      <alignment horizontal="center" vertical="center"/>
      <protection locked="0"/>
    </xf>
    <xf numFmtId="0" fontId="59" fillId="10" borderId="0" xfId="0" applyFont="1" applyFill="1" applyAlignment="1" applyProtection="1">
      <alignment horizontal="right" vertical="top" wrapText="1"/>
      <protection locked="0"/>
    </xf>
    <xf numFmtId="0" fontId="14" fillId="10" borderId="0" xfId="0" applyFont="1" applyFill="1" applyAlignment="1" applyProtection="1">
      <alignment horizontal="right" vertical="top" wrapText="1"/>
      <protection locked="0"/>
    </xf>
    <xf numFmtId="0" fontId="0" fillId="10" borderId="0" xfId="0" applyFill="1" applyAlignment="1" applyProtection="1">
      <alignment horizontal="left" vertical="center" wrapText="1"/>
      <protection locked="0"/>
    </xf>
    <xf numFmtId="0" fontId="0" fillId="10" borderId="12" xfId="0" applyFill="1" applyBorder="1" applyAlignment="1" applyProtection="1">
      <alignment horizontal="left" vertical="center" wrapText="1"/>
      <protection locked="0"/>
    </xf>
    <xf numFmtId="0" fontId="21" fillId="10" borderId="0" xfId="2" applyFont="1" applyFill="1" applyAlignment="1" applyProtection="1">
      <alignment horizontal="left" vertical="center"/>
      <protection locked="0"/>
    </xf>
    <xf numFmtId="0" fontId="31" fillId="6" borderId="40" xfId="2" applyFont="1" applyFill="1" applyBorder="1" applyAlignment="1" applyProtection="1">
      <alignment horizontal="center" vertical="center" wrapText="1"/>
      <protection locked="0"/>
    </xf>
    <xf numFmtId="0" fontId="31" fillId="6" borderId="41" xfId="2" applyFont="1" applyFill="1" applyBorder="1" applyAlignment="1" applyProtection="1">
      <alignment horizontal="center" vertical="center" wrapText="1"/>
      <protection locked="0"/>
    </xf>
    <xf numFmtId="0" fontId="31" fillId="6" borderId="47" xfId="2" applyFont="1" applyFill="1" applyBorder="1" applyAlignment="1" applyProtection="1">
      <alignment horizontal="center" vertical="center" wrapText="1"/>
      <protection locked="0"/>
    </xf>
    <xf numFmtId="0" fontId="48" fillId="10" borderId="31" xfId="0" applyFont="1" applyFill="1" applyBorder="1" applyAlignment="1" applyProtection="1">
      <alignment vertical="center" wrapText="1"/>
      <protection locked="0"/>
    </xf>
    <xf numFmtId="0" fontId="48" fillId="10" borderId="0" xfId="0" applyFont="1" applyFill="1" applyAlignment="1" applyProtection="1">
      <alignment vertical="center" wrapText="1"/>
      <protection locked="0"/>
    </xf>
    <xf numFmtId="0" fontId="83" fillId="10" borderId="0" xfId="0" applyFont="1" applyFill="1" applyAlignment="1" applyProtection="1">
      <alignment horizontal="left" vertical="center" wrapText="1"/>
      <protection locked="0"/>
    </xf>
    <xf numFmtId="0" fontId="85" fillId="10" borderId="0" xfId="0" applyFont="1" applyFill="1" applyAlignment="1" applyProtection="1">
      <alignment horizontal="left" vertical="center" wrapText="1"/>
      <protection locked="0"/>
    </xf>
    <xf numFmtId="0" fontId="31" fillId="6" borderId="0" xfId="2" applyFont="1" applyFill="1" applyAlignment="1" applyProtection="1">
      <protection locked="0"/>
    </xf>
    <xf numFmtId="0" fontId="30" fillId="6" borderId="0" xfId="2" applyFont="1" applyFill="1" applyAlignment="1" applyProtection="1">
      <alignment vertical="center" wrapText="1"/>
      <protection locked="0"/>
    </xf>
    <xf numFmtId="0" fontId="4" fillId="10" borderId="0" xfId="2" applyFont="1" applyFill="1" applyAlignment="1" applyProtection="1">
      <protection locked="0"/>
    </xf>
    <xf numFmtId="0" fontId="2" fillId="10" borderId="0" xfId="2" applyFill="1" applyAlignment="1" applyProtection="1">
      <protection locked="0"/>
    </xf>
    <xf numFmtId="0" fontId="26" fillId="6" borderId="0" xfId="2" applyFont="1" applyFill="1" applyAlignment="1" applyProtection="1">
      <alignment vertical="center" shrinkToFit="1"/>
      <protection locked="0"/>
    </xf>
    <xf numFmtId="0" fontId="66" fillId="6" borderId="0" xfId="2" applyFont="1" applyFill="1" applyAlignment="1" applyProtection="1">
      <protection locked="0"/>
    </xf>
    <xf numFmtId="0" fontId="7" fillId="6" borderId="0" xfId="2" applyFont="1" applyFill="1" applyAlignment="1" applyProtection="1">
      <alignment vertical="center" wrapText="1" shrinkToFit="1"/>
      <protection locked="0"/>
    </xf>
    <xf numFmtId="0" fontId="56" fillId="10" borderId="0" xfId="2" applyFont="1" applyFill="1" applyAlignment="1" applyProtection="1">
      <alignment horizontal="right" vertical="top" shrinkToFit="1"/>
      <protection locked="0"/>
    </xf>
    <xf numFmtId="49" fontId="150" fillId="10" borderId="0" xfId="0" applyNumberFormat="1" applyFont="1" applyFill="1" applyAlignment="1" applyProtection="1">
      <alignment horizontal="right" vertical="top"/>
      <protection locked="0"/>
    </xf>
    <xf numFmtId="0" fontId="29" fillId="6" borderId="0" xfId="2" applyFont="1" applyFill="1" applyAlignment="1" applyProtection="1">
      <alignment horizontal="left" vertical="top" wrapText="1" shrinkToFit="1"/>
      <protection locked="0"/>
    </xf>
    <xf numFmtId="0" fontId="6" fillId="10" borderId="0" xfId="2" applyFont="1" applyFill="1" applyAlignment="1" applyProtection="1">
      <alignment horizontal="left" vertical="top"/>
      <protection locked="0"/>
    </xf>
    <xf numFmtId="0" fontId="84" fillId="10" borderId="0" xfId="2" applyFont="1" applyFill="1" applyAlignment="1" applyProtection="1">
      <alignment horizontal="left" vertical="center" wrapText="1" shrinkToFit="1"/>
      <protection locked="0"/>
    </xf>
    <xf numFmtId="0" fontId="81" fillId="10" borderId="0" xfId="2" applyFont="1" applyFill="1" applyAlignment="1" applyProtection="1">
      <alignment horizontal="left" vertical="top"/>
      <protection locked="0"/>
    </xf>
    <xf numFmtId="0" fontId="81" fillId="10" borderId="0" xfId="2" applyFont="1" applyFill="1" applyAlignment="1" applyProtection="1">
      <alignment horizontal="center" vertical="top"/>
      <protection locked="0"/>
    </xf>
    <xf numFmtId="0" fontId="80" fillId="10" borderId="0" xfId="2" applyFont="1" applyFill="1" applyAlignment="1" applyProtection="1">
      <alignment horizontal="right" vertical="center" wrapText="1"/>
      <protection locked="0"/>
    </xf>
    <xf numFmtId="0" fontId="80" fillId="10" borderId="0" xfId="2" applyFont="1" applyFill="1" applyAlignment="1" applyProtection="1">
      <alignment horizontal="right" vertical="center"/>
      <protection locked="0"/>
    </xf>
    <xf numFmtId="0" fontId="80" fillId="10" borderId="0" xfId="2" applyFont="1" applyFill="1" applyAlignment="1" applyProtection="1">
      <alignment horizontal="left" vertical="center" wrapText="1"/>
      <protection locked="0"/>
    </xf>
    <xf numFmtId="0" fontId="80" fillId="10" borderId="0" xfId="2" applyFont="1" applyFill="1" applyAlignment="1" applyProtection="1">
      <alignment horizontal="left" vertical="center"/>
      <protection locked="0"/>
    </xf>
    <xf numFmtId="0" fontId="6" fillId="6" borderId="0" xfId="2" applyFont="1" applyFill="1" applyAlignment="1" applyProtection="1">
      <alignment horizontal="left" vertical="top"/>
      <protection locked="0"/>
    </xf>
    <xf numFmtId="0" fontId="59" fillId="10" borderId="0" xfId="2" applyFont="1" applyFill="1" applyAlignment="1" applyProtection="1">
      <alignment vertical="top"/>
      <protection locked="0"/>
    </xf>
    <xf numFmtId="0" fontId="59" fillId="10" borderId="0" xfId="2" applyFont="1" applyFill="1" applyAlignment="1" applyProtection="1">
      <alignment horizontal="center" vertical="center"/>
      <protection locked="0"/>
    </xf>
    <xf numFmtId="0" fontId="21" fillId="10" borderId="0" xfId="2" applyFont="1" applyFill="1" applyAlignment="1" applyProtection="1">
      <alignment horizontal="center" vertical="center" shrinkToFit="1"/>
      <protection locked="0"/>
    </xf>
    <xf numFmtId="0" fontId="10" fillId="10" borderId="0" xfId="2" applyFont="1" applyFill="1" applyAlignment="1" applyProtection="1">
      <alignment horizontal="left" vertical="center"/>
      <protection locked="0"/>
    </xf>
    <xf numFmtId="0" fontId="10" fillId="10" borderId="0" xfId="2" applyFont="1" applyFill="1" applyProtection="1">
      <alignment vertical="center"/>
      <protection locked="0"/>
    </xf>
    <xf numFmtId="0" fontId="23" fillId="10" borderId="0" xfId="2" applyFont="1" applyFill="1" applyProtection="1">
      <alignment vertical="center"/>
      <protection locked="0"/>
    </xf>
    <xf numFmtId="0" fontId="21" fillId="10" borderId="61" xfId="0" applyFont="1" applyFill="1" applyBorder="1" applyAlignment="1" applyProtection="1">
      <alignment vertical="center" shrinkToFit="1"/>
      <protection locked="0"/>
    </xf>
    <xf numFmtId="0" fontId="21" fillId="10" borderId="12" xfId="0" applyFont="1" applyFill="1" applyBorder="1" applyAlignment="1" applyProtection="1">
      <alignment vertical="center" shrinkToFit="1"/>
      <protection locked="0"/>
    </xf>
    <xf numFmtId="0" fontId="21" fillId="10" borderId="12" xfId="0" applyFont="1" applyFill="1" applyBorder="1" applyAlignment="1" applyProtection="1">
      <alignment vertical="center" wrapText="1" shrinkToFit="1"/>
      <protection locked="0"/>
    </xf>
    <xf numFmtId="0" fontId="21" fillId="10" borderId="0" xfId="0" applyFont="1" applyFill="1" applyAlignment="1" applyProtection="1">
      <alignment horizontal="center" vertical="center" shrinkToFit="1"/>
      <protection locked="0"/>
    </xf>
    <xf numFmtId="0" fontId="4" fillId="10" borderId="0" xfId="2" applyFont="1" applyFill="1" applyAlignment="1" applyProtection="1">
      <alignment horizontal="left" vertical="top" wrapText="1"/>
      <protection locked="0"/>
    </xf>
    <xf numFmtId="0" fontId="4" fillId="10" borderId="0" xfId="2" applyFont="1" applyFill="1" applyAlignment="1" applyProtection="1">
      <alignment horizontal="left" vertical="top"/>
      <protection locked="0"/>
    </xf>
    <xf numFmtId="0" fontId="21" fillId="10" borderId="23" xfId="0" applyFont="1" applyFill="1" applyBorder="1" applyAlignment="1" applyProtection="1">
      <alignment vertical="center" shrinkToFit="1"/>
      <protection locked="0"/>
    </xf>
    <xf numFmtId="0" fontId="21" fillId="10" borderId="38" xfId="0" applyFont="1" applyFill="1" applyBorder="1" applyAlignment="1" applyProtection="1">
      <alignment vertical="center" shrinkToFit="1"/>
      <protection locked="0"/>
    </xf>
    <xf numFmtId="0" fontId="6" fillId="10" borderId="23" xfId="2" applyFont="1" applyFill="1" applyBorder="1" applyProtection="1">
      <alignment vertical="center"/>
      <protection locked="0"/>
    </xf>
    <xf numFmtId="0" fontId="4" fillId="10" borderId="38" xfId="2" applyFont="1" applyFill="1" applyBorder="1" applyProtection="1">
      <alignment vertical="center"/>
      <protection locked="0"/>
    </xf>
    <xf numFmtId="0" fontId="21" fillId="10" borderId="0" xfId="0" applyFont="1" applyFill="1" applyAlignment="1" applyProtection="1">
      <alignment vertical="center" shrinkToFit="1"/>
      <protection locked="0"/>
    </xf>
    <xf numFmtId="38" fontId="73" fillId="0" borderId="38" xfId="5" applyFont="1" applyBorder="1" applyAlignment="1" applyProtection="1">
      <alignment vertical="center" wrapText="1"/>
      <protection locked="0"/>
    </xf>
    <xf numFmtId="0" fontId="74" fillId="20" borderId="23" xfId="0" applyFont="1" applyFill="1" applyBorder="1" applyAlignment="1" applyProtection="1">
      <alignment vertical="center" wrapText="1"/>
      <protection locked="0"/>
    </xf>
    <xf numFmtId="0" fontId="73" fillId="20" borderId="102" xfId="0" applyFont="1" applyFill="1" applyBorder="1" applyAlignment="1" applyProtection="1">
      <alignment vertical="center" wrapText="1"/>
      <protection locked="0"/>
    </xf>
    <xf numFmtId="0" fontId="73" fillId="0" borderId="102" xfId="0" applyFont="1" applyBorder="1" applyAlignment="1" applyProtection="1">
      <alignment vertical="center" wrapText="1"/>
      <protection locked="0"/>
    </xf>
    <xf numFmtId="0" fontId="73" fillId="41" borderId="42" xfId="3" applyNumberFormat="1" applyFont="1" applyFill="1" applyBorder="1" applyAlignment="1" applyProtection="1">
      <alignment horizontal="center" vertical="center" wrapText="1"/>
      <protection locked="0"/>
    </xf>
    <xf numFmtId="0" fontId="151" fillId="21" borderId="112" xfId="0" applyFont="1" applyFill="1" applyBorder="1" applyAlignment="1" applyProtection="1">
      <alignment horizontal="center" vertical="center" wrapText="1"/>
      <protection locked="0"/>
    </xf>
    <xf numFmtId="0" fontId="0" fillId="0" borderId="103" xfId="0" applyBorder="1" applyAlignment="1" applyProtection="1">
      <protection locked="0"/>
    </xf>
    <xf numFmtId="0" fontId="0" fillId="0" borderId="112" xfId="0" applyBorder="1" applyAlignment="1" applyProtection="1">
      <protection locked="0"/>
    </xf>
    <xf numFmtId="0" fontId="73" fillId="0" borderId="112" xfId="0" applyFont="1" applyBorder="1" applyAlignment="1" applyProtection="1">
      <protection locked="0"/>
    </xf>
    <xf numFmtId="0" fontId="73" fillId="0" borderId="103" xfId="3" applyNumberFormat="1" applyFont="1" applyFill="1" applyBorder="1" applyAlignment="1" applyProtection="1">
      <protection locked="0"/>
    </xf>
    <xf numFmtId="0" fontId="152" fillId="0" borderId="0" xfId="2" applyFont="1" applyProtection="1">
      <alignment vertical="center"/>
      <protection locked="0"/>
    </xf>
    <xf numFmtId="0" fontId="6" fillId="36" borderId="0" xfId="1" applyFont="1" applyFill="1" applyProtection="1">
      <alignment vertical="center"/>
      <protection locked="0"/>
    </xf>
    <xf numFmtId="0" fontId="8" fillId="36" borderId="0" xfId="1" applyFont="1" applyFill="1" applyAlignment="1" applyProtection="1">
      <alignment horizontal="left" vertical="center"/>
      <protection locked="0"/>
    </xf>
    <xf numFmtId="38" fontId="31" fillId="4" borderId="0" xfId="3" applyFont="1" applyFill="1" applyBorder="1" applyAlignment="1" applyProtection="1">
      <alignment vertical="center"/>
      <protection locked="0"/>
    </xf>
    <xf numFmtId="0" fontId="111" fillId="0" borderId="194" xfId="0" applyFont="1" applyBorder="1" applyAlignment="1" applyProtection="1">
      <protection locked="0"/>
    </xf>
    <xf numFmtId="0" fontId="116" fillId="0" borderId="194" xfId="0" applyFont="1" applyBorder="1" applyAlignment="1" applyProtection="1">
      <protection locked="0"/>
    </xf>
    <xf numFmtId="0" fontId="111" fillId="0" borderId="105" xfId="0" applyFont="1" applyBorder="1" applyAlignment="1" applyProtection="1">
      <protection locked="0"/>
    </xf>
    <xf numFmtId="0" fontId="116" fillId="0" borderId="105" xfId="0" applyFont="1" applyBorder="1" applyAlignment="1" applyProtection="1">
      <protection locked="0"/>
    </xf>
    <xf numFmtId="0" fontId="111" fillId="0" borderId="105" xfId="0" applyFont="1" applyBorder="1" applyAlignment="1" applyProtection="1">
      <alignment wrapText="1"/>
      <protection locked="0"/>
    </xf>
    <xf numFmtId="0" fontId="111" fillId="0" borderId="105" xfId="0" applyFont="1" applyBorder="1" applyAlignment="1" applyProtection="1">
      <alignment shrinkToFit="1"/>
      <protection locked="0"/>
    </xf>
    <xf numFmtId="0" fontId="116" fillId="35" borderId="105" xfId="0" applyFont="1" applyFill="1" applyBorder="1" applyAlignment="1" applyProtection="1">
      <protection locked="0"/>
    </xf>
    <xf numFmtId="0" fontId="111" fillId="0" borderId="147" xfId="0" applyFont="1" applyBorder="1" applyAlignment="1" applyProtection="1">
      <protection locked="0"/>
    </xf>
    <xf numFmtId="0" fontId="1" fillId="0" borderId="0" xfId="7" applyProtection="1">
      <alignment vertical="center"/>
      <protection locked="0"/>
    </xf>
    <xf numFmtId="0" fontId="111" fillId="0" borderId="112" xfId="7" applyFont="1" applyBorder="1" applyProtection="1">
      <alignment vertical="center"/>
      <protection locked="0"/>
    </xf>
    <xf numFmtId="0" fontId="143" fillId="0" borderId="0" xfId="7" applyFont="1" applyProtection="1">
      <alignment vertical="center"/>
      <protection locked="0"/>
    </xf>
    <xf numFmtId="0" fontId="111" fillId="0" borderId="112" xfId="7" applyFont="1" applyBorder="1" applyAlignment="1" applyProtection="1">
      <alignment vertical="center" wrapText="1"/>
      <protection locked="0"/>
    </xf>
    <xf numFmtId="0" fontId="144" fillId="0" borderId="112" xfId="7" applyFont="1" applyBorder="1" applyProtection="1">
      <alignment vertical="center"/>
      <protection locked="0"/>
    </xf>
    <xf numFmtId="0" fontId="111" fillId="12" borderId="112" xfId="7" applyFont="1" applyFill="1" applyBorder="1" applyProtection="1">
      <alignment vertical="center"/>
      <protection locked="0"/>
    </xf>
    <xf numFmtId="0" fontId="111" fillId="0" borderId="112" xfId="7" applyFont="1" applyBorder="1" applyAlignment="1" applyProtection="1">
      <alignment vertical="center" shrinkToFit="1"/>
      <protection locked="0"/>
    </xf>
    <xf numFmtId="0" fontId="111" fillId="0" borderId="0" xfId="7" applyFont="1" applyProtection="1">
      <alignment vertical="center"/>
      <protection locked="0"/>
    </xf>
    <xf numFmtId="0" fontId="31" fillId="2" borderId="182" xfId="2" applyFont="1" applyFill="1" applyBorder="1" applyAlignment="1" applyProtection="1">
      <alignment horizontal="center" vertical="center" wrapText="1" shrinkToFit="1"/>
      <protection locked="0"/>
    </xf>
    <xf numFmtId="0" fontId="31" fillId="2" borderId="109" xfId="2" applyFont="1" applyFill="1" applyBorder="1" applyAlignment="1" applyProtection="1">
      <alignment horizontal="center" vertical="center" wrapText="1" shrinkToFit="1"/>
      <protection locked="0"/>
    </xf>
    <xf numFmtId="0" fontId="90" fillId="26" borderId="65" xfId="2" applyFont="1" applyFill="1" applyBorder="1" applyAlignment="1" applyProtection="1">
      <alignment horizontal="center" vertical="center" wrapText="1"/>
      <protection locked="0"/>
    </xf>
    <xf numFmtId="0" fontId="90" fillId="26" borderId="45" xfId="2" applyFont="1" applyFill="1" applyBorder="1" applyAlignment="1" applyProtection="1">
      <alignment horizontal="center" vertical="center" wrapText="1"/>
      <protection locked="0"/>
    </xf>
    <xf numFmtId="0" fontId="90" fillId="26" borderId="58" xfId="2" applyFont="1" applyFill="1" applyBorder="1" applyAlignment="1" applyProtection="1">
      <alignment horizontal="center" vertical="center" wrapText="1"/>
      <protection locked="0"/>
    </xf>
    <xf numFmtId="0" fontId="102" fillId="26" borderId="182" xfId="2" applyFont="1" applyFill="1" applyBorder="1" applyAlignment="1" applyProtection="1">
      <alignment horizontal="center" vertical="center" wrapText="1"/>
      <protection locked="0"/>
    </xf>
    <xf numFmtId="0" fontId="102" fillId="26" borderId="183" xfId="2" applyFont="1" applyFill="1" applyBorder="1" applyAlignment="1" applyProtection="1">
      <alignment horizontal="center" vertical="center" wrapText="1"/>
      <protection locked="0"/>
    </xf>
    <xf numFmtId="0" fontId="4" fillId="0" borderId="57" xfId="2" applyFont="1" applyBorder="1" applyAlignment="1" applyProtection="1">
      <alignment horizontal="left" vertical="center" wrapText="1"/>
      <protection locked="0"/>
    </xf>
    <xf numFmtId="0" fontId="4" fillId="0" borderId="112" xfId="2" applyFont="1" applyBorder="1" applyAlignment="1" applyProtection="1">
      <alignment horizontal="left" vertical="center" wrapText="1"/>
      <protection locked="0"/>
    </xf>
    <xf numFmtId="178" fontId="62" fillId="9" borderId="92" xfId="3" applyNumberFormat="1" applyFont="1" applyFill="1" applyBorder="1" applyAlignment="1" applyProtection="1">
      <alignment horizontal="right" vertical="center"/>
      <protection locked="0"/>
    </xf>
    <xf numFmtId="178" fontId="62" fillId="9" borderId="93" xfId="3" applyNumberFormat="1" applyFont="1" applyFill="1" applyBorder="1" applyAlignment="1" applyProtection="1">
      <alignment horizontal="right" vertical="center"/>
      <protection locked="0"/>
    </xf>
    <xf numFmtId="0" fontId="24" fillId="4" borderId="34" xfId="0" applyFont="1" applyFill="1" applyBorder="1" applyAlignment="1" applyProtection="1">
      <alignment horizontal="center" vertical="center" textRotation="255"/>
      <protection locked="0"/>
    </xf>
    <xf numFmtId="0" fontId="24" fillId="4" borderId="73" xfId="0" applyFont="1" applyFill="1" applyBorder="1" applyAlignment="1" applyProtection="1">
      <alignment horizontal="center" vertical="center" textRotation="255"/>
      <protection locked="0"/>
    </xf>
    <xf numFmtId="0" fontId="24" fillId="4" borderId="6" xfId="0" applyFont="1" applyFill="1" applyBorder="1" applyAlignment="1" applyProtection="1">
      <alignment horizontal="center" vertical="center" textRotation="255"/>
      <protection locked="0"/>
    </xf>
    <xf numFmtId="0" fontId="24" fillId="4" borderId="59" xfId="0" applyFont="1" applyFill="1" applyBorder="1" applyAlignment="1" applyProtection="1">
      <alignment horizontal="center" vertical="center" textRotation="255"/>
      <protection locked="0"/>
    </xf>
    <xf numFmtId="0" fontId="21" fillId="13" borderId="74" xfId="0" applyFont="1" applyFill="1" applyBorder="1" applyAlignment="1" applyProtection="1">
      <alignment horizontal="center" vertical="center" textRotation="255"/>
      <protection locked="0"/>
    </xf>
    <xf numFmtId="0" fontId="21" fillId="13" borderId="3" xfId="0" applyFont="1" applyFill="1" applyBorder="1" applyAlignment="1" applyProtection="1">
      <alignment horizontal="center" vertical="center" textRotation="255"/>
      <protection locked="0"/>
    </xf>
    <xf numFmtId="0" fontId="21" fillId="13" borderId="31" xfId="0" applyFont="1" applyFill="1" applyBorder="1" applyAlignment="1" applyProtection="1">
      <alignment horizontal="center" vertical="center" textRotation="255"/>
      <protection locked="0"/>
    </xf>
    <xf numFmtId="0" fontId="21" fillId="13" borderId="0" xfId="0" applyFont="1" applyFill="1" applyAlignment="1" applyProtection="1">
      <alignment horizontal="center" vertical="center" textRotation="255"/>
      <protection locked="0"/>
    </xf>
    <xf numFmtId="0" fontId="21" fillId="13" borderId="87" xfId="0" applyFont="1" applyFill="1" applyBorder="1" applyAlignment="1" applyProtection="1">
      <alignment horizontal="center" vertical="center" textRotation="255"/>
      <protection locked="0"/>
    </xf>
    <xf numFmtId="0" fontId="21" fillId="13" borderId="41" xfId="0" applyFont="1" applyFill="1" applyBorder="1" applyAlignment="1" applyProtection="1">
      <alignment horizontal="center" vertical="center" textRotation="255"/>
      <protection locked="0"/>
    </xf>
    <xf numFmtId="0" fontId="24" fillId="4" borderId="81" xfId="0" applyFont="1" applyFill="1" applyBorder="1" applyAlignment="1" applyProtection="1">
      <alignment horizontal="left" vertical="center" shrinkToFit="1"/>
      <protection locked="0"/>
    </xf>
    <xf numFmtId="0" fontId="24" fillId="4" borderId="75" xfId="0" applyFont="1" applyFill="1" applyBorder="1" applyAlignment="1" applyProtection="1">
      <alignment horizontal="left" vertical="center" shrinkToFit="1"/>
      <protection locked="0"/>
    </xf>
    <xf numFmtId="0" fontId="24" fillId="4" borderId="113" xfId="0" applyFont="1" applyFill="1" applyBorder="1" applyAlignment="1" applyProtection="1">
      <alignment horizontal="left" vertical="center" shrinkToFit="1"/>
      <protection locked="0"/>
    </xf>
    <xf numFmtId="178" fontId="38" fillId="3" borderId="74" xfId="3" applyNumberFormat="1" applyFont="1" applyFill="1" applyBorder="1" applyAlignment="1" applyProtection="1">
      <alignment horizontal="right" vertical="center"/>
      <protection locked="0"/>
    </xf>
    <xf numFmtId="178" fontId="38" fillId="3" borderId="3" xfId="3" applyNumberFormat="1" applyFont="1" applyFill="1" applyBorder="1" applyAlignment="1" applyProtection="1">
      <alignment horizontal="right" vertical="center"/>
      <protection locked="0"/>
    </xf>
    <xf numFmtId="0" fontId="24" fillId="4" borderId="9" xfId="0" applyFont="1" applyFill="1" applyBorder="1" applyAlignment="1" applyProtection="1">
      <alignment horizontal="left" vertical="center" shrinkToFit="1"/>
      <protection locked="0"/>
    </xf>
    <xf numFmtId="0" fontId="24" fillId="4" borderId="71" xfId="0" applyFont="1" applyFill="1" applyBorder="1" applyAlignment="1" applyProtection="1">
      <alignment horizontal="left" vertical="center" shrinkToFit="1"/>
      <protection locked="0"/>
    </xf>
    <xf numFmtId="0" fontId="24" fillId="4" borderId="85" xfId="0" applyFont="1" applyFill="1" applyBorder="1" applyAlignment="1" applyProtection="1">
      <alignment horizontal="left" vertical="center" shrinkToFit="1"/>
      <protection locked="0"/>
    </xf>
    <xf numFmtId="178" fontId="38" fillId="3" borderId="9" xfId="3" applyNumberFormat="1" applyFont="1" applyFill="1" applyBorder="1" applyAlignment="1" applyProtection="1">
      <alignment horizontal="right" vertical="center"/>
      <protection locked="0"/>
    </xf>
    <xf numFmtId="178" fontId="38" fillId="3" borderId="71" xfId="3" applyNumberFormat="1" applyFont="1" applyFill="1" applyBorder="1" applyAlignment="1" applyProtection="1">
      <alignment horizontal="right" vertical="center"/>
      <protection locked="0"/>
    </xf>
    <xf numFmtId="0" fontId="24" fillId="4" borderId="12" xfId="0" applyFont="1" applyFill="1" applyBorder="1" applyAlignment="1" applyProtection="1">
      <alignment horizontal="left" vertical="center"/>
      <protection locked="0"/>
    </xf>
    <xf numFmtId="0" fontId="24" fillId="4" borderId="57" xfId="0" applyFont="1" applyFill="1" applyBorder="1" applyAlignment="1" applyProtection="1">
      <alignment horizontal="left" vertical="center"/>
      <protection locked="0"/>
    </xf>
    <xf numFmtId="0" fontId="110" fillId="4" borderId="0" xfId="2" applyFont="1" applyFill="1" applyAlignment="1" applyProtection="1">
      <alignment horizontal="center" vertical="center"/>
      <protection locked="0"/>
    </xf>
    <xf numFmtId="0" fontId="102" fillId="26" borderId="10" xfId="2" applyFont="1" applyFill="1" applyBorder="1" applyAlignment="1" applyProtection="1">
      <alignment horizontal="center" vertical="center" wrapText="1"/>
      <protection locked="0"/>
    </xf>
    <xf numFmtId="0" fontId="102" fillId="26" borderId="33" xfId="2" applyFont="1" applyFill="1" applyBorder="1" applyAlignment="1" applyProtection="1">
      <alignment horizontal="center" vertical="center" wrapText="1"/>
      <protection locked="0"/>
    </xf>
    <xf numFmtId="0" fontId="9" fillId="0" borderId="31"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25" fillId="2" borderId="0" xfId="2" applyFont="1" applyFill="1" applyAlignment="1" applyProtection="1">
      <alignment horizontal="right" vertical="center"/>
      <protection locked="0"/>
    </xf>
    <xf numFmtId="38" fontId="31" fillId="0" borderId="26" xfId="3" applyFont="1" applyFill="1" applyBorder="1" applyAlignment="1" applyProtection="1">
      <alignment horizontal="right" vertical="center"/>
      <protection locked="0"/>
    </xf>
    <xf numFmtId="38" fontId="31" fillId="0" borderId="69" xfId="3" applyFont="1" applyFill="1" applyBorder="1" applyAlignment="1" applyProtection="1">
      <alignment horizontal="right" vertical="center"/>
      <protection locked="0"/>
    </xf>
    <xf numFmtId="38" fontId="31" fillId="0" borderId="11" xfId="3" applyFont="1" applyFill="1" applyBorder="1" applyAlignment="1" applyProtection="1">
      <alignment horizontal="right" vertical="center"/>
      <protection locked="0"/>
    </xf>
    <xf numFmtId="38" fontId="31" fillId="0" borderId="4" xfId="3" applyFont="1" applyFill="1" applyBorder="1" applyAlignment="1" applyProtection="1">
      <alignment horizontal="right" vertical="center"/>
      <protection locked="0"/>
    </xf>
    <xf numFmtId="0" fontId="31" fillId="2" borderId="71" xfId="2" applyFont="1" applyFill="1" applyBorder="1" applyAlignment="1" applyProtection="1">
      <alignment horizontal="center" vertical="center"/>
      <protection locked="0"/>
    </xf>
    <xf numFmtId="0" fontId="31" fillId="2" borderId="85" xfId="2" applyFont="1" applyFill="1" applyBorder="1" applyAlignment="1" applyProtection="1">
      <alignment horizontal="center" vertical="center"/>
      <protection locked="0"/>
    </xf>
    <xf numFmtId="0" fontId="31" fillId="30" borderId="65" xfId="2" applyFont="1" applyFill="1" applyBorder="1" applyAlignment="1" applyProtection="1">
      <alignment horizontal="center" vertical="center"/>
      <protection locked="0"/>
    </xf>
    <xf numFmtId="0" fontId="31" fillId="30" borderId="45" xfId="2" applyFont="1" applyFill="1" applyBorder="1" applyAlignment="1" applyProtection="1">
      <alignment horizontal="center" vertical="center"/>
      <protection locked="0"/>
    </xf>
    <xf numFmtId="0" fontId="31" fillId="30" borderId="124" xfId="2" applyFont="1" applyFill="1" applyBorder="1" applyAlignment="1" applyProtection="1">
      <alignment horizontal="center" vertical="center"/>
      <protection locked="0"/>
    </xf>
    <xf numFmtId="38" fontId="25" fillId="9" borderId="125" xfId="3" applyFont="1" applyFill="1" applyBorder="1" applyAlignment="1" applyProtection="1">
      <alignment horizontal="right" vertical="center"/>
      <protection locked="0"/>
    </xf>
    <xf numFmtId="38" fontId="25" fillId="9" borderId="45" xfId="3" applyFont="1" applyFill="1" applyBorder="1" applyAlignment="1" applyProtection="1">
      <alignment horizontal="right" vertical="center"/>
      <protection locked="0"/>
    </xf>
    <xf numFmtId="38" fontId="76" fillId="0" borderId="166" xfId="3" applyFont="1" applyFill="1" applyBorder="1" applyAlignment="1" applyProtection="1">
      <alignment horizontal="center" vertical="center"/>
      <protection locked="0"/>
    </xf>
    <xf numFmtId="38" fontId="76" fillId="0" borderId="112" xfId="3" applyFont="1" applyFill="1" applyBorder="1" applyAlignment="1" applyProtection="1">
      <alignment horizontal="center" vertical="center"/>
      <protection locked="0"/>
    </xf>
    <xf numFmtId="38" fontId="76" fillId="0" borderId="61" xfId="3" applyFont="1" applyFill="1" applyBorder="1" applyAlignment="1" applyProtection="1">
      <alignment horizontal="center" vertical="center"/>
      <protection locked="0"/>
    </xf>
    <xf numFmtId="38" fontId="76" fillId="0" borderId="169" xfId="3" applyFont="1" applyFill="1" applyBorder="1" applyAlignment="1" applyProtection="1">
      <alignment horizontal="center" vertical="center"/>
      <protection locked="0"/>
    </xf>
    <xf numFmtId="38" fontId="76" fillId="0" borderId="117" xfId="3" applyFont="1" applyFill="1" applyBorder="1" applyAlignment="1" applyProtection="1">
      <alignment horizontal="center" vertical="center"/>
      <protection locked="0"/>
    </xf>
    <xf numFmtId="38" fontId="76" fillId="0" borderId="92" xfId="3" applyFont="1" applyFill="1" applyBorder="1" applyAlignment="1" applyProtection="1">
      <alignment horizontal="center" vertical="center"/>
      <protection locked="0"/>
    </xf>
    <xf numFmtId="38" fontId="38" fillId="0" borderId="49" xfId="3" applyFont="1" applyFill="1" applyBorder="1" applyAlignment="1" applyProtection="1">
      <alignment horizontal="center" vertical="center"/>
      <protection locked="0"/>
    </xf>
    <xf numFmtId="177" fontId="34" fillId="9" borderId="61" xfId="2" applyNumberFormat="1" applyFont="1" applyFill="1" applyBorder="1" applyAlignment="1" applyProtection="1">
      <alignment horizontal="right" vertical="center"/>
      <protection locked="0"/>
    </xf>
    <xf numFmtId="177" fontId="34" fillId="9" borderId="57" xfId="2" applyNumberFormat="1" applyFont="1" applyFill="1" applyBorder="1" applyAlignment="1" applyProtection="1">
      <alignment horizontal="right" vertical="center"/>
      <protection locked="0"/>
    </xf>
    <xf numFmtId="0" fontId="57" fillId="4" borderId="0" xfId="2" applyFont="1" applyFill="1" applyAlignment="1" applyProtection="1">
      <alignment horizontal="right" vertical="top"/>
      <protection locked="0"/>
    </xf>
    <xf numFmtId="0" fontId="31" fillId="10" borderId="13" xfId="2" applyFont="1" applyFill="1" applyBorder="1" applyAlignment="1" applyProtection="1">
      <alignment horizontal="center" vertical="center" shrinkToFit="1"/>
      <protection locked="0"/>
    </xf>
    <xf numFmtId="0" fontId="32" fillId="10" borderId="53" xfId="0" applyFont="1" applyFill="1" applyBorder="1" applyAlignment="1" applyProtection="1">
      <alignment vertical="center" shrinkToFit="1"/>
      <protection locked="0"/>
    </xf>
    <xf numFmtId="0" fontId="27" fillId="2" borderId="91" xfId="2" applyFont="1" applyFill="1" applyBorder="1" applyAlignment="1" applyProtection="1">
      <alignment horizontal="center" vertical="center" textRotation="255" wrapText="1"/>
      <protection locked="0"/>
    </xf>
    <xf numFmtId="0" fontId="27" fillId="2" borderId="110" xfId="2" applyFont="1" applyFill="1" applyBorder="1" applyAlignment="1" applyProtection="1">
      <alignment horizontal="center" vertical="center" textRotation="255" wrapText="1"/>
      <protection locked="0"/>
    </xf>
    <xf numFmtId="0" fontId="27" fillId="2" borderId="111" xfId="2" applyFont="1" applyFill="1" applyBorder="1" applyAlignment="1" applyProtection="1">
      <alignment horizontal="center" vertical="center" textRotation="255" wrapText="1"/>
      <protection locked="0"/>
    </xf>
    <xf numFmtId="0" fontId="73" fillId="10" borderId="18" xfId="2" applyFont="1" applyFill="1" applyBorder="1" applyAlignment="1" applyProtection="1">
      <alignment horizontal="center" vertical="center"/>
      <protection locked="0"/>
    </xf>
    <xf numFmtId="0" fontId="73" fillId="10" borderId="53" xfId="2" applyFont="1" applyFill="1" applyBorder="1" applyAlignment="1" applyProtection="1">
      <alignment horizontal="center" vertical="center"/>
      <protection locked="0"/>
    </xf>
    <xf numFmtId="0" fontId="73" fillId="10" borderId="84" xfId="2" applyFont="1" applyFill="1" applyBorder="1" applyAlignment="1" applyProtection="1">
      <alignment horizontal="center" vertical="center"/>
      <protection locked="0"/>
    </xf>
    <xf numFmtId="38" fontId="76" fillId="0" borderId="50" xfId="3" applyFont="1" applyFill="1" applyBorder="1" applyAlignment="1" applyProtection="1">
      <alignment horizontal="center" vertical="center"/>
      <protection locked="0"/>
    </xf>
    <xf numFmtId="38" fontId="76" fillId="0" borderId="51" xfId="3" applyFont="1" applyFill="1" applyBorder="1" applyAlignment="1" applyProtection="1">
      <alignment horizontal="center" vertical="center"/>
      <protection locked="0"/>
    </xf>
    <xf numFmtId="38" fontId="76" fillId="0" borderId="63" xfId="3" applyFont="1" applyFill="1" applyBorder="1" applyAlignment="1" applyProtection="1">
      <alignment horizontal="center" vertical="center"/>
      <protection locked="0"/>
    </xf>
    <xf numFmtId="38" fontId="76" fillId="0" borderId="53" xfId="3" applyFont="1" applyFill="1" applyBorder="1" applyAlignment="1" applyProtection="1">
      <alignment horizontal="center" vertical="center"/>
      <protection locked="0"/>
    </xf>
    <xf numFmtId="38" fontId="76" fillId="0" borderId="80" xfId="3" applyFont="1" applyFill="1" applyBorder="1" applyAlignment="1" applyProtection="1">
      <alignment horizontal="center" vertical="center"/>
      <protection locked="0"/>
    </xf>
    <xf numFmtId="0" fontId="6" fillId="2" borderId="2" xfId="2" applyFont="1" applyFill="1" applyBorder="1" applyAlignment="1" applyProtection="1">
      <alignment horizontal="left" vertical="center"/>
      <protection locked="0"/>
    </xf>
    <xf numFmtId="0" fontId="31" fillId="2" borderId="34" xfId="2" applyFont="1" applyFill="1" applyBorder="1" applyAlignment="1" applyProtection="1">
      <alignment horizontal="center" vertical="center"/>
      <protection locked="0"/>
    </xf>
    <xf numFmtId="0" fontId="31" fillId="2" borderId="3" xfId="2" applyFont="1" applyFill="1" applyBorder="1" applyAlignment="1" applyProtection="1">
      <alignment horizontal="center" vertical="center"/>
      <protection locked="0"/>
    </xf>
    <xf numFmtId="0" fontId="31" fillId="2" borderId="73" xfId="2" applyFont="1" applyFill="1" applyBorder="1" applyAlignment="1" applyProtection="1">
      <alignment horizontal="center" vertical="center"/>
      <protection locked="0"/>
    </xf>
    <xf numFmtId="0" fontId="31" fillId="2" borderId="6" xfId="2" applyFont="1" applyFill="1" applyBorder="1" applyAlignment="1" applyProtection="1">
      <alignment horizontal="center" vertical="center"/>
      <protection locked="0"/>
    </xf>
    <xf numFmtId="0" fontId="31" fillId="2" borderId="0" xfId="2" applyFont="1" applyFill="1" applyAlignment="1" applyProtection="1">
      <alignment horizontal="center" vertical="center"/>
      <protection locked="0"/>
    </xf>
    <xf numFmtId="0" fontId="31" fillId="2" borderId="59" xfId="2" applyFont="1" applyFill="1" applyBorder="1" applyAlignment="1" applyProtection="1">
      <alignment horizontal="center" vertical="center"/>
      <protection locked="0"/>
    </xf>
    <xf numFmtId="177" fontId="34" fillId="9" borderId="12" xfId="2" applyNumberFormat="1" applyFont="1" applyFill="1" applyBorder="1" applyAlignment="1" applyProtection="1">
      <alignment horizontal="right" vertical="center"/>
      <protection locked="0"/>
    </xf>
    <xf numFmtId="0" fontId="73" fillId="10" borderId="19" xfId="2" applyFont="1" applyFill="1" applyBorder="1" applyAlignment="1" applyProtection="1">
      <alignment horizontal="center" vertical="center"/>
      <protection locked="0"/>
    </xf>
    <xf numFmtId="0" fontId="73" fillId="10" borderId="55" xfId="2" applyFont="1" applyFill="1" applyBorder="1" applyAlignment="1" applyProtection="1">
      <alignment horizontal="center" vertical="center"/>
      <protection locked="0"/>
    </xf>
    <xf numFmtId="0" fontId="73" fillId="10" borderId="83" xfId="2" applyFont="1" applyFill="1" applyBorder="1" applyAlignment="1" applyProtection="1">
      <alignment horizontal="center" vertical="center"/>
      <protection locked="0"/>
    </xf>
    <xf numFmtId="38" fontId="76" fillId="0" borderId="55" xfId="3" applyFont="1" applyFill="1" applyBorder="1" applyAlignment="1" applyProtection="1">
      <alignment horizontal="center" vertical="center"/>
      <protection locked="0"/>
    </xf>
    <xf numFmtId="38" fontId="76" fillId="0" borderId="82" xfId="3" applyFont="1" applyFill="1" applyBorder="1" applyAlignment="1" applyProtection="1">
      <alignment horizontal="center" vertical="center"/>
      <protection locked="0"/>
    </xf>
    <xf numFmtId="0" fontId="73" fillId="10" borderId="28" xfId="2" applyFont="1" applyFill="1" applyBorder="1" applyAlignment="1" applyProtection="1">
      <alignment horizontal="center" vertical="center"/>
      <protection locked="0"/>
    </xf>
    <xf numFmtId="0" fontId="73" fillId="10" borderId="50" xfId="2" applyFont="1" applyFill="1" applyBorder="1" applyAlignment="1" applyProtection="1">
      <alignment horizontal="center" vertical="center"/>
      <protection locked="0"/>
    </xf>
    <xf numFmtId="0" fontId="73" fillId="10" borderId="62" xfId="2" applyFont="1" applyFill="1" applyBorder="1" applyAlignment="1" applyProtection="1">
      <alignment horizontal="center" vertical="center"/>
      <protection locked="0"/>
    </xf>
    <xf numFmtId="38" fontId="76" fillId="0" borderId="13" xfId="3" applyFont="1" applyFill="1" applyBorder="1" applyAlignment="1" applyProtection="1">
      <alignment horizontal="center" vertical="center"/>
      <protection locked="0"/>
    </xf>
    <xf numFmtId="0" fontId="27" fillId="2" borderId="109" xfId="2" applyFont="1" applyFill="1" applyBorder="1" applyAlignment="1" applyProtection="1">
      <alignment horizontal="distributed" vertical="center" wrapText="1"/>
      <protection locked="0"/>
    </xf>
    <xf numFmtId="0" fontId="27" fillId="2" borderId="109" xfId="2" applyFont="1" applyFill="1" applyBorder="1" applyAlignment="1" applyProtection="1">
      <alignment horizontal="distributed" vertical="center"/>
      <protection locked="0"/>
    </xf>
    <xf numFmtId="0" fontId="27" fillId="2" borderId="64" xfId="2" applyFont="1" applyFill="1" applyBorder="1" applyAlignment="1" applyProtection="1">
      <alignment horizontal="distributed" vertical="center"/>
      <protection locked="0"/>
    </xf>
    <xf numFmtId="38" fontId="38" fillId="0" borderId="78" xfId="3" applyFont="1" applyFill="1" applyBorder="1" applyAlignment="1" applyProtection="1">
      <alignment horizontal="center" vertical="center"/>
      <protection locked="0"/>
    </xf>
    <xf numFmtId="0" fontId="4" fillId="0" borderId="41" xfId="2" applyFont="1" applyBorder="1" applyAlignment="1" applyProtection="1">
      <alignment horizontal="center" vertical="center"/>
      <protection locked="0"/>
    </xf>
    <xf numFmtId="0" fontId="4" fillId="0" borderId="42" xfId="2" applyFont="1" applyBorder="1" applyAlignment="1" applyProtection="1">
      <alignment horizontal="center" vertical="center"/>
      <protection locked="0"/>
    </xf>
    <xf numFmtId="0" fontId="7" fillId="4" borderId="23" xfId="2" applyFont="1" applyFill="1" applyBorder="1" applyAlignment="1" applyProtection="1">
      <alignment horizontal="center" vertical="center" wrapText="1"/>
      <protection locked="0"/>
    </xf>
    <xf numFmtId="0" fontId="7" fillId="4" borderId="38" xfId="2" applyFont="1" applyFill="1" applyBorder="1" applyAlignment="1" applyProtection="1">
      <alignment horizontal="center" vertical="center" wrapText="1"/>
      <protection locked="0"/>
    </xf>
    <xf numFmtId="0" fontId="7" fillId="4" borderId="31" xfId="2" applyFont="1" applyFill="1" applyBorder="1" applyAlignment="1" applyProtection="1">
      <alignment horizontal="center" vertical="center" wrapText="1"/>
      <protection locked="0"/>
    </xf>
    <xf numFmtId="0" fontId="7" fillId="4" borderId="0" xfId="2" applyFont="1" applyFill="1" applyAlignment="1" applyProtection="1">
      <alignment horizontal="center" vertical="center" wrapText="1"/>
      <protection locked="0"/>
    </xf>
    <xf numFmtId="0" fontId="31" fillId="2" borderId="112" xfId="2" applyFont="1" applyFill="1" applyBorder="1" applyAlignment="1" applyProtection="1">
      <alignment horizontal="center" vertical="center"/>
      <protection locked="0"/>
    </xf>
    <xf numFmtId="0" fontId="31" fillId="2" borderId="102" xfId="2" applyFont="1" applyFill="1" applyBorder="1" applyAlignment="1" applyProtection="1">
      <alignment horizontal="center" vertical="center"/>
      <protection locked="0"/>
    </xf>
    <xf numFmtId="0" fontId="52" fillId="4" borderId="9" xfId="0" applyFont="1" applyFill="1" applyBorder="1" applyAlignment="1" applyProtection="1">
      <alignment horizontal="left" vertical="center" shrinkToFit="1"/>
      <protection locked="0"/>
    </xf>
    <xf numFmtId="0" fontId="52" fillId="4" borderId="71" xfId="0" applyFont="1" applyFill="1" applyBorder="1" applyAlignment="1" applyProtection="1">
      <alignment horizontal="left" vertical="center" shrinkToFit="1"/>
      <protection locked="0"/>
    </xf>
    <xf numFmtId="0" fontId="52" fillId="4" borderId="85" xfId="0" applyFont="1" applyFill="1" applyBorder="1" applyAlignment="1" applyProtection="1">
      <alignment horizontal="left" vertical="center" shrinkToFit="1"/>
      <protection locked="0"/>
    </xf>
    <xf numFmtId="0" fontId="31" fillId="2" borderId="184" xfId="2" applyFont="1" applyFill="1" applyBorder="1" applyAlignment="1" applyProtection="1">
      <alignment horizontal="center" vertical="center" wrapText="1" shrinkToFit="1"/>
      <protection locked="0"/>
    </xf>
    <xf numFmtId="0" fontId="31" fillId="2" borderId="105" xfId="2" applyFont="1" applyFill="1" applyBorder="1" applyAlignment="1" applyProtection="1">
      <alignment horizontal="center" vertical="center" wrapText="1" shrinkToFit="1"/>
      <protection locked="0"/>
    </xf>
    <xf numFmtId="0" fontId="45" fillId="4" borderId="0" xfId="2" applyFont="1" applyFill="1" applyAlignment="1" applyProtection="1">
      <alignment horizontal="left" vertical="center"/>
      <protection locked="0"/>
    </xf>
    <xf numFmtId="0" fontId="7" fillId="0" borderId="7" xfId="2" applyFont="1" applyBorder="1" applyAlignment="1" applyProtection="1">
      <alignment horizontal="center" vertical="center"/>
      <protection locked="0"/>
    </xf>
    <xf numFmtId="0" fontId="7" fillId="0" borderId="4" xfId="2" applyFont="1" applyBorder="1" applyAlignment="1" applyProtection="1">
      <alignment horizontal="center" vertical="center"/>
      <protection locked="0"/>
    </xf>
    <xf numFmtId="0" fontId="7" fillId="0" borderId="101" xfId="2" applyFont="1" applyBorder="1" applyAlignment="1" applyProtection="1">
      <alignment horizontal="center" vertical="center"/>
      <protection locked="0"/>
    </xf>
    <xf numFmtId="0" fontId="31" fillId="2" borderId="0" xfId="2" applyFont="1" applyFill="1" applyAlignment="1" applyProtection="1">
      <alignment horizontal="left" vertical="center"/>
      <protection locked="0"/>
    </xf>
    <xf numFmtId="0" fontId="31" fillId="2" borderId="186" xfId="2" applyFont="1" applyFill="1" applyBorder="1" applyAlignment="1" applyProtection="1">
      <alignment horizontal="center" vertical="center" wrapText="1" shrinkToFit="1"/>
      <protection locked="0"/>
    </xf>
    <xf numFmtId="0" fontId="31" fillId="2" borderId="150" xfId="2" applyFont="1" applyFill="1" applyBorder="1" applyAlignment="1" applyProtection="1">
      <alignment horizontal="center" vertical="center" wrapText="1" shrinkToFit="1"/>
      <protection locked="0"/>
    </xf>
    <xf numFmtId="38" fontId="37" fillId="0" borderId="150" xfId="3" applyFont="1" applyBorder="1" applyAlignment="1" applyProtection="1">
      <alignment horizontal="right" vertical="center" shrinkToFit="1"/>
      <protection locked="0"/>
    </xf>
    <xf numFmtId="38" fontId="37" fillId="0" borderId="54" xfId="3" applyFont="1" applyBorder="1" applyAlignment="1" applyProtection="1">
      <alignment horizontal="right" vertical="center" shrinkToFit="1"/>
      <protection locked="0"/>
    </xf>
    <xf numFmtId="38" fontId="37" fillId="0" borderId="105" xfId="3" applyFont="1" applyBorder="1" applyAlignment="1" applyProtection="1">
      <alignment horizontal="right" vertical="center" shrinkToFit="1"/>
      <protection locked="0"/>
    </xf>
    <xf numFmtId="38" fontId="37" fillId="0" borderId="9" xfId="3" applyFont="1" applyBorder="1" applyAlignment="1" applyProtection="1">
      <alignment horizontal="right" vertical="center" shrinkToFit="1"/>
      <protection locked="0"/>
    </xf>
    <xf numFmtId="0" fontId="31" fillId="4" borderId="85" xfId="2" applyFont="1" applyFill="1" applyBorder="1" applyAlignment="1" applyProtection="1">
      <alignment horizontal="center" vertical="center" shrinkToFit="1"/>
      <protection locked="0"/>
    </xf>
    <xf numFmtId="0" fontId="31" fillId="4" borderId="105" xfId="2" applyFont="1" applyFill="1" applyBorder="1" applyAlignment="1" applyProtection="1">
      <alignment horizontal="center" vertical="center" shrinkToFit="1"/>
      <protection locked="0"/>
    </xf>
    <xf numFmtId="0" fontId="31" fillId="4" borderId="185" xfId="2" applyFont="1" applyFill="1" applyBorder="1" applyAlignment="1" applyProtection="1">
      <alignment horizontal="center" vertical="center" shrinkToFit="1"/>
      <protection locked="0"/>
    </xf>
    <xf numFmtId="0" fontId="24" fillId="13" borderId="12" xfId="0" applyFont="1" applyFill="1" applyBorder="1" applyAlignment="1" applyProtection="1">
      <alignment horizontal="left" vertical="center" shrinkToFit="1"/>
      <protection locked="0"/>
    </xf>
    <xf numFmtId="0" fontId="24" fillId="13" borderId="57" xfId="0" applyFont="1" applyFill="1" applyBorder="1" applyAlignment="1" applyProtection="1">
      <alignment horizontal="left" vertical="center" shrinkToFit="1"/>
      <protection locked="0"/>
    </xf>
    <xf numFmtId="178" fontId="62" fillId="9" borderId="23" xfId="3" applyNumberFormat="1" applyFont="1" applyFill="1" applyBorder="1" applyAlignment="1" applyProtection="1">
      <alignment horizontal="right" vertical="center"/>
      <protection locked="0"/>
    </xf>
    <xf numFmtId="178" fontId="62" fillId="9" borderId="38" xfId="3" applyNumberFormat="1" applyFont="1" applyFill="1" applyBorder="1" applyAlignment="1" applyProtection="1">
      <alignment horizontal="right" vertical="center"/>
      <protection locked="0"/>
    </xf>
    <xf numFmtId="0" fontId="21" fillId="14" borderId="23" xfId="0" applyFont="1" applyFill="1" applyBorder="1" applyAlignment="1" applyProtection="1">
      <alignment horizontal="center" vertical="center" textRotation="255"/>
      <protection locked="0"/>
    </xf>
    <xf numFmtId="0" fontId="21" fillId="14" borderId="38" xfId="0" applyFont="1" applyFill="1" applyBorder="1" applyAlignment="1" applyProtection="1">
      <alignment horizontal="center" vertical="center" textRotation="255"/>
      <protection locked="0"/>
    </xf>
    <xf numFmtId="0" fontId="21" fillId="14" borderId="31" xfId="0" applyFont="1" applyFill="1" applyBorder="1" applyAlignment="1" applyProtection="1">
      <alignment horizontal="center" vertical="center" textRotation="255"/>
      <protection locked="0"/>
    </xf>
    <xf numFmtId="0" fontId="21" fillId="14" borderId="0" xfId="0" applyFont="1" applyFill="1" applyAlignment="1" applyProtection="1">
      <alignment horizontal="center" vertical="center" textRotation="255"/>
      <protection locked="0"/>
    </xf>
    <xf numFmtId="0" fontId="21" fillId="14" borderId="87" xfId="0" applyFont="1" applyFill="1" applyBorder="1" applyAlignment="1" applyProtection="1">
      <alignment horizontal="center" vertical="center" textRotation="255"/>
      <protection locked="0"/>
    </xf>
    <xf numFmtId="0" fontId="21" fillId="14" borderId="41" xfId="0" applyFont="1" applyFill="1" applyBorder="1" applyAlignment="1" applyProtection="1">
      <alignment horizontal="center" vertical="center" textRotation="255"/>
      <protection locked="0"/>
    </xf>
    <xf numFmtId="178" fontId="58" fillId="3" borderId="9" xfId="3" applyNumberFormat="1" applyFont="1" applyFill="1" applyBorder="1" applyAlignment="1" applyProtection="1">
      <alignment horizontal="right" vertical="center"/>
      <protection locked="0"/>
    </xf>
    <xf numFmtId="178" fontId="58" fillId="3" borderId="71" xfId="3" applyNumberFormat="1" applyFont="1" applyFill="1" applyBorder="1" applyAlignment="1" applyProtection="1">
      <alignment horizontal="right" vertical="center"/>
      <protection locked="0"/>
    </xf>
    <xf numFmtId="0" fontId="90" fillId="26" borderId="166" xfId="2" applyFont="1" applyFill="1" applyBorder="1" applyAlignment="1" applyProtection="1">
      <alignment horizontal="center" vertical="center" wrapText="1"/>
      <protection locked="0"/>
    </xf>
    <xf numFmtId="0" fontId="90" fillId="26" borderId="127" xfId="2" applyFont="1" applyFill="1" applyBorder="1" applyAlignment="1" applyProtection="1">
      <alignment horizontal="center" vertical="center" wrapText="1"/>
      <protection locked="0"/>
    </xf>
    <xf numFmtId="0" fontId="102" fillId="26" borderId="16" xfId="2" applyFont="1" applyFill="1" applyBorder="1" applyAlignment="1" applyProtection="1">
      <alignment horizontal="center" vertical="center" wrapText="1"/>
      <protection locked="0"/>
    </xf>
    <xf numFmtId="0" fontId="102" fillId="26" borderId="32" xfId="2" applyFont="1" applyFill="1" applyBorder="1" applyAlignment="1" applyProtection="1">
      <alignment horizontal="center" vertical="center" wrapText="1"/>
      <protection locked="0"/>
    </xf>
    <xf numFmtId="179" fontId="21" fillId="6" borderId="112" xfId="2" applyNumberFormat="1" applyFont="1" applyFill="1" applyBorder="1" applyAlignment="1" applyProtection="1">
      <alignment horizontal="center" vertical="center" wrapText="1"/>
      <protection locked="0"/>
    </xf>
    <xf numFmtId="179" fontId="21" fillId="6" borderId="61" xfId="2" applyNumberFormat="1" applyFont="1" applyFill="1" applyBorder="1" applyAlignment="1" applyProtection="1">
      <alignment horizontal="center" vertical="center" wrapText="1"/>
      <protection locked="0"/>
    </xf>
    <xf numFmtId="0" fontId="4" fillId="0" borderId="169" xfId="2" applyFont="1" applyBorder="1" applyAlignment="1" applyProtection="1">
      <alignment horizontal="center" vertical="center" shrinkToFit="1"/>
      <protection locked="0"/>
    </xf>
    <xf numFmtId="0" fontId="4" fillId="0" borderId="117" xfId="2" applyFont="1" applyBorder="1" applyAlignment="1" applyProtection="1">
      <alignment horizontal="center" vertical="center" shrinkToFit="1"/>
      <protection locked="0"/>
    </xf>
    <xf numFmtId="0" fontId="4" fillId="9" borderId="177" xfId="2" applyFont="1" applyFill="1" applyBorder="1" applyAlignment="1" applyProtection="1">
      <alignment horizontal="center" vertical="center" wrapText="1"/>
      <protection locked="0"/>
    </xf>
    <xf numFmtId="0" fontId="7" fillId="14" borderId="23" xfId="2" applyFont="1" applyFill="1" applyBorder="1" applyAlignment="1" applyProtection="1">
      <alignment horizontal="center" vertical="center" wrapText="1"/>
      <protection locked="0"/>
    </xf>
    <xf numFmtId="0" fontId="7" fillId="14" borderId="38" xfId="2" applyFont="1" applyFill="1" applyBorder="1" applyAlignment="1" applyProtection="1">
      <alignment horizontal="center" vertical="center" wrapText="1"/>
      <protection locked="0"/>
    </xf>
    <xf numFmtId="0" fontId="7" fillId="14" borderId="39" xfId="2" applyFont="1" applyFill="1" applyBorder="1" applyAlignment="1" applyProtection="1">
      <alignment horizontal="center" vertical="center" wrapText="1"/>
      <protection locked="0"/>
    </xf>
    <xf numFmtId="0" fontId="7" fillId="31" borderId="7" xfId="2" applyFont="1" applyFill="1" applyBorder="1" applyAlignment="1" applyProtection="1">
      <alignment horizontal="center" vertical="center" wrapText="1"/>
      <protection locked="0"/>
    </xf>
    <xf numFmtId="0" fontId="7" fillId="31" borderId="4" xfId="2" applyFont="1" applyFill="1" applyBorder="1" applyAlignment="1" applyProtection="1">
      <alignment horizontal="center" vertical="center" wrapText="1"/>
      <protection locked="0"/>
    </xf>
    <xf numFmtId="0" fontId="7" fillId="31" borderId="101" xfId="2" applyFont="1" applyFill="1" applyBorder="1" applyAlignment="1" applyProtection="1">
      <alignment horizontal="center" vertical="center" wrapText="1"/>
      <protection locked="0"/>
    </xf>
    <xf numFmtId="0" fontId="4" fillId="0" borderId="177" xfId="2" applyFont="1" applyBorder="1" applyAlignment="1" applyProtection="1">
      <alignment horizontal="center" vertical="center" wrapText="1"/>
      <protection locked="0"/>
    </xf>
    <xf numFmtId="38" fontId="38" fillId="6" borderId="65" xfId="3" applyFont="1" applyFill="1" applyBorder="1" applyAlignment="1" applyProtection="1">
      <alignment horizontal="center" vertical="center" shrinkToFit="1"/>
      <protection locked="0"/>
    </xf>
    <xf numFmtId="38" fontId="38" fillId="6" borderId="124" xfId="3" applyFont="1" applyFill="1" applyBorder="1" applyAlignment="1" applyProtection="1">
      <alignment horizontal="center" vertical="center" shrinkToFit="1"/>
      <protection locked="0"/>
    </xf>
    <xf numFmtId="0" fontId="38" fillId="6" borderId="106" xfId="2" applyFont="1" applyFill="1" applyBorder="1" applyAlignment="1" applyProtection="1">
      <alignment horizontal="center" vertical="center" shrinkToFit="1"/>
      <protection locked="0"/>
    </xf>
    <xf numFmtId="0" fontId="38" fillId="6" borderId="107" xfId="2" applyFont="1" applyFill="1" applyBorder="1" applyAlignment="1" applyProtection="1">
      <alignment horizontal="center" vertical="center" shrinkToFit="1"/>
      <protection locked="0"/>
    </xf>
    <xf numFmtId="0" fontId="34" fillId="9" borderId="61" xfId="2" applyFont="1" applyFill="1" applyBorder="1" applyAlignment="1" applyProtection="1">
      <alignment horizontal="center" vertical="center" shrinkToFit="1"/>
      <protection locked="0"/>
    </xf>
    <xf numFmtId="0" fontId="34" fillId="9" borderId="57" xfId="2" applyFont="1" applyFill="1" applyBorder="1" applyAlignment="1" applyProtection="1">
      <alignment horizontal="center" vertical="center" shrinkToFit="1"/>
      <protection locked="0"/>
    </xf>
    <xf numFmtId="0" fontId="48" fillId="10" borderId="65" xfId="2" applyFont="1" applyFill="1" applyBorder="1" applyAlignment="1" applyProtection="1">
      <alignment horizontal="center" vertical="center"/>
      <protection locked="0"/>
    </xf>
    <xf numFmtId="0" fontId="48" fillId="10" borderId="58" xfId="2" applyFont="1" applyFill="1" applyBorder="1" applyAlignment="1" applyProtection="1">
      <alignment horizontal="center" vertical="center"/>
      <protection locked="0"/>
    </xf>
    <xf numFmtId="181" fontId="25" fillId="18" borderId="65" xfId="2" applyNumberFormat="1" applyFont="1" applyFill="1" applyBorder="1" applyAlignment="1" applyProtection="1">
      <alignment horizontal="center" vertical="center"/>
      <protection locked="0"/>
    </xf>
    <xf numFmtId="181" fontId="25" fillId="18" borderId="58" xfId="2" applyNumberFormat="1" applyFont="1" applyFill="1" applyBorder="1" applyAlignment="1" applyProtection="1">
      <alignment horizontal="center" vertical="center"/>
      <protection locked="0"/>
    </xf>
    <xf numFmtId="0" fontId="9" fillId="6" borderId="0" xfId="2" applyFont="1" applyFill="1" applyAlignment="1" applyProtection="1">
      <alignment horizontal="left" vertical="top" wrapText="1"/>
      <protection locked="0"/>
    </xf>
    <xf numFmtId="0" fontId="27" fillId="6" borderId="0" xfId="2" applyFont="1" applyFill="1" applyAlignment="1" applyProtection="1">
      <alignment horizontal="left" vertical="top" wrapText="1"/>
      <protection locked="0"/>
    </xf>
    <xf numFmtId="0" fontId="4" fillId="0" borderId="0" xfId="0" applyFont="1" applyAlignment="1" applyProtection="1">
      <alignment horizontal="center" vertical="center" wrapText="1" shrinkToFit="1"/>
      <protection locked="0"/>
    </xf>
    <xf numFmtId="0" fontId="45" fillId="4" borderId="0" xfId="2" applyFont="1" applyFill="1" applyAlignment="1" applyProtection="1">
      <alignment horizontal="left" vertical="center" wrapText="1"/>
      <protection locked="0"/>
    </xf>
    <xf numFmtId="0" fontId="35" fillId="6" borderId="0" xfId="2" applyFont="1" applyFill="1" applyAlignment="1" applyProtection="1">
      <alignment horizontal="center" vertical="center"/>
      <protection locked="0"/>
    </xf>
    <xf numFmtId="178" fontId="38" fillId="3" borderId="35" xfId="3" applyNumberFormat="1" applyFont="1" applyFill="1" applyBorder="1" applyAlignment="1" applyProtection="1">
      <alignment horizontal="right" vertical="center"/>
      <protection locked="0"/>
    </xf>
    <xf numFmtId="178" fontId="38" fillId="3" borderId="53" xfId="3" applyNumberFormat="1" applyFont="1" applyFill="1" applyBorder="1" applyAlignment="1" applyProtection="1">
      <alignment horizontal="right" vertical="center"/>
      <protection locked="0"/>
    </xf>
    <xf numFmtId="0" fontId="81" fillId="0" borderId="0" xfId="2" applyFont="1" applyAlignment="1" applyProtection="1">
      <alignment horizontal="center" vertical="center"/>
      <protection locked="0"/>
    </xf>
    <xf numFmtId="0" fontId="24" fillId="4" borderId="29" xfId="0" applyFont="1" applyFill="1" applyBorder="1" applyAlignment="1" applyProtection="1">
      <alignment horizontal="left" vertical="center" shrinkToFit="1"/>
      <protection locked="0"/>
    </xf>
    <xf numFmtId="0" fontId="24" fillId="4" borderId="50" xfId="0" applyFont="1" applyFill="1" applyBorder="1" applyAlignment="1" applyProtection="1">
      <alignment horizontal="left" vertical="center" shrinkToFit="1"/>
      <protection locked="0"/>
    </xf>
    <xf numFmtId="0" fontId="24" fillId="4" borderId="62" xfId="0" applyFont="1" applyFill="1" applyBorder="1" applyAlignment="1" applyProtection="1">
      <alignment horizontal="left" vertical="center" shrinkToFit="1"/>
      <protection locked="0"/>
    </xf>
    <xf numFmtId="0" fontId="24" fillId="4" borderId="16" xfId="0" applyFont="1" applyFill="1" applyBorder="1" applyAlignment="1" applyProtection="1">
      <alignment horizontal="left" vertical="center" shrinkToFit="1"/>
      <protection locked="0"/>
    </xf>
    <xf numFmtId="0" fontId="24" fillId="4" borderId="12" xfId="0" applyFont="1" applyFill="1" applyBorder="1" applyAlignment="1" applyProtection="1">
      <alignment horizontal="left" vertical="center" shrinkToFit="1"/>
      <protection locked="0"/>
    </xf>
    <xf numFmtId="0" fontId="24" fillId="4" borderId="57" xfId="0" applyFont="1" applyFill="1" applyBorder="1" applyAlignment="1" applyProtection="1">
      <alignment horizontal="left" vertical="center" shrinkToFit="1"/>
      <protection locked="0"/>
    </xf>
    <xf numFmtId="178" fontId="38" fillId="3" borderId="61" xfId="3" applyNumberFormat="1" applyFont="1" applyFill="1" applyBorder="1" applyAlignment="1" applyProtection="1">
      <alignment horizontal="right" vertical="center"/>
      <protection locked="0"/>
    </xf>
    <xf numFmtId="178" fontId="38" fillId="3" borderId="12" xfId="3" applyNumberFormat="1" applyFont="1" applyFill="1" applyBorder="1" applyAlignment="1" applyProtection="1">
      <alignment horizontal="right" vertical="center"/>
      <protection locked="0"/>
    </xf>
    <xf numFmtId="0" fontId="65" fillId="4" borderId="6" xfId="2" applyFont="1" applyFill="1" applyBorder="1" applyAlignment="1" applyProtection="1">
      <alignment horizontal="left" wrapText="1"/>
      <protection locked="0"/>
    </xf>
    <xf numFmtId="0" fontId="65" fillId="4" borderId="0" xfId="2" applyFont="1" applyFill="1" applyAlignment="1" applyProtection="1">
      <alignment horizontal="left" wrapText="1"/>
      <protection locked="0"/>
    </xf>
    <xf numFmtId="0" fontId="52" fillId="14" borderId="12" xfId="0" applyFont="1" applyFill="1" applyBorder="1" applyAlignment="1" applyProtection="1">
      <alignment horizontal="left" vertical="center" shrinkToFit="1"/>
      <protection locked="0"/>
    </xf>
    <xf numFmtId="0" fontId="52" fillId="14" borderId="57" xfId="0" applyFont="1" applyFill="1" applyBorder="1" applyAlignment="1" applyProtection="1">
      <alignment horizontal="left" vertical="center" shrinkToFit="1"/>
      <protection locked="0"/>
    </xf>
    <xf numFmtId="178" fontId="62" fillId="9" borderId="61" xfId="3" applyNumberFormat="1" applyFont="1" applyFill="1" applyBorder="1" applyAlignment="1" applyProtection="1">
      <alignment horizontal="right" vertical="center"/>
      <protection locked="0"/>
    </xf>
    <xf numFmtId="178" fontId="62" fillId="9" borderId="12" xfId="3" applyNumberFormat="1" applyFont="1" applyFill="1" applyBorder="1" applyAlignment="1" applyProtection="1">
      <alignment horizontal="right" vertical="center"/>
      <protection locked="0"/>
    </xf>
    <xf numFmtId="49" fontId="57" fillId="0" borderId="0" xfId="2" applyNumberFormat="1" applyFont="1" applyAlignment="1" applyProtection="1">
      <alignment horizontal="right" vertical="center"/>
      <protection locked="0"/>
    </xf>
    <xf numFmtId="0" fontId="57" fillId="0" borderId="0" xfId="2" applyFont="1" applyAlignment="1" applyProtection="1">
      <alignment horizontal="left" vertical="center"/>
      <protection locked="0"/>
    </xf>
    <xf numFmtId="0" fontId="4" fillId="0" borderId="16" xfId="2" applyFont="1" applyBorder="1" applyAlignment="1" applyProtection="1">
      <alignment horizontal="left" vertical="center" wrapText="1"/>
      <protection locked="0"/>
    </xf>
    <xf numFmtId="0" fontId="4" fillId="0" borderId="12" xfId="2" applyFont="1" applyBorder="1" applyAlignment="1" applyProtection="1">
      <alignment horizontal="left" vertical="center" wrapText="1"/>
      <protection locked="0"/>
    </xf>
    <xf numFmtId="0" fontId="90" fillId="26" borderId="106" xfId="2" applyFont="1" applyFill="1" applyBorder="1" applyAlignment="1" applyProtection="1">
      <alignment horizontal="center" vertical="center" wrapText="1"/>
      <protection locked="0"/>
    </xf>
    <xf numFmtId="0" fontId="90" fillId="26" borderId="107" xfId="2" applyFont="1" applyFill="1" applyBorder="1" applyAlignment="1" applyProtection="1">
      <alignment horizontal="center" vertical="center" wrapText="1"/>
      <protection locked="0"/>
    </xf>
    <xf numFmtId="0" fontId="4" fillId="0" borderId="57" xfId="0" applyFont="1" applyBorder="1" applyAlignment="1" applyProtection="1">
      <alignment vertical="center" wrapText="1" shrinkToFit="1"/>
      <protection locked="0"/>
    </xf>
    <xf numFmtId="0" fontId="4" fillId="0" borderId="112" xfId="0" applyFont="1" applyBorder="1" applyAlignment="1" applyProtection="1">
      <alignment vertical="center" wrapText="1" shrinkToFit="1"/>
      <protection locked="0"/>
    </xf>
    <xf numFmtId="178" fontId="62" fillId="9" borderId="89" xfId="3" applyNumberFormat="1" applyFont="1" applyFill="1" applyBorder="1" applyAlignment="1" applyProtection="1">
      <alignment horizontal="right" vertical="center"/>
      <protection locked="0"/>
    </xf>
    <xf numFmtId="177" fontId="27" fillId="9" borderId="89" xfId="2" applyNumberFormat="1" applyFont="1" applyFill="1" applyBorder="1" applyAlignment="1" applyProtection="1">
      <alignment horizontal="center" vertical="center"/>
      <protection locked="0"/>
    </xf>
    <xf numFmtId="177" fontId="27" fillId="9" borderId="90" xfId="2" applyNumberFormat="1" applyFont="1" applyFill="1" applyBorder="1" applyAlignment="1" applyProtection="1">
      <alignment horizontal="center" vertical="center"/>
      <protection locked="0"/>
    </xf>
    <xf numFmtId="0" fontId="24" fillId="14" borderId="97" xfId="0" applyFont="1" applyFill="1" applyBorder="1" applyAlignment="1" applyProtection="1">
      <alignment horizontal="left" vertical="center" shrinkToFit="1"/>
      <protection locked="0"/>
    </xf>
    <xf numFmtId="0" fontId="24" fillId="14" borderId="93" xfId="0" applyFont="1" applyFill="1" applyBorder="1" applyAlignment="1" applyProtection="1">
      <alignment horizontal="left" vertical="center" shrinkToFit="1"/>
      <protection locked="0"/>
    </xf>
    <xf numFmtId="0" fontId="24" fillId="14" borderId="94" xfId="0" applyFont="1" applyFill="1" applyBorder="1" applyAlignment="1" applyProtection="1">
      <alignment horizontal="left" vertical="center" shrinkToFit="1"/>
      <protection locked="0"/>
    </xf>
    <xf numFmtId="0" fontId="32" fillId="4" borderId="6" xfId="0" applyFont="1" applyFill="1" applyBorder="1" applyAlignment="1" applyProtection="1">
      <alignment horizontal="center" vertical="center" textRotation="255" wrapText="1"/>
      <protection locked="0"/>
    </xf>
    <xf numFmtId="0" fontId="32" fillId="4" borderId="0" xfId="0" applyFont="1" applyFill="1" applyAlignment="1" applyProtection="1">
      <alignment horizontal="center" vertical="center" textRotation="255"/>
      <protection locked="0"/>
    </xf>
    <xf numFmtId="0" fontId="32" fillId="4" borderId="6" xfId="0" applyFont="1" applyFill="1" applyBorder="1" applyAlignment="1" applyProtection="1">
      <alignment horizontal="center" vertical="center" textRotation="255"/>
      <protection locked="0"/>
    </xf>
    <xf numFmtId="0" fontId="32" fillId="4" borderId="40" xfId="0" applyFont="1" applyFill="1" applyBorder="1" applyAlignment="1" applyProtection="1">
      <alignment horizontal="center" vertical="center" textRotation="255"/>
      <protection locked="0"/>
    </xf>
    <xf numFmtId="0" fontId="32" fillId="4" borderId="41" xfId="0" applyFont="1" applyFill="1" applyBorder="1" applyAlignment="1" applyProtection="1">
      <alignment horizontal="center" vertical="center" textRotation="255"/>
      <protection locked="0"/>
    </xf>
    <xf numFmtId="0" fontId="52" fillId="4" borderId="61" xfId="0" applyFont="1" applyFill="1" applyBorder="1" applyAlignment="1" applyProtection="1">
      <alignment horizontal="left" vertical="center" shrinkToFit="1"/>
      <protection locked="0"/>
    </xf>
    <xf numFmtId="0" fontId="52" fillId="4" borderId="12" xfId="0" applyFont="1" applyFill="1" applyBorder="1" applyAlignment="1" applyProtection="1">
      <alignment horizontal="left" vertical="center" shrinkToFit="1"/>
      <protection locked="0"/>
    </xf>
    <xf numFmtId="0" fontId="52" fillId="4" borderId="57" xfId="0" applyFont="1" applyFill="1" applyBorder="1" applyAlignment="1" applyProtection="1">
      <alignment horizontal="left" vertical="center" shrinkToFit="1"/>
      <protection locked="0"/>
    </xf>
    <xf numFmtId="0" fontId="21" fillId="2" borderId="86" xfId="1" applyFont="1" applyFill="1" applyBorder="1" applyAlignment="1" applyProtection="1">
      <alignment horizontal="center" vertical="center"/>
      <protection locked="0"/>
    </xf>
    <xf numFmtId="0" fontId="21" fillId="2" borderId="75" xfId="1" applyFont="1" applyFill="1" applyBorder="1" applyAlignment="1" applyProtection="1">
      <alignment horizontal="center" vertical="center"/>
      <protection locked="0"/>
    </xf>
    <xf numFmtId="0" fontId="21" fillId="2" borderId="76" xfId="1" applyFont="1" applyFill="1" applyBorder="1" applyAlignment="1" applyProtection="1">
      <alignment horizontal="center" vertical="center"/>
      <protection locked="0"/>
    </xf>
    <xf numFmtId="0" fontId="33" fillId="2" borderId="6" xfId="2" applyFont="1" applyFill="1" applyBorder="1" applyAlignment="1" applyProtection="1">
      <alignment horizontal="center" vertical="center" shrinkToFit="1"/>
      <protection locked="0"/>
    </xf>
    <xf numFmtId="0" fontId="33" fillId="2" borderId="0" xfId="2" applyFont="1" applyFill="1" applyAlignment="1" applyProtection="1">
      <alignment horizontal="center" vertical="center" shrinkToFit="1"/>
      <protection locked="0"/>
    </xf>
    <xf numFmtId="0" fontId="30" fillId="0" borderId="10" xfId="2" applyFont="1" applyBorder="1" applyAlignment="1" applyProtection="1">
      <alignment horizontal="center" vertical="center"/>
      <protection locked="0"/>
    </xf>
    <xf numFmtId="0" fontId="30" fillId="0" borderId="2" xfId="2" applyFont="1" applyBorder="1" applyAlignment="1" applyProtection="1">
      <alignment horizontal="center" vertical="center"/>
      <protection locked="0"/>
    </xf>
    <xf numFmtId="0" fontId="30" fillId="0" borderId="33" xfId="2" applyFont="1" applyBorder="1" applyAlignment="1" applyProtection="1">
      <alignment horizontal="center" vertical="center"/>
      <protection locked="0"/>
    </xf>
    <xf numFmtId="0" fontId="90" fillId="2" borderId="0" xfId="2" applyFont="1" applyFill="1" applyAlignment="1" applyProtection="1">
      <alignment horizontal="center" vertical="center"/>
      <protection locked="0"/>
    </xf>
    <xf numFmtId="0" fontId="7" fillId="21" borderId="65" xfId="2" applyFont="1" applyFill="1" applyBorder="1" applyAlignment="1" applyProtection="1">
      <alignment horizontal="center" vertical="center"/>
      <protection locked="0"/>
    </xf>
    <xf numFmtId="0" fontId="7" fillId="21" borderId="58" xfId="2" applyFont="1" applyFill="1" applyBorder="1" applyAlignment="1" applyProtection="1">
      <alignment horizontal="center" vertical="center"/>
      <protection locked="0"/>
    </xf>
    <xf numFmtId="38" fontId="153" fillId="9" borderId="29" xfId="3" applyFont="1" applyFill="1" applyBorder="1" applyAlignment="1" applyProtection="1">
      <alignment horizontal="center" vertical="center"/>
      <protection locked="0"/>
    </xf>
    <xf numFmtId="38" fontId="153" fillId="9" borderId="50" xfId="3" applyFont="1" applyFill="1" applyBorder="1" applyAlignment="1" applyProtection="1">
      <alignment horizontal="center" vertical="center"/>
      <protection locked="0"/>
    </xf>
    <xf numFmtId="38" fontId="153" fillId="9" borderId="13" xfId="3" applyFont="1" applyFill="1" applyBorder="1" applyAlignment="1" applyProtection="1">
      <alignment horizontal="center" vertical="center"/>
      <protection locked="0"/>
    </xf>
    <xf numFmtId="38" fontId="153" fillId="9" borderId="53" xfId="3" applyFont="1" applyFill="1" applyBorder="1" applyAlignment="1" applyProtection="1">
      <alignment horizontal="center" vertical="center"/>
      <protection locked="0"/>
    </xf>
    <xf numFmtId="38" fontId="153" fillId="9" borderId="80" xfId="3" applyFont="1" applyFill="1" applyBorder="1" applyAlignment="1" applyProtection="1">
      <alignment horizontal="center" vertical="center"/>
      <protection locked="0"/>
    </xf>
    <xf numFmtId="38" fontId="153" fillId="9" borderId="63" xfId="3" applyFont="1" applyFill="1" applyBorder="1" applyAlignment="1" applyProtection="1">
      <alignment horizontal="center" vertical="center"/>
      <protection locked="0"/>
    </xf>
    <xf numFmtId="38" fontId="153" fillId="9" borderId="51" xfId="3" applyFont="1" applyFill="1" applyBorder="1" applyAlignment="1" applyProtection="1">
      <alignment horizontal="center" vertical="center"/>
      <protection locked="0"/>
    </xf>
    <xf numFmtId="0" fontId="31" fillId="2" borderId="49" xfId="2" applyFont="1" applyFill="1" applyBorder="1" applyAlignment="1" applyProtection="1">
      <alignment horizontal="center" vertical="center" wrapText="1"/>
      <protection locked="0"/>
    </xf>
    <xf numFmtId="0" fontId="31" fillId="2" borderId="49" xfId="2" applyFont="1" applyFill="1" applyBorder="1" applyAlignment="1" applyProtection="1">
      <alignment horizontal="center" vertical="center"/>
      <protection locked="0"/>
    </xf>
    <xf numFmtId="0" fontId="13" fillId="4" borderId="0" xfId="2" applyFont="1" applyFill="1" applyAlignment="1" applyProtection="1">
      <alignment horizontal="left" wrapText="1"/>
      <protection locked="0"/>
    </xf>
    <xf numFmtId="0" fontId="13" fillId="4" borderId="0" xfId="2" applyFont="1" applyFill="1" applyAlignment="1" applyProtection="1">
      <alignment horizontal="left"/>
      <protection locked="0"/>
    </xf>
    <xf numFmtId="0" fontId="7" fillId="4" borderId="16" xfId="2" applyFont="1" applyFill="1" applyBorder="1" applyAlignment="1" applyProtection="1">
      <alignment horizontal="center" vertical="center"/>
      <protection locked="0"/>
    </xf>
    <xf numFmtId="0" fontId="7" fillId="4" borderId="12" xfId="2" applyFont="1" applyFill="1" applyBorder="1" applyAlignment="1" applyProtection="1">
      <alignment horizontal="center" vertical="center"/>
      <protection locked="0"/>
    </xf>
    <xf numFmtId="0" fontId="7" fillId="4" borderId="57" xfId="2" applyFont="1" applyFill="1" applyBorder="1" applyAlignment="1" applyProtection="1">
      <alignment horizontal="center" vertical="center"/>
      <protection locked="0"/>
    </xf>
    <xf numFmtId="0" fontId="27" fillId="2" borderId="37" xfId="2" applyFont="1" applyFill="1" applyBorder="1" applyAlignment="1" applyProtection="1">
      <alignment horizontal="distributed" vertical="center"/>
      <protection locked="0"/>
    </xf>
    <xf numFmtId="0" fontId="27" fillId="2" borderId="38" xfId="2" applyFont="1" applyFill="1" applyBorder="1" applyAlignment="1" applyProtection="1">
      <alignment horizontal="distributed" vertical="center"/>
      <protection locked="0"/>
    </xf>
    <xf numFmtId="0" fontId="27" fillId="2" borderId="40" xfId="2" applyFont="1" applyFill="1" applyBorder="1" applyAlignment="1" applyProtection="1">
      <alignment horizontal="distributed" vertical="center"/>
      <protection locked="0"/>
    </xf>
    <xf numFmtId="0" fontId="27" fillId="2" borderId="41" xfId="2" applyFont="1" applyFill="1" applyBorder="1" applyAlignment="1" applyProtection="1">
      <alignment horizontal="distributed" vertical="center"/>
      <protection locked="0"/>
    </xf>
    <xf numFmtId="0" fontId="7" fillId="4" borderId="0" xfId="2" applyFont="1" applyFill="1" applyAlignment="1" applyProtection="1">
      <alignment horizontal="center" vertical="center"/>
      <protection locked="0"/>
    </xf>
    <xf numFmtId="0" fontId="25" fillId="4" borderId="61" xfId="0" applyFont="1" applyFill="1" applyBorder="1" applyAlignment="1" applyProtection="1">
      <alignment horizontal="center" vertical="center"/>
      <protection locked="0"/>
    </xf>
    <xf numFmtId="0" fontId="25" fillId="4" borderId="12" xfId="0" applyFont="1" applyFill="1" applyBorder="1" applyAlignment="1" applyProtection="1">
      <alignment horizontal="center" vertical="center"/>
      <protection locked="0"/>
    </xf>
    <xf numFmtId="0" fontId="25" fillId="4" borderId="57" xfId="0" applyFont="1" applyFill="1" applyBorder="1" applyAlignment="1" applyProtection="1">
      <alignment horizontal="center" vertical="center"/>
      <protection locked="0"/>
    </xf>
    <xf numFmtId="49" fontId="31" fillId="21" borderId="4" xfId="0" applyNumberFormat="1" applyFont="1" applyFill="1" applyBorder="1" applyAlignment="1" applyProtection="1">
      <alignment horizontal="center" vertical="center" shrinkToFit="1"/>
      <protection locked="0"/>
    </xf>
    <xf numFmtId="49" fontId="31" fillId="21" borderId="21" xfId="0" applyNumberFormat="1" applyFont="1" applyFill="1" applyBorder="1" applyAlignment="1" applyProtection="1">
      <alignment horizontal="center" vertical="center" shrinkToFit="1"/>
      <protection locked="0"/>
    </xf>
    <xf numFmtId="0" fontId="31" fillId="2" borderId="17" xfId="2" applyFont="1" applyFill="1" applyBorder="1" applyAlignment="1" applyProtection="1">
      <alignment horizontal="center" vertical="center"/>
      <protection locked="0"/>
    </xf>
    <xf numFmtId="0" fontId="31" fillId="2" borderId="72" xfId="2" applyFont="1" applyFill="1" applyBorder="1" applyAlignment="1" applyProtection="1">
      <alignment horizontal="center" vertical="center"/>
      <protection locked="0"/>
    </xf>
    <xf numFmtId="49" fontId="38" fillId="21" borderId="17" xfId="2" applyNumberFormat="1" applyFont="1" applyFill="1" applyBorder="1" applyAlignment="1" applyProtection="1">
      <alignment horizontal="center" vertical="center" shrinkToFit="1"/>
      <protection locked="0"/>
    </xf>
    <xf numFmtId="49" fontId="38" fillId="21" borderId="71" xfId="2" applyNumberFormat="1" applyFont="1" applyFill="1" applyBorder="1" applyAlignment="1" applyProtection="1">
      <alignment horizontal="center" vertical="center" shrinkToFit="1"/>
      <protection locked="0"/>
    </xf>
    <xf numFmtId="49" fontId="38" fillId="21" borderId="25" xfId="2" applyNumberFormat="1" applyFont="1" applyFill="1" applyBorder="1" applyAlignment="1" applyProtection="1">
      <alignment horizontal="center" vertical="center" shrinkToFit="1"/>
      <protection locked="0"/>
    </xf>
    <xf numFmtId="0" fontId="31" fillId="2" borderId="27" xfId="2" applyFont="1" applyFill="1" applyBorder="1" applyAlignment="1" applyProtection="1">
      <alignment horizontal="center" vertical="center" wrapText="1"/>
      <protection locked="0"/>
    </xf>
    <xf numFmtId="0" fontId="31" fillId="2" borderId="4" xfId="2" applyFont="1" applyFill="1" applyBorder="1" applyAlignment="1" applyProtection="1">
      <alignment horizontal="center" vertical="center" wrapText="1"/>
      <protection locked="0"/>
    </xf>
    <xf numFmtId="0" fontId="31" fillId="2" borderId="21" xfId="2" applyFont="1" applyFill="1" applyBorder="1" applyAlignment="1" applyProtection="1">
      <alignment horizontal="center" vertical="center" wrapText="1"/>
      <protection locked="0"/>
    </xf>
    <xf numFmtId="0" fontId="31" fillId="2" borderId="6" xfId="2" applyFont="1" applyFill="1" applyBorder="1" applyAlignment="1" applyProtection="1">
      <alignment horizontal="center" vertical="center" wrapText="1"/>
      <protection locked="0"/>
    </xf>
    <xf numFmtId="0" fontId="31" fillId="2" borderId="0" xfId="2" applyFont="1" applyFill="1" applyAlignment="1" applyProtection="1">
      <alignment horizontal="center" vertical="center" wrapText="1"/>
      <protection locked="0"/>
    </xf>
    <xf numFmtId="0" fontId="31" fillId="2" borderId="66" xfId="2" applyFont="1" applyFill="1" applyBorder="1" applyAlignment="1" applyProtection="1">
      <alignment horizontal="center" vertical="center" wrapText="1"/>
      <protection locked="0"/>
    </xf>
    <xf numFmtId="0" fontId="31" fillId="2" borderId="10" xfId="2" applyFont="1" applyFill="1" applyBorder="1" applyAlignment="1" applyProtection="1">
      <alignment horizontal="center" vertical="center" wrapText="1"/>
      <protection locked="0"/>
    </xf>
    <xf numFmtId="0" fontId="31" fillId="2" borderId="2" xfId="2" applyFont="1" applyFill="1" applyBorder="1" applyAlignment="1" applyProtection="1">
      <alignment horizontal="center" vertical="center" wrapText="1"/>
      <protection locked="0"/>
    </xf>
    <xf numFmtId="0" fontId="31" fillId="2" borderId="67" xfId="2" applyFont="1" applyFill="1" applyBorder="1" applyAlignment="1" applyProtection="1">
      <alignment horizontal="center" vertical="center" wrapText="1"/>
      <protection locked="0"/>
    </xf>
    <xf numFmtId="0" fontId="108" fillId="0" borderId="6" xfId="2" applyFont="1" applyBorder="1" applyAlignment="1" applyProtection="1">
      <alignment horizontal="left" vertical="center" wrapText="1"/>
      <protection locked="0"/>
    </xf>
    <xf numFmtId="0" fontId="108" fillId="0" borderId="0" xfId="2" applyFont="1" applyAlignment="1" applyProtection="1">
      <alignment horizontal="left" vertical="center" wrapText="1"/>
      <protection locked="0"/>
    </xf>
    <xf numFmtId="0" fontId="108" fillId="0" borderId="22" xfId="2" applyFont="1" applyBorder="1" applyAlignment="1" applyProtection="1">
      <alignment horizontal="left" vertical="center" wrapText="1"/>
      <protection locked="0"/>
    </xf>
    <xf numFmtId="0" fontId="109" fillId="0" borderId="6" xfId="2" applyFont="1" applyBorder="1" applyAlignment="1" applyProtection="1">
      <alignment horizontal="left" vertical="center" wrapText="1"/>
      <protection locked="0"/>
    </xf>
    <xf numFmtId="0" fontId="109" fillId="0" borderId="0" xfId="2" applyFont="1" applyAlignment="1" applyProtection="1">
      <alignment horizontal="left" vertical="center" wrapText="1"/>
      <protection locked="0"/>
    </xf>
    <xf numFmtId="0" fontId="109" fillId="0" borderId="22" xfId="2" applyFont="1" applyBorder="1" applyAlignment="1" applyProtection="1">
      <alignment horizontal="left" vertical="center" wrapText="1"/>
      <protection locked="0"/>
    </xf>
    <xf numFmtId="0" fontId="109" fillId="0" borderId="10" xfId="2" applyFont="1" applyBorder="1" applyAlignment="1" applyProtection="1">
      <alignment horizontal="left" vertical="center" wrapText="1"/>
      <protection locked="0"/>
    </xf>
    <xf numFmtId="0" fontId="109" fillId="0" borderId="2" xfId="2" applyFont="1" applyBorder="1" applyAlignment="1" applyProtection="1">
      <alignment horizontal="left" vertical="center" wrapText="1"/>
      <protection locked="0"/>
    </xf>
    <xf numFmtId="0" fontId="109" fillId="0" borderId="33" xfId="2" applyFont="1" applyBorder="1" applyAlignment="1" applyProtection="1">
      <alignment horizontal="left" vertical="center" wrapText="1"/>
      <protection locked="0"/>
    </xf>
    <xf numFmtId="0" fontId="31" fillId="2" borderId="15" xfId="2" applyFont="1" applyFill="1" applyBorder="1" applyAlignment="1" applyProtection="1">
      <alignment horizontal="center" vertical="center" shrinkToFit="1"/>
      <protection locked="0"/>
    </xf>
    <xf numFmtId="0" fontId="31" fillId="2" borderId="3" xfId="2" applyFont="1" applyFill="1" applyBorder="1" applyAlignment="1" applyProtection="1">
      <alignment horizontal="center" vertical="center" shrinkToFit="1"/>
      <protection locked="0"/>
    </xf>
    <xf numFmtId="0" fontId="31" fillId="2" borderId="43" xfId="2" applyFont="1" applyFill="1" applyBorder="1" applyAlignment="1" applyProtection="1">
      <alignment horizontal="center" vertical="center" shrinkToFit="1"/>
      <protection locked="0"/>
    </xf>
    <xf numFmtId="0" fontId="31" fillId="2" borderId="1" xfId="2" applyFont="1" applyFill="1" applyBorder="1" applyAlignment="1" applyProtection="1">
      <alignment horizontal="center" vertical="center" shrinkToFit="1"/>
      <protection locked="0"/>
    </xf>
    <xf numFmtId="0" fontId="31" fillId="2" borderId="0" xfId="2" applyFont="1" applyFill="1" applyAlignment="1" applyProtection="1">
      <alignment horizontal="center" vertical="center" shrinkToFit="1"/>
      <protection locked="0"/>
    </xf>
    <xf numFmtId="0" fontId="31" fillId="2" borderId="66" xfId="2" applyFont="1" applyFill="1" applyBorder="1" applyAlignment="1" applyProtection="1">
      <alignment horizontal="center" vertical="center" shrinkToFit="1"/>
      <protection locked="0"/>
    </xf>
    <xf numFmtId="0" fontId="31" fillId="2" borderId="68" xfId="2" applyFont="1" applyFill="1" applyBorder="1" applyAlignment="1" applyProtection="1">
      <alignment horizontal="center" vertical="center" shrinkToFit="1"/>
      <protection locked="0"/>
    </xf>
    <xf numFmtId="0" fontId="31" fillId="2" borderId="69" xfId="2" applyFont="1" applyFill="1" applyBorder="1" applyAlignment="1" applyProtection="1">
      <alignment horizontal="center" vertical="center" shrinkToFit="1"/>
      <protection locked="0"/>
    </xf>
    <xf numFmtId="0" fontId="31" fillId="2" borderId="70" xfId="2" applyFont="1" applyFill="1" applyBorder="1" applyAlignment="1" applyProtection="1">
      <alignment horizontal="center" vertical="center" shrinkToFit="1"/>
      <protection locked="0"/>
    </xf>
    <xf numFmtId="0" fontId="31" fillId="21" borderId="15" xfId="2" applyFont="1" applyFill="1" applyBorder="1" applyAlignment="1" applyProtection="1">
      <alignment horizontal="center" vertical="center" shrinkToFit="1"/>
      <protection locked="0"/>
    </xf>
    <xf numFmtId="0" fontId="31" fillId="21" borderId="3" xfId="2" applyFont="1" applyFill="1" applyBorder="1" applyAlignment="1" applyProtection="1">
      <alignment horizontal="center" vertical="center" shrinkToFit="1"/>
      <protection locked="0"/>
    </xf>
    <xf numFmtId="0" fontId="31" fillId="21" borderId="43" xfId="2" applyFont="1" applyFill="1" applyBorder="1" applyAlignment="1" applyProtection="1">
      <alignment horizontal="center" vertical="center" shrinkToFit="1"/>
      <protection locked="0"/>
    </xf>
    <xf numFmtId="0" fontId="76" fillId="21" borderId="15" xfId="2" applyFont="1" applyFill="1" applyBorder="1" applyAlignment="1" applyProtection="1">
      <alignment horizontal="center" vertical="center" shrinkToFit="1"/>
      <protection locked="0"/>
    </xf>
    <xf numFmtId="0" fontId="76" fillId="21" borderId="3" xfId="2" applyFont="1" applyFill="1" applyBorder="1" applyAlignment="1" applyProtection="1">
      <alignment horizontal="center" vertical="center" shrinkToFit="1"/>
      <protection locked="0"/>
    </xf>
    <xf numFmtId="0" fontId="76" fillId="21" borderId="43" xfId="2" applyFont="1" applyFill="1" applyBorder="1" applyAlignment="1" applyProtection="1">
      <alignment horizontal="center" vertical="center" shrinkToFit="1"/>
      <protection locked="0"/>
    </xf>
    <xf numFmtId="0" fontId="76" fillId="21" borderId="68" xfId="2" applyFont="1" applyFill="1" applyBorder="1" applyAlignment="1" applyProtection="1">
      <alignment horizontal="center" vertical="center" shrinkToFit="1"/>
      <protection locked="0"/>
    </xf>
    <xf numFmtId="0" fontId="76" fillId="21" borderId="69" xfId="2" applyFont="1" applyFill="1" applyBorder="1" applyAlignment="1" applyProtection="1">
      <alignment horizontal="center" vertical="center" shrinkToFit="1"/>
      <protection locked="0"/>
    </xf>
    <xf numFmtId="0" fontId="76" fillId="21" borderId="70" xfId="2" applyFont="1" applyFill="1" applyBorder="1" applyAlignment="1" applyProtection="1">
      <alignment horizontal="center" vertical="center" shrinkToFit="1"/>
      <protection locked="0"/>
    </xf>
    <xf numFmtId="0" fontId="39" fillId="21" borderId="68" xfId="0" applyFont="1" applyFill="1" applyBorder="1" applyAlignment="1" applyProtection="1">
      <alignment horizontal="center" vertical="center" shrinkToFit="1"/>
      <protection locked="0"/>
    </xf>
    <xf numFmtId="0" fontId="39" fillId="21" borderId="69" xfId="0" applyFont="1" applyFill="1" applyBorder="1" applyAlignment="1" applyProtection="1">
      <alignment horizontal="center" vertical="center" shrinkToFit="1"/>
      <protection locked="0"/>
    </xf>
    <xf numFmtId="0" fontId="39" fillId="21" borderId="70" xfId="0" applyFont="1" applyFill="1" applyBorder="1" applyAlignment="1" applyProtection="1">
      <alignment horizontal="center" vertical="center" shrinkToFit="1"/>
      <protection locked="0"/>
    </xf>
    <xf numFmtId="0" fontId="31" fillId="21" borderId="44" xfId="2" applyFont="1" applyFill="1" applyBorder="1" applyAlignment="1" applyProtection="1">
      <alignment horizontal="center" vertical="center" shrinkToFit="1"/>
      <protection locked="0"/>
    </xf>
    <xf numFmtId="0" fontId="6" fillId="2" borderId="0" xfId="2" applyFont="1" applyFill="1" applyAlignment="1" applyProtection="1">
      <alignment horizontal="left" shrinkToFit="1"/>
      <protection locked="0"/>
    </xf>
    <xf numFmtId="0" fontId="25" fillId="2" borderId="0" xfId="2" applyFont="1" applyFill="1" applyAlignment="1" applyProtection="1">
      <alignment horizontal="left"/>
      <protection locked="0"/>
    </xf>
    <xf numFmtId="0" fontId="31" fillId="2" borderId="34" xfId="2" applyFont="1" applyFill="1" applyBorder="1" applyAlignment="1" applyProtection="1">
      <alignment horizontal="center" vertical="center" shrinkToFit="1"/>
      <protection locked="0"/>
    </xf>
    <xf numFmtId="0" fontId="32" fillId="10" borderId="3" xfId="0" applyFont="1" applyFill="1" applyBorder="1" applyAlignment="1" applyProtection="1">
      <alignment horizontal="center" vertical="center" shrinkToFit="1"/>
      <protection locked="0"/>
    </xf>
    <xf numFmtId="0" fontId="32" fillId="10" borderId="43" xfId="0" applyFont="1" applyFill="1" applyBorder="1" applyAlignment="1" applyProtection="1">
      <alignment horizontal="center" vertical="center" shrinkToFit="1"/>
      <protection locked="0"/>
    </xf>
    <xf numFmtId="0" fontId="51" fillId="4" borderId="27" xfId="0" applyFont="1" applyFill="1" applyBorder="1" applyAlignment="1" applyProtection="1">
      <alignment horizontal="center" vertical="center" shrinkToFit="1"/>
      <protection locked="0"/>
    </xf>
    <xf numFmtId="0" fontId="51" fillId="4" borderId="4" xfId="0" applyFont="1" applyFill="1" applyBorder="1" applyAlignment="1" applyProtection="1">
      <alignment horizontal="center" vertical="center" shrinkToFit="1"/>
      <protection locked="0"/>
    </xf>
    <xf numFmtId="0" fontId="51" fillId="4" borderId="21" xfId="0" applyFont="1" applyFill="1" applyBorder="1" applyAlignment="1" applyProtection="1">
      <alignment horizontal="center" vertical="center" shrinkToFit="1"/>
      <protection locked="0"/>
    </xf>
    <xf numFmtId="0" fontId="51" fillId="4" borderId="6" xfId="0" applyFont="1" applyFill="1" applyBorder="1" applyAlignment="1" applyProtection="1">
      <alignment horizontal="center" vertical="center" shrinkToFit="1"/>
      <protection locked="0"/>
    </xf>
    <xf numFmtId="0" fontId="51" fillId="4" borderId="0" xfId="0" applyFont="1" applyFill="1" applyAlignment="1" applyProtection="1">
      <alignment horizontal="center" vertical="center" shrinkToFit="1"/>
      <protection locked="0"/>
    </xf>
    <xf numFmtId="0" fontId="51" fillId="4" borderId="66" xfId="0" applyFont="1" applyFill="1" applyBorder="1" applyAlignment="1" applyProtection="1">
      <alignment horizontal="center" vertical="center" shrinkToFit="1"/>
      <protection locked="0"/>
    </xf>
    <xf numFmtId="0" fontId="51" fillId="4" borderId="20" xfId="0" applyFont="1" applyFill="1" applyBorder="1" applyAlignment="1" applyProtection="1">
      <alignment horizontal="center" vertical="center" shrinkToFit="1"/>
      <protection locked="0"/>
    </xf>
    <xf numFmtId="0" fontId="51" fillId="4" borderId="69" xfId="0" applyFont="1" applyFill="1" applyBorder="1" applyAlignment="1" applyProtection="1">
      <alignment horizontal="center" vertical="center" shrinkToFit="1"/>
      <protection locked="0"/>
    </xf>
    <xf numFmtId="0" fontId="51" fillId="4" borderId="70" xfId="0" applyFont="1" applyFill="1" applyBorder="1" applyAlignment="1" applyProtection="1">
      <alignment horizontal="center" vertical="center" shrinkToFit="1"/>
      <protection locked="0"/>
    </xf>
    <xf numFmtId="0" fontId="31" fillId="21" borderId="61" xfId="0" applyFont="1" applyFill="1" applyBorder="1" applyAlignment="1" applyProtection="1">
      <alignment horizontal="center" vertical="center"/>
      <protection locked="0"/>
    </xf>
    <xf numFmtId="0" fontId="31" fillId="21" borderId="12" xfId="0" applyFont="1" applyFill="1" applyBorder="1" applyAlignment="1" applyProtection="1">
      <alignment horizontal="center" vertical="center"/>
      <protection locked="0"/>
    </xf>
    <xf numFmtId="0" fontId="31" fillId="21" borderId="57" xfId="0" applyFont="1" applyFill="1" applyBorder="1" applyAlignment="1" applyProtection="1">
      <alignment horizontal="center" vertical="center"/>
      <protection locked="0"/>
    </xf>
    <xf numFmtId="38" fontId="153" fillId="9" borderId="30" xfId="3" applyFont="1" applyFill="1" applyBorder="1" applyAlignment="1" applyProtection="1">
      <alignment horizontal="center" vertical="center"/>
      <protection locked="0"/>
    </xf>
    <xf numFmtId="38" fontId="153" fillId="9" borderId="68" xfId="3" applyFont="1" applyFill="1" applyBorder="1" applyAlignment="1" applyProtection="1">
      <alignment horizontal="center" vertical="center"/>
      <protection locked="0"/>
    </xf>
    <xf numFmtId="38" fontId="153" fillId="9" borderId="69" xfId="3" applyFont="1" applyFill="1" applyBorder="1" applyAlignment="1" applyProtection="1">
      <alignment horizontal="center" vertical="center"/>
      <protection locked="0"/>
    </xf>
    <xf numFmtId="38" fontId="153" fillId="9" borderId="8" xfId="3" applyFont="1" applyFill="1" applyBorder="1" applyAlignment="1" applyProtection="1">
      <alignment horizontal="center" vertical="center"/>
      <protection locked="0"/>
    </xf>
    <xf numFmtId="0" fontId="31" fillId="2" borderId="37" xfId="2" applyFont="1" applyFill="1" applyBorder="1" applyAlignment="1" applyProtection="1">
      <alignment horizontal="center" vertical="center"/>
      <protection locked="0"/>
    </xf>
    <xf numFmtId="0" fontId="31" fillId="2" borderId="38" xfId="2" applyFont="1" applyFill="1" applyBorder="1" applyAlignment="1" applyProtection="1">
      <alignment horizontal="center" vertical="center"/>
      <protection locked="0"/>
    </xf>
    <xf numFmtId="0" fontId="31" fillId="2" borderId="40" xfId="2" applyFont="1" applyFill="1" applyBorder="1" applyAlignment="1" applyProtection="1">
      <alignment horizontal="center" vertical="center"/>
      <protection locked="0"/>
    </xf>
    <xf numFmtId="0" fontId="31" fillId="2" borderId="41" xfId="2" applyFont="1" applyFill="1" applyBorder="1" applyAlignment="1" applyProtection="1">
      <alignment horizontal="center" vertical="center"/>
      <protection locked="0"/>
    </xf>
    <xf numFmtId="38" fontId="34" fillId="9" borderId="49" xfId="3" applyFont="1" applyFill="1" applyBorder="1" applyAlignment="1" applyProtection="1">
      <alignment horizontal="center" vertical="center"/>
      <protection locked="0"/>
    </xf>
    <xf numFmtId="38" fontId="153" fillId="9" borderId="7" xfId="3" applyFont="1" applyFill="1" applyBorder="1" applyAlignment="1" applyProtection="1">
      <alignment horizontal="center" vertical="center"/>
      <protection locked="0"/>
    </xf>
    <xf numFmtId="38" fontId="153" fillId="9" borderId="4" xfId="3" applyFont="1" applyFill="1" applyBorder="1" applyAlignment="1" applyProtection="1">
      <alignment horizontal="center" vertical="center"/>
      <protection locked="0"/>
    </xf>
    <xf numFmtId="38" fontId="153" fillId="9" borderId="5" xfId="3" applyFont="1" applyFill="1" applyBorder="1" applyAlignment="1" applyProtection="1">
      <alignment horizontal="center" vertical="center"/>
      <protection locked="0"/>
    </xf>
    <xf numFmtId="0" fontId="31" fillId="2" borderId="49" xfId="2" applyFont="1" applyFill="1" applyBorder="1" applyAlignment="1" applyProtection="1">
      <alignment horizontal="distributed" vertical="center"/>
      <protection locked="0"/>
    </xf>
    <xf numFmtId="0" fontId="31" fillId="2" borderId="78" xfId="2" applyFont="1" applyFill="1" applyBorder="1" applyAlignment="1" applyProtection="1">
      <alignment horizontal="distributed" vertical="center"/>
      <protection locked="0"/>
    </xf>
    <xf numFmtId="0" fontId="79" fillId="2" borderId="98" xfId="2" applyFont="1" applyFill="1" applyBorder="1" applyAlignment="1" applyProtection="1">
      <alignment horizontal="center" vertical="center"/>
      <protection locked="0"/>
    </xf>
    <xf numFmtId="0" fontId="79" fillId="2" borderId="38" xfId="2" applyFont="1" applyFill="1" applyBorder="1" applyAlignment="1" applyProtection="1">
      <alignment horizontal="center" vertical="center"/>
      <protection locked="0"/>
    </xf>
    <xf numFmtId="0" fontId="79" fillId="2" borderId="24" xfId="2" applyFont="1" applyFill="1" applyBorder="1" applyAlignment="1" applyProtection="1">
      <alignment horizontal="center" vertical="center"/>
      <protection locked="0"/>
    </xf>
    <xf numFmtId="0" fontId="79" fillId="2" borderId="1" xfId="2" applyFont="1" applyFill="1" applyBorder="1" applyAlignment="1" applyProtection="1">
      <alignment horizontal="center" vertical="center"/>
      <protection locked="0"/>
    </xf>
    <xf numFmtId="0" fontId="79" fillId="2" borderId="0" xfId="2" applyFont="1" applyFill="1" applyAlignment="1" applyProtection="1">
      <alignment horizontal="center" vertical="center"/>
      <protection locked="0"/>
    </xf>
    <xf numFmtId="0" fontId="79" fillId="2" borderId="22" xfId="2" applyFont="1" applyFill="1" applyBorder="1" applyAlignment="1" applyProtection="1">
      <alignment horizontal="center" vertical="center"/>
      <protection locked="0"/>
    </xf>
    <xf numFmtId="0" fontId="79" fillId="2" borderId="46" xfId="2" applyFont="1" applyFill="1" applyBorder="1" applyAlignment="1" applyProtection="1">
      <alignment horizontal="center" vertical="center"/>
      <protection locked="0"/>
    </xf>
    <xf numFmtId="0" fontId="79" fillId="2" borderId="41" xfId="2" applyFont="1" applyFill="1" applyBorder="1" applyAlignment="1" applyProtection="1">
      <alignment horizontal="center" vertical="center"/>
      <protection locked="0"/>
    </xf>
    <xf numFmtId="0" fontId="79" fillId="2" borderId="47" xfId="2" applyFont="1" applyFill="1" applyBorder="1" applyAlignment="1" applyProtection="1">
      <alignment horizontal="center" vertical="center"/>
      <protection locked="0"/>
    </xf>
    <xf numFmtId="0" fontId="18" fillId="0" borderId="0" xfId="1" applyFont="1" applyAlignment="1" applyProtection="1">
      <alignment horizontal="left" vertical="center" wrapText="1"/>
      <protection locked="0"/>
    </xf>
    <xf numFmtId="0" fontId="34" fillId="17" borderId="65" xfId="1" applyFont="1" applyFill="1" applyBorder="1" applyAlignment="1" applyProtection="1">
      <alignment horizontal="center" vertical="center"/>
      <protection locked="0"/>
    </xf>
    <xf numFmtId="0" fontId="34" fillId="17" borderId="45" xfId="1" applyFont="1" applyFill="1" applyBorder="1" applyAlignment="1" applyProtection="1">
      <alignment horizontal="center" vertical="center"/>
      <protection locked="0"/>
    </xf>
    <xf numFmtId="0" fontId="36" fillId="8" borderId="0" xfId="1" applyFont="1" applyFill="1" applyAlignment="1" applyProtection="1">
      <alignment horizontal="center" vertical="center"/>
      <protection locked="0"/>
    </xf>
    <xf numFmtId="0" fontId="40" fillId="8" borderId="0" xfId="1" applyFont="1" applyFill="1" applyAlignment="1" applyProtection="1">
      <alignment horizontal="left" vertical="top" wrapText="1" shrinkToFit="1"/>
      <protection locked="0"/>
    </xf>
    <xf numFmtId="0" fontId="25" fillId="2" borderId="0" xfId="2" applyFont="1" applyFill="1" applyAlignment="1" applyProtection="1">
      <alignment horizontal="center" vertical="center" shrinkToFit="1"/>
      <protection locked="0"/>
    </xf>
    <xf numFmtId="0" fontId="18" fillId="0" borderId="0" xfId="1" applyFont="1" applyAlignment="1" applyProtection="1">
      <alignment horizontal="left" vertical="center"/>
      <protection locked="0"/>
    </xf>
    <xf numFmtId="0" fontId="40" fillId="21" borderId="69" xfId="0" applyFont="1" applyFill="1" applyBorder="1" applyAlignment="1" applyProtection="1">
      <alignment horizontal="left" vertical="center" shrinkToFit="1"/>
      <protection locked="0"/>
    </xf>
    <xf numFmtId="0" fontId="40" fillId="21" borderId="70" xfId="0" applyFont="1" applyFill="1" applyBorder="1" applyAlignment="1" applyProtection="1">
      <alignment horizontal="left" vertical="center" shrinkToFit="1"/>
      <protection locked="0"/>
    </xf>
    <xf numFmtId="0" fontId="38" fillId="21" borderId="1" xfId="2" applyFont="1" applyFill="1" applyBorder="1" applyAlignment="1" applyProtection="1">
      <alignment horizontal="left" vertical="center" shrinkToFit="1"/>
      <protection locked="0"/>
    </xf>
    <xf numFmtId="0" fontId="39" fillId="21" borderId="0" xfId="0" applyFont="1" applyFill="1" applyAlignment="1" applyProtection="1">
      <alignment horizontal="left" vertical="center" shrinkToFit="1"/>
      <protection locked="0"/>
    </xf>
    <xf numFmtId="0" fontId="39" fillId="21" borderId="66" xfId="0" applyFont="1" applyFill="1" applyBorder="1" applyAlignment="1" applyProtection="1">
      <alignment horizontal="left" vertical="center" shrinkToFit="1"/>
      <protection locked="0"/>
    </xf>
    <xf numFmtId="0" fontId="39" fillId="21" borderId="60" xfId="0" applyFont="1" applyFill="1" applyBorder="1" applyAlignment="1" applyProtection="1">
      <alignment horizontal="left" vertical="center" shrinkToFit="1"/>
      <protection locked="0"/>
    </xf>
    <xf numFmtId="0" fontId="39" fillId="21" borderId="2" xfId="0" applyFont="1" applyFill="1" applyBorder="1" applyAlignment="1" applyProtection="1">
      <alignment horizontal="left" vertical="center" shrinkToFit="1"/>
      <protection locked="0"/>
    </xf>
    <xf numFmtId="0" fontId="39" fillId="21" borderId="67" xfId="0" applyFont="1" applyFill="1" applyBorder="1" applyAlignment="1" applyProtection="1">
      <alignment horizontal="left" vertical="center" shrinkToFit="1"/>
      <protection locked="0"/>
    </xf>
    <xf numFmtId="0" fontId="31" fillId="2" borderId="0" xfId="2" applyFont="1" applyFill="1" applyAlignment="1" applyProtection="1">
      <alignment horizontal="distributed" vertical="center"/>
      <protection locked="0"/>
    </xf>
    <xf numFmtId="0" fontId="31" fillId="2" borderId="2" xfId="2" applyFont="1" applyFill="1" applyBorder="1" applyAlignment="1" applyProtection="1">
      <alignment horizontal="distributed" vertical="center"/>
      <protection locked="0"/>
    </xf>
    <xf numFmtId="49" fontId="38" fillId="21" borderId="1" xfId="2" applyNumberFormat="1" applyFont="1" applyFill="1" applyBorder="1" applyAlignment="1" applyProtection="1">
      <alignment horizontal="center" vertical="center" shrinkToFit="1"/>
      <protection locked="0"/>
    </xf>
    <xf numFmtId="49" fontId="39" fillId="21" borderId="0" xfId="0" applyNumberFormat="1" applyFont="1" applyFill="1" applyAlignment="1" applyProtection="1">
      <alignment horizontal="center" vertical="center" shrinkToFit="1"/>
      <protection locked="0"/>
    </xf>
    <xf numFmtId="49" fontId="39" fillId="21" borderId="22" xfId="0" applyNumberFormat="1" applyFont="1" applyFill="1" applyBorder="1" applyAlignment="1" applyProtection="1">
      <alignment horizontal="center" vertical="center" shrinkToFit="1"/>
      <protection locked="0"/>
    </xf>
    <xf numFmtId="49" fontId="39" fillId="21" borderId="60" xfId="0" applyNumberFormat="1" applyFont="1" applyFill="1" applyBorder="1" applyAlignment="1" applyProtection="1">
      <alignment horizontal="center" vertical="center" shrinkToFit="1"/>
      <protection locked="0"/>
    </xf>
    <xf numFmtId="49" fontId="39" fillId="21" borderId="2" xfId="0" applyNumberFormat="1" applyFont="1" applyFill="1" applyBorder="1" applyAlignment="1" applyProtection="1">
      <alignment horizontal="center" vertical="center" shrinkToFit="1"/>
      <protection locked="0"/>
    </xf>
    <xf numFmtId="49" fontId="39" fillId="21" borderId="33" xfId="0" applyNumberFormat="1" applyFont="1" applyFill="1" applyBorder="1" applyAlignment="1" applyProtection="1">
      <alignment horizontal="center" vertical="center" shrinkToFit="1"/>
      <protection locked="0"/>
    </xf>
    <xf numFmtId="0" fontId="31" fillId="2" borderId="34" xfId="2" applyFont="1" applyFill="1" applyBorder="1" applyAlignment="1" applyProtection="1">
      <alignment horizontal="distributed" vertical="center" wrapText="1"/>
      <protection locked="0"/>
    </xf>
    <xf numFmtId="0" fontId="32" fillId="10" borderId="3" xfId="0" applyFont="1" applyFill="1" applyBorder="1" applyAlignment="1" applyProtection="1">
      <alignment vertical="center" wrapText="1"/>
      <protection locked="0"/>
    </xf>
    <xf numFmtId="0" fontId="32" fillId="10" borderId="43" xfId="0" applyFont="1" applyFill="1" applyBorder="1" applyAlignment="1" applyProtection="1">
      <alignment vertical="center" wrapText="1"/>
      <protection locked="0"/>
    </xf>
    <xf numFmtId="0" fontId="32" fillId="10" borderId="20" xfId="0" applyFont="1" applyFill="1" applyBorder="1" applyAlignment="1" applyProtection="1">
      <alignment vertical="center" wrapText="1"/>
      <protection locked="0"/>
    </xf>
    <xf numFmtId="0" fontId="32" fillId="10" borderId="69" xfId="0" applyFont="1" applyFill="1" applyBorder="1" applyAlignment="1" applyProtection="1">
      <alignment vertical="center" wrapText="1"/>
      <protection locked="0"/>
    </xf>
    <xf numFmtId="0" fontId="32" fillId="10" borderId="70" xfId="0" applyFont="1" applyFill="1" applyBorder="1" applyAlignment="1" applyProtection="1">
      <alignment vertical="center" wrapText="1"/>
      <protection locked="0"/>
    </xf>
    <xf numFmtId="0" fontId="38" fillId="21" borderId="15" xfId="2" applyFont="1" applyFill="1" applyBorder="1" applyAlignment="1" applyProtection="1">
      <alignment horizontal="center" vertical="center" shrinkToFit="1"/>
      <protection locked="0"/>
    </xf>
    <xf numFmtId="0" fontId="39" fillId="21" borderId="3" xfId="0" applyFont="1" applyFill="1" applyBorder="1" applyAlignment="1" applyProtection="1">
      <alignment horizontal="center" vertical="center" shrinkToFit="1"/>
      <protection locked="0"/>
    </xf>
    <xf numFmtId="0" fontId="39" fillId="21" borderId="43" xfId="0" applyFont="1" applyFill="1" applyBorder="1" applyAlignment="1" applyProtection="1">
      <alignment horizontal="center" vertical="center" shrinkToFit="1"/>
      <protection locked="0"/>
    </xf>
    <xf numFmtId="0" fontId="32" fillId="10" borderId="68" xfId="0" applyFont="1" applyFill="1" applyBorder="1" applyAlignment="1" applyProtection="1">
      <alignment horizontal="center" vertical="center" shrinkToFit="1"/>
      <protection locked="0"/>
    </xf>
    <xf numFmtId="0" fontId="32" fillId="10" borderId="69" xfId="0" applyFont="1" applyFill="1" applyBorder="1" applyAlignment="1" applyProtection="1">
      <alignment horizontal="center" vertical="center" shrinkToFit="1"/>
      <protection locked="0"/>
    </xf>
    <xf numFmtId="0" fontId="32" fillId="10" borderId="70" xfId="0" applyFont="1" applyFill="1" applyBorder="1" applyAlignment="1" applyProtection="1">
      <alignment horizontal="center" vertical="center" shrinkToFit="1"/>
      <protection locked="0"/>
    </xf>
    <xf numFmtId="0" fontId="39" fillId="21" borderId="44" xfId="0" applyFont="1" applyFill="1" applyBorder="1" applyAlignment="1" applyProtection="1">
      <alignment horizontal="center" vertical="center" shrinkToFit="1"/>
      <protection locked="0"/>
    </xf>
    <xf numFmtId="0" fontId="39" fillId="21" borderId="8" xfId="0" applyFont="1" applyFill="1" applyBorder="1" applyAlignment="1" applyProtection="1">
      <alignment horizontal="center" vertical="center" shrinkToFit="1"/>
      <protection locked="0"/>
    </xf>
    <xf numFmtId="0" fontId="31" fillId="2" borderId="27" xfId="2" applyFont="1" applyFill="1" applyBorder="1" applyAlignment="1" applyProtection="1">
      <alignment horizontal="distributed" vertical="center" wrapText="1" shrinkToFit="1"/>
      <protection locked="0"/>
    </xf>
    <xf numFmtId="0" fontId="32" fillId="10" borderId="4" xfId="0" applyFont="1" applyFill="1" applyBorder="1" applyAlignment="1" applyProtection="1">
      <alignment horizontal="distributed" vertical="center" shrinkToFit="1"/>
      <protection locked="0"/>
    </xf>
    <xf numFmtId="0" fontId="32" fillId="10" borderId="21" xfId="0" applyFont="1" applyFill="1" applyBorder="1" applyAlignment="1" applyProtection="1">
      <alignment horizontal="distributed" vertical="center" shrinkToFit="1"/>
      <protection locked="0"/>
    </xf>
    <xf numFmtId="0" fontId="32" fillId="10" borderId="6" xfId="0" applyFont="1" applyFill="1" applyBorder="1" applyAlignment="1" applyProtection="1">
      <alignment horizontal="distributed" vertical="center" shrinkToFit="1"/>
      <protection locked="0"/>
    </xf>
    <xf numFmtId="0" fontId="32" fillId="10" borderId="0" xfId="0" applyFont="1" applyFill="1" applyAlignment="1" applyProtection="1">
      <alignment horizontal="distributed" vertical="center" shrinkToFit="1"/>
      <protection locked="0"/>
    </xf>
    <xf numFmtId="0" fontId="32" fillId="10" borderId="66" xfId="0" applyFont="1" applyFill="1" applyBorder="1" applyAlignment="1" applyProtection="1">
      <alignment horizontal="distributed" vertical="center" shrinkToFit="1"/>
      <protection locked="0"/>
    </xf>
    <xf numFmtId="0" fontId="32" fillId="10" borderId="10" xfId="0" applyFont="1" applyFill="1" applyBorder="1" applyAlignment="1" applyProtection="1">
      <alignment horizontal="distributed" vertical="center" shrinkToFit="1"/>
      <protection locked="0"/>
    </xf>
    <xf numFmtId="0" fontId="32" fillId="10" borderId="2" xfId="0" applyFont="1" applyFill="1" applyBorder="1" applyAlignment="1" applyProtection="1">
      <alignment horizontal="distributed" vertical="center" shrinkToFit="1"/>
      <protection locked="0"/>
    </xf>
    <xf numFmtId="0" fontId="32" fillId="10" borderId="67" xfId="0" applyFont="1" applyFill="1" applyBorder="1" applyAlignment="1" applyProtection="1">
      <alignment horizontal="distributed" vertical="center" shrinkToFit="1"/>
      <protection locked="0"/>
    </xf>
    <xf numFmtId="0" fontId="31" fillId="2" borderId="71" xfId="2" applyFont="1" applyFill="1" applyBorder="1" applyAlignment="1" applyProtection="1">
      <alignment horizontal="left" vertical="center" shrinkToFit="1"/>
      <protection locked="0"/>
    </xf>
    <xf numFmtId="0" fontId="32" fillId="2" borderId="71" xfId="0" applyFont="1" applyFill="1" applyBorder="1" applyAlignment="1" applyProtection="1">
      <alignment horizontal="left" vertical="center" shrinkToFit="1"/>
      <protection locked="0"/>
    </xf>
    <xf numFmtId="0" fontId="32" fillId="2" borderId="72" xfId="0" applyFont="1" applyFill="1" applyBorder="1" applyAlignment="1" applyProtection="1">
      <alignment horizontal="left" vertical="center" shrinkToFit="1"/>
      <protection locked="0"/>
    </xf>
    <xf numFmtId="0" fontId="37" fillId="2" borderId="0" xfId="2" applyFont="1" applyFill="1" applyAlignment="1" applyProtection="1">
      <alignment horizontal="center" vertical="center"/>
      <protection locked="0"/>
    </xf>
    <xf numFmtId="0" fontId="37" fillId="2" borderId="2" xfId="2" applyFont="1" applyFill="1" applyBorder="1" applyAlignment="1" applyProtection="1">
      <alignment horizontal="center" vertical="center"/>
      <protection locked="0"/>
    </xf>
    <xf numFmtId="0" fontId="69" fillId="2" borderId="0" xfId="2" quotePrefix="1" applyFont="1" applyFill="1" applyAlignment="1" applyProtection="1">
      <alignment horizontal="center" vertical="center"/>
      <protection locked="0"/>
    </xf>
    <xf numFmtId="0" fontId="69" fillId="2" borderId="2" xfId="2" quotePrefix="1" applyFont="1" applyFill="1" applyBorder="1" applyAlignment="1" applyProtection="1">
      <alignment horizontal="center" vertical="center"/>
      <protection locked="0"/>
    </xf>
    <xf numFmtId="0" fontId="31" fillId="21" borderId="15" xfId="2" applyFont="1" applyFill="1" applyBorder="1" applyAlignment="1" applyProtection="1">
      <alignment horizontal="center" vertical="center"/>
      <protection locked="0"/>
    </xf>
    <xf numFmtId="0" fontId="32" fillId="21" borderId="3" xfId="0" applyFont="1" applyFill="1" applyBorder="1" applyAlignment="1" applyProtection="1">
      <alignment horizontal="center" vertical="center"/>
      <protection locked="0"/>
    </xf>
    <xf numFmtId="0" fontId="32" fillId="21" borderId="43" xfId="0" applyFont="1" applyFill="1" applyBorder="1" applyAlignment="1" applyProtection="1">
      <alignment horizontal="center" vertical="center"/>
      <protection locked="0"/>
    </xf>
    <xf numFmtId="0" fontId="32" fillId="21" borderId="3" xfId="0" applyFont="1" applyFill="1" applyBorder="1" applyAlignment="1" applyProtection="1">
      <alignment horizontal="center" vertical="center" shrinkToFit="1"/>
      <protection locked="0"/>
    </xf>
    <xf numFmtId="0" fontId="32" fillId="21" borderId="44" xfId="0" applyFont="1" applyFill="1" applyBorder="1" applyAlignment="1" applyProtection="1">
      <alignment horizontal="center" vertical="center" shrinkToFit="1"/>
      <protection locked="0"/>
    </xf>
    <xf numFmtId="49" fontId="38" fillId="21" borderId="71" xfId="0" applyNumberFormat="1" applyFont="1" applyFill="1" applyBorder="1" applyAlignment="1" applyProtection="1">
      <alignment horizontal="center" vertical="center" shrinkToFit="1"/>
      <protection locked="0"/>
    </xf>
    <xf numFmtId="49" fontId="38" fillId="21" borderId="72" xfId="0" applyNumberFormat="1" applyFont="1" applyFill="1" applyBorder="1" applyAlignment="1" applyProtection="1">
      <alignment horizontal="center" vertical="center" shrinkToFit="1"/>
      <protection locked="0"/>
    </xf>
    <xf numFmtId="38" fontId="153" fillId="9" borderId="36" xfId="3" applyFont="1" applyFill="1" applyBorder="1" applyAlignment="1" applyProtection="1">
      <alignment horizontal="center" vertical="center"/>
      <protection locked="0"/>
    </xf>
    <xf numFmtId="0" fontId="31" fillId="2" borderId="6" xfId="2" applyFont="1" applyFill="1" applyBorder="1" applyAlignment="1" applyProtection="1">
      <alignment horizontal="center" vertical="center" shrinkToFit="1"/>
      <protection locked="0"/>
    </xf>
    <xf numFmtId="0" fontId="57" fillId="4" borderId="17" xfId="2" applyFont="1" applyFill="1" applyBorder="1" applyAlignment="1" applyProtection="1">
      <alignment horizontal="center" vertical="center"/>
      <protection locked="0"/>
    </xf>
    <xf numFmtId="0" fontId="57" fillId="4" borderId="71" xfId="2" applyFont="1" applyFill="1" applyBorder="1" applyAlignment="1" applyProtection="1">
      <alignment horizontal="center" vertical="center"/>
      <protection locked="0"/>
    </xf>
    <xf numFmtId="0" fontId="57" fillId="4" borderId="25" xfId="2" applyFont="1" applyFill="1" applyBorder="1" applyAlignment="1" applyProtection="1">
      <alignment horizontal="center" vertical="center"/>
      <protection locked="0"/>
    </xf>
    <xf numFmtId="0" fontId="7" fillId="4" borderId="34" xfId="2" applyFont="1" applyFill="1" applyBorder="1" applyAlignment="1" applyProtection="1">
      <alignment horizontal="left" vertical="center"/>
      <protection locked="0"/>
    </xf>
    <xf numFmtId="0" fontId="7" fillId="4" borderId="3" xfId="2" applyFont="1" applyFill="1" applyBorder="1" applyAlignment="1" applyProtection="1">
      <alignment horizontal="left" vertical="center"/>
      <protection locked="0"/>
    </xf>
    <xf numFmtId="0" fontId="7" fillId="4" borderId="44" xfId="2" applyFont="1" applyFill="1" applyBorder="1" applyAlignment="1" applyProtection="1">
      <alignment horizontal="left" vertical="center"/>
      <protection locked="0"/>
    </xf>
    <xf numFmtId="0" fontId="31" fillId="21" borderId="1" xfId="2" applyFont="1" applyFill="1" applyBorder="1" applyAlignment="1" applyProtection="1">
      <alignment horizontal="center" vertical="center" shrinkToFit="1"/>
      <protection locked="0"/>
    </xf>
    <xf numFmtId="0" fontId="31" fillId="21" borderId="0" xfId="2" applyFont="1" applyFill="1" applyAlignment="1" applyProtection="1">
      <alignment horizontal="center" vertical="center" shrinkToFit="1"/>
      <protection locked="0"/>
    </xf>
    <xf numFmtId="0" fontId="31" fillId="21" borderId="22" xfId="2" applyFont="1" applyFill="1" applyBorder="1" applyAlignment="1" applyProtection="1">
      <alignment horizontal="center" vertical="center" shrinkToFit="1"/>
      <protection locked="0"/>
    </xf>
    <xf numFmtId="0" fontId="31" fillId="21" borderId="68" xfId="2" applyFont="1" applyFill="1" applyBorder="1" applyAlignment="1" applyProtection="1">
      <alignment horizontal="center" vertical="center" shrinkToFit="1"/>
      <protection locked="0"/>
    </xf>
    <xf numFmtId="0" fontId="31" fillId="21" borderId="69" xfId="2" applyFont="1" applyFill="1" applyBorder="1" applyAlignment="1" applyProtection="1">
      <alignment horizontal="center" vertical="center" shrinkToFit="1"/>
      <protection locked="0"/>
    </xf>
    <xf numFmtId="0" fontId="31" fillId="21" borderId="8" xfId="2" applyFont="1" applyFill="1" applyBorder="1" applyAlignment="1" applyProtection="1">
      <alignment horizontal="center" vertical="center" shrinkToFit="1"/>
      <protection locked="0"/>
    </xf>
    <xf numFmtId="0" fontId="38" fillId="21" borderId="7" xfId="2" applyFont="1" applyFill="1" applyBorder="1" applyAlignment="1" applyProtection="1">
      <alignment horizontal="left" vertical="center" shrinkToFit="1"/>
      <protection locked="0"/>
    </xf>
    <xf numFmtId="0" fontId="39" fillId="21" borderId="4" xfId="0" applyFont="1" applyFill="1" applyBorder="1" applyAlignment="1" applyProtection="1">
      <alignment horizontal="left" vertical="center" shrinkToFit="1"/>
      <protection locked="0"/>
    </xf>
    <xf numFmtId="0" fontId="39" fillId="21" borderId="21" xfId="0" applyFont="1" applyFill="1" applyBorder="1" applyAlignment="1" applyProtection="1">
      <alignment horizontal="left" vertical="center" shrinkToFit="1"/>
      <protection locked="0"/>
    </xf>
    <xf numFmtId="49" fontId="38" fillId="21" borderId="7" xfId="2" applyNumberFormat="1" applyFont="1" applyFill="1" applyBorder="1" applyAlignment="1" applyProtection="1">
      <alignment horizontal="center" vertical="center" shrinkToFit="1"/>
      <protection locked="0"/>
    </xf>
    <xf numFmtId="49" fontId="39" fillId="21" borderId="4" xfId="0" applyNumberFormat="1" applyFont="1" applyFill="1" applyBorder="1" applyAlignment="1" applyProtection="1">
      <alignment horizontal="center" vertical="center" shrinkToFit="1"/>
      <protection locked="0"/>
    </xf>
    <xf numFmtId="49" fontId="39" fillId="21" borderId="5" xfId="0" applyNumberFormat="1" applyFont="1" applyFill="1" applyBorder="1" applyAlignment="1" applyProtection="1">
      <alignment horizontal="center" vertical="center" shrinkToFit="1"/>
      <protection locked="0"/>
    </xf>
    <xf numFmtId="0" fontId="31" fillId="2" borderId="7" xfId="2" applyFont="1" applyFill="1" applyBorder="1" applyAlignment="1" applyProtection="1">
      <alignment horizontal="distributed" vertical="center"/>
      <protection locked="0"/>
    </xf>
    <xf numFmtId="0" fontId="31" fillId="2" borderId="4" xfId="2" applyFont="1" applyFill="1" applyBorder="1" applyAlignment="1" applyProtection="1">
      <alignment horizontal="distributed" vertical="center"/>
      <protection locked="0"/>
    </xf>
    <xf numFmtId="0" fontId="31" fillId="2" borderId="17" xfId="2" applyFont="1" applyFill="1" applyBorder="1" applyAlignment="1" applyProtection="1">
      <alignment horizontal="center" vertical="center" shrinkToFit="1"/>
      <protection locked="0"/>
    </xf>
    <xf numFmtId="0" fontId="31" fillId="2" borderId="71" xfId="2" applyFont="1" applyFill="1" applyBorder="1" applyAlignment="1" applyProtection="1">
      <alignment horizontal="center" vertical="center" shrinkToFit="1"/>
      <protection locked="0"/>
    </xf>
    <xf numFmtId="0" fontId="7" fillId="21" borderId="4" xfId="2" applyFont="1" applyFill="1" applyBorder="1" applyAlignment="1" applyProtection="1">
      <alignment horizontal="center" vertical="center"/>
      <protection locked="0"/>
    </xf>
    <xf numFmtId="0" fontId="7" fillId="21" borderId="5" xfId="2" applyFont="1" applyFill="1" applyBorder="1" applyAlignment="1" applyProtection="1">
      <alignment horizontal="center" vertical="center"/>
      <protection locked="0"/>
    </xf>
    <xf numFmtId="0" fontId="7" fillId="21" borderId="69" xfId="2" applyFont="1" applyFill="1" applyBorder="1" applyAlignment="1" applyProtection="1">
      <alignment horizontal="center" vertical="center"/>
      <protection locked="0"/>
    </xf>
    <xf numFmtId="0" fontId="7" fillId="21" borderId="8" xfId="2"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shrinkToFit="1"/>
      <protection locked="0"/>
    </xf>
    <xf numFmtId="0" fontId="32" fillId="4" borderId="69" xfId="0" applyFont="1" applyFill="1" applyBorder="1" applyAlignment="1" applyProtection="1">
      <alignment horizontal="center" vertical="center" shrinkToFit="1"/>
      <protection locked="0"/>
    </xf>
    <xf numFmtId="0" fontId="32" fillId="4" borderId="70" xfId="0" applyFont="1" applyFill="1" applyBorder="1" applyAlignment="1" applyProtection="1">
      <alignment horizontal="center" vertical="center" shrinkToFit="1"/>
      <protection locked="0"/>
    </xf>
    <xf numFmtId="0" fontId="31" fillId="2" borderId="7" xfId="2" applyFont="1" applyFill="1" applyBorder="1" applyAlignment="1" applyProtection="1">
      <alignment horizontal="center" vertical="center" shrinkToFit="1"/>
      <protection locked="0"/>
    </xf>
    <xf numFmtId="0" fontId="31" fillId="2" borderId="4" xfId="2" applyFont="1" applyFill="1" applyBorder="1" applyAlignment="1" applyProtection="1">
      <alignment horizontal="center" vertical="center" shrinkToFit="1"/>
      <protection locked="0"/>
    </xf>
    <xf numFmtId="0" fontId="31" fillId="2" borderId="21" xfId="2" applyFont="1" applyFill="1" applyBorder="1" applyAlignment="1" applyProtection="1">
      <alignment horizontal="center" vertical="center" shrinkToFit="1"/>
      <protection locked="0"/>
    </xf>
    <xf numFmtId="0" fontId="24" fillId="21" borderId="4" xfId="0" applyFont="1" applyFill="1" applyBorder="1" applyAlignment="1" applyProtection="1">
      <alignment horizontal="center" vertical="center" shrinkToFit="1"/>
      <protection locked="0"/>
    </xf>
    <xf numFmtId="0" fontId="24" fillId="21" borderId="21" xfId="0" applyFont="1" applyFill="1" applyBorder="1" applyAlignment="1" applyProtection="1">
      <alignment horizontal="center" vertical="center" shrinkToFit="1"/>
      <protection locked="0"/>
    </xf>
    <xf numFmtId="0" fontId="24" fillId="21" borderId="71" xfId="0" applyFont="1" applyFill="1" applyBorder="1" applyAlignment="1" applyProtection="1">
      <alignment horizontal="center" vertical="center" shrinkToFit="1"/>
      <protection locked="0"/>
    </xf>
    <xf numFmtId="0" fontId="24" fillId="21" borderId="72" xfId="0" applyFont="1" applyFill="1" applyBorder="1" applyAlignment="1" applyProtection="1">
      <alignment horizontal="center" vertical="center" shrinkToFit="1"/>
      <protection locked="0"/>
    </xf>
    <xf numFmtId="0" fontId="31" fillId="2" borderId="1" xfId="2" applyFont="1" applyFill="1" applyBorder="1" applyAlignment="1" applyProtection="1">
      <alignment horizontal="distributed" vertical="center" shrinkToFit="1"/>
      <protection locked="0"/>
    </xf>
    <xf numFmtId="0" fontId="31" fillId="2" borderId="0" xfId="2" applyFont="1" applyFill="1" applyAlignment="1" applyProtection="1">
      <alignment horizontal="distributed" vertical="center" shrinkToFit="1"/>
      <protection locked="0"/>
    </xf>
    <xf numFmtId="0" fontId="24" fillId="21" borderId="69" xfId="0" applyFont="1" applyFill="1" applyBorder="1" applyAlignment="1" applyProtection="1">
      <alignment horizontal="center" vertical="center" shrinkToFit="1"/>
      <protection locked="0"/>
    </xf>
    <xf numFmtId="0" fontId="24" fillId="21" borderId="70" xfId="0" applyFont="1" applyFill="1" applyBorder="1" applyAlignment="1" applyProtection="1">
      <alignment horizontal="center" vertical="center" shrinkToFit="1"/>
      <protection locked="0"/>
    </xf>
    <xf numFmtId="0" fontId="7" fillId="4" borderId="7" xfId="2" applyFont="1" applyFill="1" applyBorder="1" applyAlignment="1" applyProtection="1">
      <alignment horizontal="center" vertical="center" wrapText="1"/>
      <protection locked="0"/>
    </xf>
    <xf numFmtId="0" fontId="7" fillId="4" borderId="4" xfId="2" applyFont="1" applyFill="1" applyBorder="1" applyAlignment="1" applyProtection="1">
      <alignment horizontal="center" vertical="center"/>
      <protection locked="0"/>
    </xf>
    <xf numFmtId="0" fontId="7" fillId="4" borderId="21" xfId="2" applyFont="1" applyFill="1" applyBorder="1" applyAlignment="1" applyProtection="1">
      <alignment horizontal="center" vertical="center"/>
      <protection locked="0"/>
    </xf>
    <xf numFmtId="0" fontId="7" fillId="4" borderId="68" xfId="2" applyFont="1" applyFill="1" applyBorder="1" applyAlignment="1" applyProtection="1">
      <alignment horizontal="center" vertical="center"/>
      <protection locked="0"/>
    </xf>
    <xf numFmtId="0" fontId="7" fillId="4" borderId="69" xfId="2" applyFont="1" applyFill="1" applyBorder="1" applyAlignment="1" applyProtection="1">
      <alignment horizontal="center" vertical="center"/>
      <protection locked="0"/>
    </xf>
    <xf numFmtId="0" fontId="7" fillId="4" borderId="70" xfId="2" applyFont="1" applyFill="1" applyBorder="1" applyAlignment="1" applyProtection="1">
      <alignment horizontal="center" vertical="center"/>
      <protection locked="0"/>
    </xf>
    <xf numFmtId="0" fontId="8" fillId="4" borderId="2" xfId="2" applyFont="1" applyFill="1" applyBorder="1" applyAlignment="1" applyProtection="1">
      <alignment horizontal="left" vertical="center" wrapText="1"/>
      <protection locked="0"/>
    </xf>
    <xf numFmtId="0" fontId="18" fillId="0" borderId="0" xfId="2" applyFont="1" applyProtection="1">
      <alignment vertical="center"/>
      <protection locked="0"/>
    </xf>
    <xf numFmtId="0" fontId="56" fillId="4" borderId="0" xfId="2" applyFont="1" applyFill="1" applyAlignment="1" applyProtection="1">
      <alignment horizontal="left" vertical="top" wrapText="1"/>
      <protection locked="0"/>
    </xf>
    <xf numFmtId="0" fontId="87" fillId="4" borderId="65" xfId="2" applyFont="1" applyFill="1" applyBorder="1" applyAlignment="1" applyProtection="1">
      <alignment horizontal="center" vertical="center" wrapText="1"/>
      <protection locked="0"/>
    </xf>
    <xf numFmtId="0" fontId="87" fillId="4" borderId="58" xfId="2" applyFont="1" applyFill="1" applyBorder="1" applyAlignment="1" applyProtection="1">
      <alignment horizontal="center" vertical="center" wrapText="1"/>
      <protection locked="0"/>
    </xf>
    <xf numFmtId="0" fontId="70" fillId="4" borderId="34" xfId="2" applyFont="1" applyFill="1" applyBorder="1" applyAlignment="1" applyProtection="1">
      <alignment horizontal="left" vertical="center" wrapText="1"/>
      <protection locked="0"/>
    </xf>
    <xf numFmtId="0" fontId="70" fillId="4" borderId="3" xfId="2" applyFont="1" applyFill="1" applyBorder="1" applyAlignment="1" applyProtection="1">
      <alignment horizontal="left" vertical="center" wrapText="1"/>
      <protection locked="0"/>
    </xf>
    <xf numFmtId="0" fontId="70" fillId="4" borderId="44" xfId="2" applyFont="1" applyFill="1" applyBorder="1" applyAlignment="1" applyProtection="1">
      <alignment horizontal="left" vertical="center" wrapText="1"/>
      <protection locked="0"/>
    </xf>
    <xf numFmtId="0" fontId="70" fillId="4" borderId="10" xfId="2" applyFont="1" applyFill="1" applyBorder="1" applyAlignment="1" applyProtection="1">
      <alignment horizontal="left" vertical="center" wrapText="1"/>
      <protection locked="0"/>
    </xf>
    <xf numFmtId="0" fontId="70" fillId="4" borderId="2" xfId="2" applyFont="1" applyFill="1" applyBorder="1" applyAlignment="1" applyProtection="1">
      <alignment horizontal="left" vertical="center" wrapText="1"/>
      <protection locked="0"/>
    </xf>
    <xf numFmtId="0" fontId="70" fillId="4" borderId="33" xfId="2" applyFont="1" applyFill="1" applyBorder="1" applyAlignment="1" applyProtection="1">
      <alignment horizontal="left" vertical="center" wrapText="1"/>
      <protection locked="0"/>
    </xf>
    <xf numFmtId="0" fontId="100" fillId="21" borderId="65" xfId="2" applyFont="1" applyFill="1" applyBorder="1" applyAlignment="1" applyProtection="1">
      <alignment horizontal="center" vertical="center" wrapText="1"/>
      <protection locked="0"/>
    </xf>
    <xf numFmtId="0" fontId="100" fillId="21" borderId="58" xfId="2" applyFont="1" applyFill="1" applyBorder="1" applyAlignment="1" applyProtection="1">
      <alignment horizontal="center" vertical="center" wrapText="1"/>
      <protection locked="0"/>
    </xf>
    <xf numFmtId="0" fontId="9" fillId="4" borderId="0" xfId="2" applyFont="1" applyFill="1" applyAlignment="1" applyProtection="1">
      <alignment horizontal="right" vertical="center"/>
      <protection locked="0"/>
    </xf>
    <xf numFmtId="0" fontId="31" fillId="4" borderId="34" xfId="2" applyFont="1" applyFill="1" applyBorder="1" applyAlignment="1" applyProtection="1">
      <alignment horizontal="center" vertical="center"/>
      <protection locked="0"/>
    </xf>
    <xf numFmtId="0" fontId="31" fillId="4" borderId="3" xfId="2" applyFont="1" applyFill="1" applyBorder="1" applyAlignment="1" applyProtection="1">
      <alignment horizontal="center" vertical="center"/>
      <protection locked="0"/>
    </xf>
    <xf numFmtId="0" fontId="31" fillId="4" borderId="44" xfId="2" applyFont="1" applyFill="1" applyBorder="1" applyAlignment="1" applyProtection="1">
      <alignment horizontal="center" vertical="center"/>
      <protection locked="0"/>
    </xf>
    <xf numFmtId="0" fontId="9" fillId="4" borderId="6" xfId="2" applyFont="1" applyFill="1" applyBorder="1" applyAlignment="1" applyProtection="1">
      <alignment horizontal="right" vertical="center"/>
      <protection locked="0"/>
    </xf>
    <xf numFmtId="0" fontId="75" fillId="2" borderId="38" xfId="2" applyFont="1" applyFill="1" applyBorder="1" applyAlignment="1" applyProtection="1">
      <alignment horizontal="center" vertical="center"/>
      <protection locked="0"/>
    </xf>
    <xf numFmtId="0" fontId="75" fillId="2" borderId="99" xfId="2" applyFont="1" applyFill="1" applyBorder="1" applyAlignment="1" applyProtection="1">
      <alignment horizontal="center" vertical="center"/>
      <protection locked="0"/>
    </xf>
    <xf numFmtId="0" fontId="75" fillId="2" borderId="0" xfId="2" applyFont="1" applyFill="1" applyAlignment="1" applyProtection="1">
      <alignment horizontal="center" vertical="center"/>
      <protection locked="0"/>
    </xf>
    <xf numFmtId="0" fontId="75" fillId="2" borderId="66" xfId="2" applyFont="1" applyFill="1" applyBorder="1" applyAlignment="1" applyProtection="1">
      <alignment horizontal="center" vertical="center"/>
      <protection locked="0"/>
    </xf>
    <xf numFmtId="0" fontId="75" fillId="2" borderId="41" xfId="2" applyFont="1" applyFill="1" applyBorder="1" applyAlignment="1" applyProtection="1">
      <alignment horizontal="center" vertical="center"/>
      <protection locked="0"/>
    </xf>
    <xf numFmtId="0" fontId="75" fillId="2" borderId="48" xfId="2" applyFont="1" applyFill="1" applyBorder="1" applyAlignment="1" applyProtection="1">
      <alignment horizontal="center" vertical="center"/>
      <protection locked="0"/>
    </xf>
    <xf numFmtId="0" fontId="31" fillId="2" borderId="79" xfId="2" applyFont="1" applyFill="1" applyBorder="1" applyAlignment="1" applyProtection="1">
      <alignment horizontal="center" vertical="center"/>
      <protection locked="0"/>
    </xf>
    <xf numFmtId="0" fontId="31" fillId="2" borderId="78" xfId="2" applyFont="1" applyFill="1" applyBorder="1" applyAlignment="1" applyProtection="1">
      <alignment horizontal="center" vertical="center"/>
      <protection locked="0"/>
    </xf>
    <xf numFmtId="0" fontId="73" fillId="4" borderId="101" xfId="2" applyFont="1" applyFill="1" applyBorder="1" applyAlignment="1" applyProtection="1">
      <alignment horizontal="center" vertical="center"/>
      <protection locked="0"/>
    </xf>
    <xf numFmtId="0" fontId="73" fillId="4" borderId="191" xfId="2" applyFont="1" applyFill="1" applyBorder="1" applyAlignment="1" applyProtection="1">
      <alignment horizontal="center" vertical="center"/>
      <protection locked="0"/>
    </xf>
    <xf numFmtId="0" fontId="91" fillId="4" borderId="193" xfId="2" applyFont="1" applyFill="1" applyBorder="1" applyAlignment="1" applyProtection="1">
      <alignment horizontal="center" vertical="center" wrapText="1"/>
      <protection locked="0"/>
    </xf>
    <xf numFmtId="0" fontId="91" fillId="4" borderId="191" xfId="2" applyFont="1" applyFill="1" applyBorder="1" applyAlignment="1" applyProtection="1">
      <alignment horizontal="center" vertical="center" wrapText="1"/>
      <protection locked="0"/>
    </xf>
    <xf numFmtId="0" fontId="91" fillId="4" borderId="192" xfId="2" applyFont="1" applyFill="1" applyBorder="1" applyAlignment="1" applyProtection="1">
      <alignment horizontal="center" vertical="center" wrapText="1"/>
      <protection locked="0"/>
    </xf>
    <xf numFmtId="0" fontId="91" fillId="4" borderId="112" xfId="2" applyFont="1" applyFill="1" applyBorder="1" applyAlignment="1" applyProtection="1">
      <alignment horizontal="center" vertical="center" wrapText="1"/>
      <protection locked="0"/>
    </xf>
    <xf numFmtId="0" fontId="91" fillId="4" borderId="61" xfId="2" applyFont="1" applyFill="1" applyBorder="1" applyAlignment="1" applyProtection="1">
      <alignment horizontal="center" vertical="center" wrapText="1"/>
      <protection locked="0"/>
    </xf>
    <xf numFmtId="0" fontId="91" fillId="4" borderId="102" xfId="2" applyFont="1" applyFill="1" applyBorder="1" applyAlignment="1" applyProtection="1">
      <alignment horizontal="center" vertical="center" wrapText="1"/>
      <protection locked="0"/>
    </xf>
    <xf numFmtId="0" fontId="91" fillId="4" borderId="23" xfId="2" applyFont="1" applyFill="1" applyBorder="1" applyAlignment="1" applyProtection="1">
      <alignment horizontal="center" vertical="center" wrapText="1"/>
      <protection locked="0"/>
    </xf>
    <xf numFmtId="38" fontId="101" fillId="9" borderId="168" xfId="0" applyNumberFormat="1" applyFont="1" applyFill="1" applyBorder="1" applyAlignment="1" applyProtection="1">
      <alignment horizontal="center" vertical="center" wrapText="1"/>
      <protection locked="0"/>
    </xf>
    <xf numFmtId="0" fontId="101" fillId="9" borderId="126" xfId="0" applyFont="1" applyFill="1" applyBorder="1" applyAlignment="1" applyProtection="1">
      <alignment horizontal="center" vertical="center" wrapText="1"/>
      <protection locked="0"/>
    </xf>
    <xf numFmtId="0" fontId="101" fillId="9" borderId="169" xfId="0" applyFont="1" applyFill="1" applyBorder="1" applyAlignment="1" applyProtection="1">
      <alignment horizontal="center" vertical="center" wrapText="1"/>
      <protection locked="0"/>
    </xf>
    <xf numFmtId="0" fontId="101" fillId="9" borderId="128" xfId="0" applyFont="1" applyFill="1" applyBorder="1" applyAlignment="1" applyProtection="1">
      <alignment horizontal="center" vertical="center" wrapText="1"/>
      <protection locked="0"/>
    </xf>
    <xf numFmtId="0" fontId="107" fillId="21" borderId="168" xfId="0" applyFont="1" applyFill="1" applyBorder="1" applyAlignment="1" applyProtection="1">
      <alignment horizontal="center" vertical="center" wrapText="1"/>
      <protection locked="0"/>
    </xf>
    <xf numFmtId="0" fontId="107" fillId="21" borderId="126" xfId="0" applyFont="1" applyFill="1" applyBorder="1" applyAlignment="1" applyProtection="1">
      <alignment horizontal="center" vertical="center" wrapText="1"/>
      <protection locked="0"/>
    </xf>
    <xf numFmtId="0" fontId="107" fillId="21" borderId="169" xfId="0" applyFont="1" applyFill="1" applyBorder="1" applyAlignment="1" applyProtection="1">
      <alignment horizontal="center" vertical="center" wrapText="1"/>
      <protection locked="0"/>
    </xf>
    <xf numFmtId="0" fontId="107" fillId="21" borderId="128" xfId="0" applyFont="1" applyFill="1" applyBorder="1" applyAlignment="1" applyProtection="1">
      <alignment horizontal="center" vertical="center" wrapText="1"/>
      <protection locked="0"/>
    </xf>
    <xf numFmtId="0" fontId="74" fillId="4" borderId="41" xfId="2" applyFont="1" applyFill="1" applyBorder="1" applyAlignment="1" applyProtection="1">
      <alignment horizontal="center" vertical="center"/>
      <protection locked="0"/>
    </xf>
    <xf numFmtId="0" fontId="75" fillId="2" borderId="37" xfId="2" applyFont="1" applyFill="1" applyBorder="1" applyAlignment="1" applyProtection="1">
      <alignment horizontal="center" vertical="center" wrapText="1"/>
      <protection locked="0"/>
    </xf>
    <xf numFmtId="0" fontId="75" fillId="2" borderId="39" xfId="2" applyFont="1" applyFill="1" applyBorder="1" applyAlignment="1" applyProtection="1">
      <alignment horizontal="center" vertical="center"/>
      <protection locked="0"/>
    </xf>
    <xf numFmtId="0" fontId="75" fillId="2" borderId="6" xfId="2" applyFont="1" applyFill="1" applyBorder="1" applyAlignment="1" applyProtection="1">
      <alignment horizontal="center" vertical="center"/>
      <protection locked="0"/>
    </xf>
    <xf numFmtId="0" fontId="75" fillId="2" borderId="59" xfId="2" applyFont="1" applyFill="1" applyBorder="1" applyAlignment="1" applyProtection="1">
      <alignment horizontal="center" vertical="center"/>
      <protection locked="0"/>
    </xf>
    <xf numFmtId="0" fontId="75" fillId="2" borderId="40" xfId="2" applyFont="1" applyFill="1" applyBorder="1" applyAlignment="1" applyProtection="1">
      <alignment horizontal="center" vertical="center"/>
      <protection locked="0"/>
    </xf>
    <xf numFmtId="0" fontId="75" fillId="2" borderId="42" xfId="2" applyFont="1" applyFill="1" applyBorder="1" applyAlignment="1" applyProtection="1">
      <alignment horizontal="center" vertical="center"/>
      <protection locked="0"/>
    </xf>
    <xf numFmtId="0" fontId="59" fillId="4" borderId="6" xfId="2" applyFont="1" applyFill="1" applyBorder="1" applyAlignment="1" applyProtection="1">
      <alignment horizontal="right" vertical="top" wrapText="1"/>
      <protection locked="0"/>
    </xf>
    <xf numFmtId="0" fontId="56" fillId="4" borderId="0" xfId="2" applyFont="1" applyFill="1" applyAlignment="1" applyProtection="1">
      <alignment horizontal="left" vertical="center" wrapText="1"/>
      <protection locked="0"/>
    </xf>
    <xf numFmtId="38" fontId="76" fillId="0" borderId="14" xfId="3" applyFont="1" applyFill="1" applyBorder="1" applyAlignment="1" applyProtection="1">
      <alignment horizontal="center" vertical="center"/>
      <protection locked="0"/>
    </xf>
    <xf numFmtId="38" fontId="38" fillId="0" borderId="180" xfId="3" applyFont="1" applyFill="1" applyBorder="1" applyAlignment="1" applyProtection="1">
      <alignment horizontal="center" vertical="center"/>
      <protection locked="0"/>
    </xf>
    <xf numFmtId="38" fontId="34" fillId="9" borderId="78" xfId="3" applyFont="1" applyFill="1" applyBorder="1" applyAlignment="1" applyProtection="1">
      <alignment horizontal="center" vertical="center"/>
      <protection locked="0"/>
    </xf>
    <xf numFmtId="38" fontId="75" fillId="9" borderId="18" xfId="3" applyFont="1" applyFill="1" applyBorder="1" applyAlignment="1" applyProtection="1">
      <alignment horizontal="center" vertical="center"/>
      <protection locked="0"/>
    </xf>
    <xf numFmtId="38" fontId="75" fillId="9" borderId="53" xfId="3" applyFont="1" applyFill="1" applyBorder="1" applyAlignment="1" applyProtection="1">
      <alignment horizontal="center" vertical="center"/>
      <protection locked="0"/>
    </xf>
    <xf numFmtId="38" fontId="75" fillId="9" borderId="84" xfId="3" applyFont="1" applyFill="1" applyBorder="1" applyAlignment="1" applyProtection="1">
      <alignment horizontal="center" vertical="center"/>
      <protection locked="0"/>
    </xf>
    <xf numFmtId="38" fontId="75" fillId="9" borderId="28" xfId="3" applyFont="1" applyFill="1" applyBorder="1" applyAlignment="1" applyProtection="1">
      <alignment horizontal="center" vertical="center"/>
      <protection locked="0"/>
    </xf>
    <xf numFmtId="38" fontId="75" fillId="9" borderId="50" xfId="3" applyFont="1" applyFill="1" applyBorder="1" applyAlignment="1" applyProtection="1">
      <alignment horizontal="center" vertical="center"/>
      <protection locked="0"/>
    </xf>
    <xf numFmtId="38" fontId="75" fillId="9" borderId="62" xfId="3" applyFont="1" applyFill="1" applyBorder="1" applyAlignment="1" applyProtection="1">
      <alignment horizontal="center" vertical="center"/>
      <protection locked="0"/>
    </xf>
    <xf numFmtId="38" fontId="153" fillId="9" borderId="35" xfId="3" applyFont="1" applyFill="1" applyBorder="1" applyAlignment="1" applyProtection="1">
      <alignment horizontal="center" vertical="center"/>
      <protection locked="0"/>
    </xf>
    <xf numFmtId="0" fontId="25" fillId="2" borderId="168" xfId="2" applyFont="1" applyFill="1" applyBorder="1" applyAlignment="1" applyProtection="1">
      <alignment horizontal="center" vertical="center"/>
      <protection locked="0"/>
    </xf>
    <xf numFmtId="0" fontId="25" fillId="2" borderId="177" xfId="2" applyFont="1" applyFill="1" applyBorder="1" applyAlignment="1" applyProtection="1">
      <alignment horizontal="center" vertical="center"/>
      <protection locked="0"/>
    </xf>
    <xf numFmtId="0" fontId="25" fillId="2" borderId="95" xfId="2" applyFont="1" applyFill="1" applyBorder="1" applyAlignment="1" applyProtection="1">
      <alignment horizontal="center" vertical="center"/>
      <protection locked="0"/>
    </xf>
    <xf numFmtId="0" fontId="25" fillId="2" borderId="182" xfId="2" applyFont="1" applyFill="1" applyBorder="1" applyAlignment="1" applyProtection="1">
      <alignment horizontal="center" vertical="center"/>
      <protection locked="0"/>
    </xf>
    <xf numFmtId="0" fontId="25" fillId="2" borderId="109" xfId="2" applyFont="1" applyFill="1" applyBorder="1" applyAlignment="1" applyProtection="1">
      <alignment horizontal="center" vertical="center"/>
      <protection locked="0"/>
    </xf>
    <xf numFmtId="0" fontId="25" fillId="2" borderId="126" xfId="2" applyFont="1" applyFill="1" applyBorder="1" applyAlignment="1" applyProtection="1">
      <alignment horizontal="center" vertical="center"/>
      <protection locked="0"/>
    </xf>
    <xf numFmtId="0" fontId="75" fillId="2" borderId="189" xfId="2" applyFont="1" applyFill="1" applyBorder="1" applyAlignment="1" applyProtection="1">
      <alignment horizontal="center" vertical="center" wrapText="1" shrinkToFit="1"/>
      <protection locked="0"/>
    </xf>
    <xf numFmtId="0" fontId="75" fillId="2" borderId="49" xfId="2" applyFont="1" applyFill="1" applyBorder="1" applyAlignment="1" applyProtection="1">
      <alignment horizontal="center" vertical="center" wrapText="1" shrinkToFit="1"/>
      <protection locked="0"/>
    </xf>
    <xf numFmtId="0" fontId="31" fillId="2" borderId="49" xfId="2" applyFont="1" applyFill="1" applyBorder="1" applyAlignment="1" applyProtection="1">
      <alignment horizontal="center" vertical="center" wrapText="1" shrinkToFit="1"/>
      <protection locked="0"/>
    </xf>
    <xf numFmtId="177" fontId="38" fillId="0" borderId="61" xfId="2" applyNumberFormat="1" applyFont="1" applyBorder="1" applyAlignment="1" applyProtection="1">
      <alignment horizontal="right" vertical="center"/>
      <protection locked="0"/>
    </xf>
    <xf numFmtId="177" fontId="38" fillId="0" borderId="57" xfId="2" applyNumberFormat="1" applyFont="1" applyBorder="1" applyAlignment="1" applyProtection="1">
      <alignment horizontal="right" vertical="center"/>
      <protection locked="0"/>
    </xf>
    <xf numFmtId="0" fontId="31" fillId="2" borderId="16" xfId="2" applyFont="1" applyFill="1" applyBorder="1" applyAlignment="1" applyProtection="1">
      <alignment horizontal="center" vertical="center"/>
      <protection locked="0"/>
    </xf>
    <xf numFmtId="0" fontId="31" fillId="2" borderId="12" xfId="2" applyFont="1" applyFill="1" applyBorder="1" applyAlignment="1" applyProtection="1">
      <alignment horizontal="center" vertical="center"/>
      <protection locked="0"/>
    </xf>
    <xf numFmtId="0" fontId="31" fillId="2" borderId="57" xfId="2" applyFont="1" applyFill="1" applyBorder="1" applyAlignment="1" applyProtection="1">
      <alignment horizontal="center" vertical="center"/>
      <protection locked="0"/>
    </xf>
    <xf numFmtId="0" fontId="31" fillId="2" borderId="95" xfId="2" applyFont="1" applyFill="1" applyBorder="1" applyAlignment="1" applyProtection="1">
      <alignment horizontal="center" vertical="center" shrinkToFit="1"/>
      <protection locked="0"/>
    </xf>
    <xf numFmtId="0" fontId="31" fillId="2" borderId="89" xfId="2" applyFont="1" applyFill="1" applyBorder="1" applyAlignment="1" applyProtection="1">
      <alignment horizontal="center" vertical="center" shrinkToFit="1"/>
      <protection locked="0"/>
    </xf>
    <xf numFmtId="0" fontId="31" fillId="2" borderId="96" xfId="2" applyFont="1" applyFill="1" applyBorder="1" applyAlignment="1" applyProtection="1">
      <alignment horizontal="center" vertical="center" shrinkToFit="1"/>
      <protection locked="0"/>
    </xf>
    <xf numFmtId="0" fontId="75" fillId="2" borderId="98" xfId="2" applyFont="1" applyFill="1" applyBorder="1" applyAlignment="1" applyProtection="1">
      <alignment horizontal="center" vertical="center"/>
      <protection locked="0"/>
    </xf>
    <xf numFmtId="0" fontId="75" fillId="2" borderId="1" xfId="2" applyFont="1" applyFill="1" applyBorder="1" applyAlignment="1" applyProtection="1">
      <alignment horizontal="center" vertical="center"/>
      <protection locked="0"/>
    </xf>
    <xf numFmtId="0" fontId="75" fillId="2" borderId="46" xfId="2" applyFont="1" applyFill="1" applyBorder="1" applyAlignment="1" applyProtection="1">
      <alignment horizontal="center" vertical="center"/>
      <protection locked="0"/>
    </xf>
    <xf numFmtId="38" fontId="38" fillId="0" borderId="190" xfId="3" applyFont="1" applyFill="1" applyBorder="1" applyAlignment="1" applyProtection="1">
      <alignment horizontal="center" vertical="center"/>
      <protection locked="0"/>
    </xf>
    <xf numFmtId="0" fontId="45" fillId="2" borderId="0" xfId="2" applyFont="1" applyFill="1" applyAlignment="1" applyProtection="1">
      <alignment vertical="center" shrinkToFit="1"/>
      <protection locked="0"/>
    </xf>
    <xf numFmtId="0" fontId="45" fillId="10" borderId="0" xfId="0" applyFont="1" applyFill="1" applyAlignment="1" applyProtection="1">
      <alignment vertical="center" shrinkToFit="1"/>
      <protection locked="0"/>
    </xf>
    <xf numFmtId="0" fontId="27" fillId="2" borderId="6" xfId="2" applyFont="1" applyFill="1" applyBorder="1" applyAlignment="1" applyProtection="1">
      <alignment horizontal="distributed" vertical="center"/>
      <protection locked="0"/>
    </xf>
    <xf numFmtId="0" fontId="27" fillId="2" borderId="0" xfId="2" applyFont="1" applyFill="1" applyAlignment="1" applyProtection="1">
      <alignment horizontal="distributed" vertical="center"/>
      <protection locked="0"/>
    </xf>
    <xf numFmtId="38" fontId="153" fillId="9" borderId="98" xfId="3" applyFont="1" applyFill="1" applyBorder="1" applyAlignment="1" applyProtection="1">
      <alignment horizontal="center" vertical="center"/>
      <protection locked="0"/>
    </xf>
    <xf numFmtId="38" fontId="153" fillId="9" borderId="38" xfId="3" applyFont="1" applyFill="1" applyBorder="1" applyAlignment="1" applyProtection="1">
      <alignment horizontal="center" vertical="center"/>
      <protection locked="0"/>
    </xf>
    <xf numFmtId="38" fontId="153" fillId="9" borderId="24" xfId="3" applyFont="1" applyFill="1" applyBorder="1" applyAlignment="1" applyProtection="1">
      <alignment horizontal="center" vertical="center"/>
      <protection locked="0"/>
    </xf>
    <xf numFmtId="38" fontId="153" fillId="9" borderId="65" xfId="3" applyFont="1" applyFill="1" applyBorder="1" applyAlignment="1" applyProtection="1">
      <alignment horizontal="center" vertical="center"/>
      <protection locked="0"/>
    </xf>
    <xf numFmtId="38" fontId="153" fillId="9" borderId="45" xfId="3" applyFont="1" applyFill="1" applyBorder="1" applyAlignment="1" applyProtection="1">
      <alignment horizontal="center" vertical="center"/>
      <protection locked="0"/>
    </xf>
    <xf numFmtId="38" fontId="153" fillId="9" borderId="58" xfId="3" applyFont="1" applyFill="1" applyBorder="1" applyAlignment="1" applyProtection="1">
      <alignment horizontal="center" vertical="center"/>
      <protection locked="0"/>
    </xf>
    <xf numFmtId="0" fontId="31" fillId="2" borderId="6" xfId="2" applyFont="1" applyFill="1" applyBorder="1" applyAlignment="1" applyProtection="1">
      <alignment horizontal="distributed" vertical="center"/>
      <protection locked="0"/>
    </xf>
    <xf numFmtId="0" fontId="31" fillId="2" borderId="40" xfId="2" applyFont="1" applyFill="1" applyBorder="1" applyAlignment="1" applyProtection="1">
      <alignment horizontal="distributed" vertical="center"/>
      <protection locked="0"/>
    </xf>
    <xf numFmtId="0" fontId="31" fillId="2" borderId="41" xfId="2" applyFont="1" applyFill="1" applyBorder="1" applyAlignment="1" applyProtection="1">
      <alignment horizontal="distributed" vertical="center"/>
      <protection locked="0"/>
    </xf>
    <xf numFmtId="0" fontId="31" fillId="2" borderId="88" xfId="2" applyFont="1" applyFill="1" applyBorder="1" applyAlignment="1" applyProtection="1">
      <alignment horizontal="center" vertical="center"/>
      <protection locked="0"/>
    </xf>
    <xf numFmtId="0" fontId="31" fillId="2" borderId="89" xfId="2" applyFont="1" applyFill="1" applyBorder="1" applyAlignment="1" applyProtection="1">
      <alignment horizontal="center" vertical="center"/>
      <protection locked="0"/>
    </xf>
    <xf numFmtId="0" fontId="31" fillId="2" borderId="96" xfId="2" applyFont="1" applyFill="1" applyBorder="1" applyAlignment="1" applyProtection="1">
      <alignment horizontal="center" vertical="center"/>
      <protection locked="0"/>
    </xf>
    <xf numFmtId="0" fontId="31" fillId="2" borderId="95" xfId="2" applyFont="1" applyFill="1" applyBorder="1" applyAlignment="1" applyProtection="1">
      <alignment horizontal="center" vertical="center"/>
      <protection locked="0"/>
    </xf>
    <xf numFmtId="177" fontId="38" fillId="0" borderId="54" xfId="2" applyNumberFormat="1" applyFont="1" applyBorder="1" applyAlignment="1" applyProtection="1">
      <alignment horizontal="right" vertical="center"/>
      <protection locked="0"/>
    </xf>
    <xf numFmtId="177" fontId="38" fillId="0" borderId="83" xfId="2" applyNumberFormat="1" applyFont="1" applyBorder="1" applyAlignment="1" applyProtection="1">
      <alignment horizontal="right" vertical="center"/>
      <protection locked="0"/>
    </xf>
    <xf numFmtId="177" fontId="38" fillId="0" borderId="29" xfId="2" applyNumberFormat="1" applyFont="1" applyBorder="1" applyAlignment="1" applyProtection="1">
      <alignment horizontal="right" vertical="center"/>
      <protection locked="0"/>
    </xf>
    <xf numFmtId="177" fontId="38" fillId="0" borderId="50" xfId="2" applyNumberFormat="1" applyFont="1" applyBorder="1" applyAlignment="1" applyProtection="1">
      <alignment horizontal="right" vertical="center"/>
      <protection locked="0"/>
    </xf>
    <xf numFmtId="177" fontId="38" fillId="0" borderId="62" xfId="2" applyNumberFormat="1" applyFont="1" applyBorder="1" applyAlignment="1" applyProtection="1">
      <alignment horizontal="right" vertical="center"/>
      <protection locked="0"/>
    </xf>
    <xf numFmtId="0" fontId="6" fillId="2" borderId="0" xfId="2" applyFont="1" applyFill="1" applyAlignment="1" applyProtection="1">
      <alignment horizontal="left" vertical="center"/>
      <protection locked="0"/>
    </xf>
    <xf numFmtId="177" fontId="38" fillId="10" borderId="54" xfId="2" applyNumberFormat="1" applyFont="1" applyFill="1" applyBorder="1" applyAlignment="1" applyProtection="1">
      <alignment horizontal="right" vertical="center"/>
      <protection locked="0"/>
    </xf>
    <xf numFmtId="177" fontId="38" fillId="10" borderId="55" xfId="2" applyNumberFormat="1" applyFont="1" applyFill="1" applyBorder="1" applyAlignment="1" applyProtection="1">
      <alignment horizontal="right" vertical="center"/>
      <protection locked="0"/>
    </xf>
    <xf numFmtId="177" fontId="38" fillId="10" borderId="83" xfId="2" applyNumberFormat="1" applyFont="1" applyFill="1" applyBorder="1" applyAlignment="1" applyProtection="1">
      <alignment horizontal="right" vertical="center"/>
      <protection locked="0"/>
    </xf>
    <xf numFmtId="177" fontId="34" fillId="9" borderId="112" xfId="2" applyNumberFormat="1" applyFont="1" applyFill="1" applyBorder="1" applyAlignment="1" applyProtection="1">
      <alignment horizontal="right" vertical="center"/>
      <protection locked="0"/>
    </xf>
    <xf numFmtId="38" fontId="34" fillId="9" borderId="166" xfId="3" applyFont="1" applyFill="1" applyBorder="1" applyAlignment="1" applyProtection="1">
      <alignment horizontal="center" vertical="center"/>
      <protection locked="0"/>
    </xf>
    <xf numFmtId="38" fontId="34" fillId="9" borderId="112" xfId="3" applyFont="1" applyFill="1" applyBorder="1" applyAlignment="1" applyProtection="1">
      <alignment horizontal="center" vertical="center"/>
      <protection locked="0"/>
    </xf>
    <xf numFmtId="38" fontId="34" fillId="9" borderId="61" xfId="3" applyFont="1" applyFill="1" applyBorder="1" applyAlignment="1" applyProtection="1">
      <alignment horizontal="center" vertical="center"/>
      <protection locked="0"/>
    </xf>
    <xf numFmtId="0" fontId="58" fillId="2" borderId="166" xfId="2" applyFont="1" applyFill="1" applyBorder="1" applyAlignment="1" applyProtection="1">
      <alignment horizontal="center" vertical="center" textRotation="255" wrapText="1" shrinkToFit="1"/>
      <protection locked="0"/>
    </xf>
    <xf numFmtId="0" fontId="58" fillId="2" borderId="112" xfId="2" applyFont="1" applyFill="1" applyBorder="1" applyAlignment="1" applyProtection="1">
      <alignment horizontal="center" vertical="center" textRotation="255" wrapText="1" shrinkToFit="1"/>
      <protection locked="0"/>
    </xf>
    <xf numFmtId="0" fontId="58" fillId="2" borderId="169" xfId="2" applyFont="1" applyFill="1" applyBorder="1" applyAlignment="1" applyProtection="1">
      <alignment horizontal="center" vertical="center" textRotation="255" wrapText="1" shrinkToFit="1"/>
      <protection locked="0"/>
    </xf>
    <xf numFmtId="0" fontId="58" fillId="2" borderId="92" xfId="2" applyFont="1" applyFill="1" applyBorder="1" applyAlignment="1" applyProtection="1">
      <alignment horizontal="center" vertical="center" textRotation="255" wrapText="1" shrinkToFit="1"/>
      <protection locked="0"/>
    </xf>
    <xf numFmtId="38" fontId="31" fillId="0" borderId="9" xfId="3" applyFont="1" applyFill="1" applyBorder="1" applyAlignment="1" applyProtection="1">
      <alignment horizontal="right" vertical="center"/>
      <protection locked="0"/>
    </xf>
    <xf numFmtId="38" fontId="31" fillId="0" borderId="71" xfId="3" applyFont="1" applyFill="1" applyBorder="1" applyAlignment="1" applyProtection="1">
      <alignment horizontal="right" vertical="center"/>
      <protection locked="0"/>
    </xf>
    <xf numFmtId="0" fontId="31" fillId="2" borderId="4" xfId="2" applyFont="1" applyFill="1" applyBorder="1" applyAlignment="1" applyProtection="1">
      <alignment horizontal="center" vertical="center"/>
      <protection locked="0"/>
    </xf>
    <xf numFmtId="0" fontId="31" fillId="2" borderId="101" xfId="2" applyFont="1" applyFill="1" applyBorder="1" applyAlignment="1" applyProtection="1">
      <alignment horizontal="center" vertical="center"/>
      <protection locked="0"/>
    </xf>
    <xf numFmtId="177" fontId="38" fillId="10" borderId="29" xfId="2" applyNumberFormat="1" applyFont="1" applyFill="1" applyBorder="1" applyAlignment="1" applyProtection="1">
      <alignment horizontal="right" vertical="center"/>
      <protection locked="0"/>
    </xf>
    <xf numFmtId="177" fontId="38" fillId="10" borderId="50" xfId="2" applyNumberFormat="1" applyFont="1" applyFill="1" applyBorder="1" applyAlignment="1" applyProtection="1">
      <alignment horizontal="right" vertical="center"/>
      <protection locked="0"/>
    </xf>
    <xf numFmtId="177" fontId="38" fillId="10" borderId="62" xfId="2" applyNumberFormat="1" applyFont="1" applyFill="1" applyBorder="1" applyAlignment="1" applyProtection="1">
      <alignment horizontal="right" vertical="center"/>
      <protection locked="0"/>
    </xf>
    <xf numFmtId="0" fontId="32" fillId="10" borderId="38" xfId="0" applyFont="1" applyFill="1" applyBorder="1" applyAlignment="1" applyProtection="1">
      <alignment horizontal="center" vertical="top" wrapText="1"/>
      <protection locked="0"/>
    </xf>
    <xf numFmtId="0" fontId="32" fillId="10" borderId="24" xfId="0" applyFont="1" applyFill="1" applyBorder="1" applyAlignment="1" applyProtection="1">
      <alignment horizontal="center" vertical="top" wrapText="1"/>
      <protection locked="0"/>
    </xf>
    <xf numFmtId="0" fontId="32" fillId="10" borderId="0" xfId="0" applyFont="1" applyFill="1" applyAlignment="1" applyProtection="1">
      <alignment horizontal="center" vertical="top" wrapText="1"/>
      <protection locked="0"/>
    </xf>
    <xf numFmtId="0" fontId="32" fillId="10" borderId="22" xfId="0" applyFont="1" applyFill="1" applyBorder="1" applyAlignment="1" applyProtection="1">
      <alignment horizontal="center" vertical="top" wrapText="1"/>
      <protection locked="0"/>
    </xf>
    <xf numFmtId="0" fontId="32" fillId="10" borderId="2" xfId="0" applyFont="1" applyFill="1" applyBorder="1" applyAlignment="1" applyProtection="1">
      <alignment horizontal="center" vertical="top" wrapText="1"/>
      <protection locked="0"/>
    </xf>
    <xf numFmtId="0" fontId="32" fillId="10" borderId="33" xfId="0" applyFont="1" applyFill="1" applyBorder="1" applyAlignment="1" applyProtection="1">
      <alignment horizontal="center" vertical="top" wrapText="1"/>
      <protection locked="0"/>
    </xf>
    <xf numFmtId="0" fontId="31" fillId="2" borderId="74" xfId="2" applyFont="1" applyFill="1" applyBorder="1" applyAlignment="1" applyProtection="1">
      <alignment horizontal="center" vertical="center"/>
      <protection locked="0"/>
    </xf>
    <xf numFmtId="0" fontId="31" fillId="2" borderId="31" xfId="2" applyFont="1" applyFill="1" applyBorder="1" applyAlignment="1" applyProtection="1">
      <alignment horizontal="center" vertical="center"/>
      <protection locked="0"/>
    </xf>
    <xf numFmtId="0" fontId="31" fillId="2" borderId="53" xfId="2" applyFont="1" applyFill="1" applyBorder="1" applyAlignment="1" applyProtection="1">
      <alignment horizontal="center" vertical="center" justifyLastLine="1"/>
      <protection locked="0"/>
    </xf>
    <xf numFmtId="0" fontId="31" fillId="2" borderId="84" xfId="2" applyFont="1" applyFill="1" applyBorder="1" applyAlignment="1" applyProtection="1">
      <alignment horizontal="center" vertical="center" justifyLastLine="1"/>
      <protection locked="0"/>
    </xf>
    <xf numFmtId="38" fontId="31" fillId="0" borderId="23" xfId="3" applyFont="1" applyFill="1" applyBorder="1" applyAlignment="1" applyProtection="1">
      <alignment horizontal="right" vertical="center"/>
      <protection locked="0"/>
    </xf>
    <xf numFmtId="38" fontId="31" fillId="0" borderId="38" xfId="3" applyFont="1" applyFill="1" applyBorder="1" applyAlignment="1" applyProtection="1">
      <alignment horizontal="right" vertical="center"/>
      <protection locked="0"/>
    </xf>
    <xf numFmtId="176" fontId="57" fillId="4" borderId="0" xfId="2" applyNumberFormat="1" applyFont="1" applyFill="1" applyAlignment="1" applyProtection="1">
      <alignment horizontal="left" vertical="top" wrapText="1"/>
      <protection locked="0"/>
    </xf>
    <xf numFmtId="0" fontId="31" fillId="2" borderId="97" xfId="2" applyFont="1" applyFill="1" applyBorder="1" applyAlignment="1" applyProtection="1">
      <alignment horizontal="center" vertical="center"/>
      <protection locked="0"/>
    </xf>
    <xf numFmtId="0" fontId="31" fillId="2" borderId="93" xfId="2" applyFont="1" applyFill="1" applyBorder="1" applyAlignment="1" applyProtection="1">
      <alignment horizontal="center" vertical="center"/>
      <protection locked="0"/>
    </xf>
    <xf numFmtId="0" fontId="31" fillId="2" borderId="94" xfId="2" applyFont="1" applyFill="1" applyBorder="1" applyAlignment="1" applyProtection="1">
      <alignment horizontal="center" vertical="center"/>
      <protection locked="0"/>
    </xf>
    <xf numFmtId="177" fontId="34" fillId="9" borderId="2" xfId="2" applyNumberFormat="1" applyFont="1" applyFill="1" applyBorder="1" applyAlignment="1" applyProtection="1">
      <alignment horizontal="right" vertical="center"/>
      <protection locked="0"/>
    </xf>
    <xf numFmtId="177" fontId="38" fillId="0" borderId="55" xfId="2" applyNumberFormat="1" applyFont="1" applyBorder="1" applyAlignment="1" applyProtection="1">
      <alignment horizontal="right" vertical="center"/>
      <protection locked="0"/>
    </xf>
    <xf numFmtId="0" fontId="58" fillId="30" borderId="151" xfId="2" applyFont="1" applyFill="1" applyBorder="1" applyAlignment="1" applyProtection="1">
      <alignment horizontal="center" vertical="center" textRotation="255" wrapText="1" shrinkToFit="1"/>
      <protection locked="0"/>
    </xf>
    <xf numFmtId="0" fontId="58" fillId="30" borderId="103" xfId="2" applyFont="1" applyFill="1" applyBorder="1" applyAlignment="1" applyProtection="1">
      <alignment horizontal="center" vertical="center" textRotation="255" wrapText="1" shrinkToFit="1"/>
      <protection locked="0"/>
    </xf>
    <xf numFmtId="0" fontId="58" fillId="30" borderId="166" xfId="2" applyFont="1" applyFill="1" applyBorder="1" applyAlignment="1" applyProtection="1">
      <alignment horizontal="center" vertical="center" textRotation="255" wrapText="1" shrinkToFit="1"/>
      <protection locked="0"/>
    </xf>
    <xf numFmtId="0" fontId="58" fillId="30" borderId="112" xfId="2" applyFont="1" applyFill="1" applyBorder="1" applyAlignment="1" applyProtection="1">
      <alignment horizontal="center" vertical="center" textRotation="255" wrapText="1" shrinkToFit="1"/>
      <protection locked="0"/>
    </xf>
    <xf numFmtId="0" fontId="58" fillId="30" borderId="169" xfId="2" applyFont="1" applyFill="1" applyBorder="1" applyAlignment="1" applyProtection="1">
      <alignment horizontal="center" vertical="center" textRotation="255" wrapText="1" shrinkToFit="1"/>
      <protection locked="0"/>
    </xf>
    <xf numFmtId="0" fontId="58" fillId="30" borderId="92" xfId="2" applyFont="1" applyFill="1" applyBorder="1" applyAlignment="1" applyProtection="1">
      <alignment horizontal="center" vertical="center" textRotation="255" wrapText="1" shrinkToFit="1"/>
      <protection locked="0"/>
    </xf>
    <xf numFmtId="0" fontId="30" fillId="4" borderId="61" xfId="2" applyFont="1" applyFill="1" applyBorder="1" applyAlignment="1" applyProtection="1">
      <alignment horizontal="center" vertical="center"/>
      <protection locked="0"/>
    </xf>
    <xf numFmtId="0" fontId="30" fillId="4" borderId="12" xfId="2" applyFont="1" applyFill="1" applyBorder="1" applyAlignment="1" applyProtection="1">
      <alignment horizontal="center" vertical="center"/>
      <protection locked="0"/>
    </xf>
    <xf numFmtId="0" fontId="30" fillId="4" borderId="57" xfId="2" applyFont="1" applyFill="1" applyBorder="1" applyAlignment="1" applyProtection="1">
      <alignment horizontal="center" vertical="center"/>
      <protection locked="0"/>
    </xf>
    <xf numFmtId="176" fontId="31" fillId="2" borderId="74" xfId="2" applyNumberFormat="1" applyFont="1" applyFill="1" applyBorder="1" applyAlignment="1" applyProtection="1">
      <alignment horizontal="center" vertical="center"/>
      <protection locked="0"/>
    </xf>
    <xf numFmtId="0" fontId="44" fillId="2" borderId="3" xfId="2" applyFont="1" applyFill="1" applyBorder="1" applyAlignment="1" applyProtection="1">
      <alignment horizontal="center" vertical="center"/>
      <protection locked="0"/>
    </xf>
    <xf numFmtId="0" fontId="44" fillId="2" borderId="73" xfId="2" applyFont="1" applyFill="1" applyBorder="1" applyAlignment="1" applyProtection="1">
      <alignment horizontal="center" vertical="center"/>
      <protection locked="0"/>
    </xf>
    <xf numFmtId="0" fontId="44" fillId="2" borderId="31" xfId="2" applyFont="1" applyFill="1" applyBorder="1" applyAlignment="1" applyProtection="1">
      <alignment horizontal="center" vertical="center"/>
      <protection locked="0"/>
    </xf>
    <xf numFmtId="0" fontId="44" fillId="2" borderId="0" xfId="2" applyFont="1" applyFill="1" applyAlignment="1" applyProtection="1">
      <alignment horizontal="center" vertical="center"/>
      <protection locked="0"/>
    </xf>
    <xf numFmtId="0" fontId="44" fillId="2" borderId="59" xfId="2" applyFont="1" applyFill="1" applyBorder="1" applyAlignment="1" applyProtection="1">
      <alignment horizontal="center" vertical="center"/>
      <protection locked="0"/>
    </xf>
    <xf numFmtId="0" fontId="31" fillId="2" borderId="90" xfId="2" applyFont="1" applyFill="1" applyBorder="1" applyAlignment="1" applyProtection="1">
      <alignment horizontal="center" vertical="center"/>
      <protection locked="0"/>
    </xf>
    <xf numFmtId="178" fontId="38" fillId="3" borderId="87" xfId="3" applyNumberFormat="1" applyFont="1" applyFill="1" applyBorder="1" applyAlignment="1" applyProtection="1">
      <alignment horizontal="right" vertical="center"/>
      <protection locked="0"/>
    </xf>
    <xf numFmtId="178" fontId="38" fillId="3" borderId="41" xfId="3" applyNumberFormat="1" applyFont="1" applyFill="1" applyBorder="1" applyAlignment="1" applyProtection="1">
      <alignment horizontal="right" vertical="center"/>
      <protection locked="0"/>
    </xf>
    <xf numFmtId="0" fontId="57" fillId="4" borderId="0" xfId="2" applyFont="1" applyFill="1" applyAlignment="1" applyProtection="1">
      <alignment horizontal="left" vertical="top" wrapText="1"/>
      <protection locked="0"/>
    </xf>
    <xf numFmtId="0" fontId="13" fillId="4" borderId="10" xfId="2" applyFont="1" applyFill="1" applyBorder="1" applyAlignment="1" applyProtection="1">
      <alignment horizontal="left" vertical="top" wrapText="1"/>
      <protection locked="0"/>
    </xf>
    <xf numFmtId="0" fontId="13" fillId="4" borderId="2" xfId="2" applyFont="1" applyFill="1" applyBorder="1" applyAlignment="1" applyProtection="1">
      <alignment horizontal="left" vertical="top" wrapText="1"/>
      <protection locked="0"/>
    </xf>
    <xf numFmtId="0" fontId="13" fillId="4" borderId="33" xfId="2" applyFont="1" applyFill="1" applyBorder="1" applyAlignment="1" applyProtection="1">
      <alignment horizontal="left" vertical="top" wrapText="1"/>
      <protection locked="0"/>
    </xf>
    <xf numFmtId="0" fontId="59" fillId="4" borderId="0" xfId="2" applyFont="1" applyFill="1" applyAlignment="1" applyProtection="1">
      <alignment horizontal="right" vertical="center" wrapText="1"/>
      <protection locked="0"/>
    </xf>
    <xf numFmtId="0" fontId="59" fillId="4" borderId="0" xfId="2" applyFont="1" applyFill="1" applyAlignment="1" applyProtection="1">
      <alignment horizontal="right" vertical="center"/>
      <protection locked="0"/>
    </xf>
    <xf numFmtId="0" fontId="32" fillId="0" borderId="38" xfId="0" applyFont="1" applyBorder="1" applyAlignment="1" applyProtection="1">
      <alignment horizontal="center" vertical="top" wrapText="1"/>
      <protection locked="0"/>
    </xf>
    <xf numFmtId="0" fontId="32" fillId="0" borderId="24"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22"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33" xfId="0" applyFont="1" applyBorder="1" applyAlignment="1" applyProtection="1">
      <alignment horizontal="center" vertical="top" wrapText="1"/>
      <protection locked="0"/>
    </xf>
    <xf numFmtId="0" fontId="31" fillId="2" borderId="44" xfId="2" applyFont="1" applyFill="1" applyBorder="1" applyAlignment="1" applyProtection="1">
      <alignment horizontal="center" vertical="center"/>
      <protection locked="0"/>
    </xf>
    <xf numFmtId="0" fontId="31" fillId="2" borderId="22" xfId="2" applyFont="1" applyFill="1" applyBorder="1" applyAlignment="1" applyProtection="1">
      <alignment horizontal="center" vertical="center"/>
      <protection locked="0"/>
    </xf>
    <xf numFmtId="0" fontId="31" fillId="4" borderId="7" xfId="2" applyFont="1" applyFill="1" applyBorder="1" applyAlignment="1" applyProtection="1">
      <alignment horizontal="right" vertical="center" shrinkToFit="1"/>
      <protection locked="0"/>
    </xf>
    <xf numFmtId="0" fontId="31" fillId="4" borderId="4" xfId="2" applyFont="1" applyFill="1" applyBorder="1" applyAlignment="1" applyProtection="1">
      <alignment horizontal="right" vertical="center" shrinkToFit="1"/>
      <protection locked="0"/>
    </xf>
    <xf numFmtId="0" fontId="31" fillId="4" borderId="23" xfId="2" applyFont="1" applyFill="1" applyBorder="1" applyAlignment="1" applyProtection="1">
      <alignment horizontal="right" vertical="center" shrinkToFit="1"/>
      <protection locked="0"/>
    </xf>
    <xf numFmtId="0" fontId="31" fillId="4" borderId="38" xfId="2" applyFont="1" applyFill="1" applyBorder="1" applyAlignment="1" applyProtection="1">
      <alignment horizontal="right" vertical="center" shrinkToFit="1"/>
      <protection locked="0"/>
    </xf>
    <xf numFmtId="0" fontId="31" fillId="4" borderId="39" xfId="2" applyFont="1" applyFill="1" applyBorder="1" applyAlignment="1" applyProtection="1">
      <alignment horizontal="right" vertical="center" shrinkToFit="1"/>
      <protection locked="0"/>
    </xf>
    <xf numFmtId="0" fontId="31" fillId="4" borderId="101" xfId="2" applyFont="1" applyFill="1" applyBorder="1" applyAlignment="1" applyProtection="1">
      <alignment horizontal="right" vertical="center" shrinkToFit="1"/>
      <protection locked="0"/>
    </xf>
    <xf numFmtId="0" fontId="24" fillId="14" borderId="12" xfId="0" applyFont="1" applyFill="1" applyBorder="1" applyAlignment="1" applyProtection="1">
      <alignment horizontal="left" vertical="center" shrinkToFit="1"/>
      <protection locked="0"/>
    </xf>
    <xf numFmtId="0" fontId="24" fillId="14" borderId="57" xfId="0" applyFont="1" applyFill="1" applyBorder="1" applyAlignment="1" applyProtection="1">
      <alignment horizontal="left" vertical="center" shrinkToFit="1"/>
      <protection locked="0"/>
    </xf>
    <xf numFmtId="0" fontId="52" fillId="13" borderId="12" xfId="0" applyFont="1" applyFill="1" applyBorder="1" applyAlignment="1" applyProtection="1">
      <alignment horizontal="left" vertical="center" shrinkToFit="1"/>
      <protection locked="0"/>
    </xf>
    <xf numFmtId="0" fontId="52" fillId="13" borderId="57" xfId="0" applyFont="1" applyFill="1" applyBorder="1" applyAlignment="1" applyProtection="1">
      <alignment horizontal="left" vertical="center" shrinkToFit="1"/>
      <protection locked="0"/>
    </xf>
    <xf numFmtId="0" fontId="31" fillId="4" borderId="83" xfId="2" applyFont="1" applyFill="1" applyBorder="1" applyAlignment="1" applyProtection="1">
      <alignment horizontal="center" vertical="center" shrinkToFit="1"/>
      <protection locked="0"/>
    </xf>
    <xf numFmtId="0" fontId="31" fillId="4" borderId="150" xfId="2" applyFont="1" applyFill="1" applyBorder="1" applyAlignment="1" applyProtection="1">
      <alignment horizontal="center" vertical="center" shrinkToFit="1"/>
      <protection locked="0"/>
    </xf>
    <xf numFmtId="0" fontId="31" fillId="4" borderId="187" xfId="2" applyFont="1" applyFill="1" applyBorder="1" applyAlignment="1" applyProtection="1">
      <alignment horizontal="center" vertical="center" shrinkToFit="1"/>
      <protection locked="0"/>
    </xf>
    <xf numFmtId="0" fontId="31" fillId="2" borderId="103" xfId="2" applyFont="1" applyFill="1" applyBorder="1" applyAlignment="1" applyProtection="1">
      <alignment horizontal="center" vertical="center" wrapText="1" shrinkToFit="1"/>
      <protection locked="0"/>
    </xf>
    <xf numFmtId="38" fontId="62" fillId="9" borderId="103" xfId="3" applyFont="1" applyFill="1" applyBorder="1" applyAlignment="1" applyProtection="1">
      <alignment horizontal="right" vertical="center" shrinkToFit="1"/>
      <protection locked="0"/>
    </xf>
    <xf numFmtId="38" fontId="62" fillId="9" borderId="87" xfId="3" applyFont="1" applyFill="1" applyBorder="1" applyAlignment="1" applyProtection="1">
      <alignment horizontal="right" vertical="center" shrinkToFit="1"/>
      <protection locked="0"/>
    </xf>
    <xf numFmtId="0" fontId="31" fillId="29" borderId="65" xfId="2" applyFont="1" applyFill="1" applyBorder="1" applyAlignment="1" applyProtection="1">
      <alignment horizontal="center" vertical="center"/>
      <protection locked="0"/>
    </xf>
    <xf numFmtId="0" fontId="31" fillId="29" borderId="45" xfId="2" applyFont="1" applyFill="1" applyBorder="1" applyAlignment="1" applyProtection="1">
      <alignment horizontal="center" vertical="center"/>
      <protection locked="0"/>
    </xf>
    <xf numFmtId="0" fontId="31" fillId="29" borderId="124" xfId="2" applyFont="1" applyFill="1" applyBorder="1" applyAlignment="1" applyProtection="1">
      <alignment horizontal="center" vertical="center"/>
      <protection locked="0"/>
    </xf>
    <xf numFmtId="0" fontId="37" fillId="0" borderId="65" xfId="2" applyFont="1" applyBorder="1" applyAlignment="1" applyProtection="1">
      <alignment horizontal="right" vertical="center"/>
      <protection locked="0"/>
    </xf>
    <xf numFmtId="0" fontId="37" fillId="0" borderId="45" xfId="2" applyFont="1" applyBorder="1" applyAlignment="1" applyProtection="1">
      <alignment horizontal="right" vertical="center"/>
      <protection locked="0"/>
    </xf>
    <xf numFmtId="0" fontId="37" fillId="0" borderId="125" xfId="2" applyFont="1" applyBorder="1" applyAlignment="1" applyProtection="1">
      <alignment horizontal="right" vertical="center"/>
      <protection locked="0"/>
    </xf>
    <xf numFmtId="0" fontId="30" fillId="4" borderId="38" xfId="2" applyFont="1" applyFill="1" applyBorder="1" applyAlignment="1" applyProtection="1">
      <alignment horizontal="center" vertical="center"/>
      <protection locked="0"/>
    </xf>
    <xf numFmtId="0" fontId="30" fillId="4" borderId="39" xfId="2" applyFont="1" applyFill="1" applyBorder="1" applyAlignment="1" applyProtection="1">
      <alignment horizontal="center" vertical="center"/>
      <protection locked="0"/>
    </xf>
    <xf numFmtId="0" fontId="31" fillId="4" borderId="92" xfId="2" applyFont="1" applyFill="1" applyBorder="1" applyAlignment="1" applyProtection="1">
      <alignment horizontal="center" vertical="center" wrapText="1"/>
      <protection locked="0"/>
    </xf>
    <xf numFmtId="0" fontId="31" fillId="4" borderId="93" xfId="2" applyFont="1" applyFill="1" applyBorder="1" applyAlignment="1" applyProtection="1">
      <alignment horizontal="center" vertical="center" wrapText="1"/>
      <protection locked="0"/>
    </xf>
    <xf numFmtId="0" fontId="31" fillId="4" borderId="94" xfId="2" applyFont="1" applyFill="1" applyBorder="1" applyAlignment="1" applyProtection="1">
      <alignment horizontal="center" vertical="center" wrapText="1"/>
      <protection locked="0"/>
    </xf>
    <xf numFmtId="0" fontId="31" fillId="4" borderId="42" xfId="2" applyFont="1" applyFill="1" applyBorder="1" applyAlignment="1" applyProtection="1">
      <alignment horizontal="center" vertical="center" shrinkToFit="1"/>
      <protection locked="0"/>
    </xf>
    <xf numFmtId="0" fontId="31" fillId="4" borderId="103" xfId="2" applyFont="1" applyFill="1" applyBorder="1" applyAlignment="1" applyProtection="1">
      <alignment horizontal="center" vertical="center" shrinkToFit="1"/>
      <protection locked="0"/>
    </xf>
    <xf numFmtId="178" fontId="38" fillId="3" borderId="26" xfId="3" applyNumberFormat="1" applyFont="1" applyFill="1" applyBorder="1" applyAlignment="1" applyProtection="1">
      <alignment horizontal="right" vertical="center"/>
      <protection locked="0"/>
    </xf>
    <xf numFmtId="178" fontId="38" fillId="3" borderId="69" xfId="3" applyNumberFormat="1" applyFont="1" applyFill="1" applyBorder="1" applyAlignment="1" applyProtection="1">
      <alignment horizontal="right" vertical="center"/>
      <protection locked="0"/>
    </xf>
    <xf numFmtId="0" fontId="31" fillId="2" borderId="0" xfId="2" applyFont="1" applyFill="1" applyAlignment="1" applyProtection="1">
      <alignment horizontal="left" vertical="center" shrinkToFit="1"/>
      <protection locked="0"/>
    </xf>
    <xf numFmtId="0" fontId="24" fillId="4" borderId="35" xfId="0" applyFont="1" applyFill="1" applyBorder="1" applyAlignment="1" applyProtection="1">
      <alignment horizontal="left" vertical="center" shrinkToFit="1"/>
      <protection locked="0"/>
    </xf>
    <xf numFmtId="0" fontId="24" fillId="4" borderId="53" xfId="0" applyFont="1" applyFill="1" applyBorder="1" applyAlignment="1" applyProtection="1">
      <alignment horizontal="left" vertical="center" shrinkToFit="1"/>
      <protection locked="0"/>
    </xf>
    <xf numFmtId="0" fontId="24" fillId="4" borderId="84" xfId="0" applyFont="1" applyFill="1" applyBorder="1" applyAlignment="1" applyProtection="1">
      <alignment horizontal="left" vertical="center" shrinkToFit="1"/>
      <protection locked="0"/>
    </xf>
    <xf numFmtId="179" fontId="57" fillId="6" borderId="0" xfId="2" applyNumberFormat="1" applyFont="1" applyFill="1" applyAlignment="1" applyProtection="1">
      <alignment horizontal="left" vertical="center"/>
      <protection locked="0"/>
    </xf>
    <xf numFmtId="49" fontId="57" fillId="6" borderId="0" xfId="2" applyNumberFormat="1" applyFont="1" applyFill="1" applyAlignment="1" applyProtection="1">
      <alignment horizontal="right" vertical="center"/>
      <protection locked="0"/>
    </xf>
    <xf numFmtId="49" fontId="80" fillId="6" borderId="0" xfId="2" applyNumberFormat="1" applyFont="1" applyFill="1" applyAlignment="1" applyProtection="1">
      <alignment horizontal="right" vertical="center"/>
      <protection locked="0"/>
    </xf>
    <xf numFmtId="179" fontId="80" fillId="6" borderId="0" xfId="2" applyNumberFormat="1" applyFont="1" applyFill="1" applyAlignment="1" applyProtection="1">
      <alignment horizontal="left" vertical="center"/>
      <protection locked="0"/>
    </xf>
    <xf numFmtId="179" fontId="80" fillId="6" borderId="0" xfId="2" applyNumberFormat="1" applyFont="1" applyFill="1" applyAlignment="1" applyProtection="1">
      <alignment horizontal="left" vertical="center" shrinkToFit="1"/>
      <protection locked="0"/>
    </xf>
    <xf numFmtId="0" fontId="7" fillId="14" borderId="92" xfId="2" applyFont="1" applyFill="1" applyBorder="1" applyAlignment="1" applyProtection="1">
      <alignment horizontal="center" vertical="center" wrapText="1"/>
      <protection locked="0"/>
    </xf>
    <xf numFmtId="0" fontId="7" fillId="14" borderId="93" xfId="2" applyFont="1" applyFill="1" applyBorder="1" applyAlignment="1" applyProtection="1">
      <alignment horizontal="center" vertical="center" wrapText="1"/>
      <protection locked="0"/>
    </xf>
    <xf numFmtId="0" fontId="7" fillId="14" borderId="94" xfId="2" applyFont="1" applyFill="1" applyBorder="1" applyAlignment="1" applyProtection="1">
      <alignment horizontal="center" vertical="center" wrapText="1"/>
      <protection locked="0"/>
    </xf>
    <xf numFmtId="0" fontId="7" fillId="31" borderId="92" xfId="2" applyFont="1" applyFill="1" applyBorder="1" applyAlignment="1" applyProtection="1">
      <alignment horizontal="center" vertical="center" wrapText="1"/>
      <protection locked="0"/>
    </xf>
    <xf numFmtId="0" fontId="7" fillId="31" borderId="93" xfId="2" applyFont="1" applyFill="1" applyBorder="1" applyAlignment="1" applyProtection="1">
      <alignment horizontal="center" vertical="center" wrapText="1"/>
      <protection locked="0"/>
    </xf>
    <xf numFmtId="0" fontId="7" fillId="31" borderId="94" xfId="2" applyFont="1" applyFill="1" applyBorder="1" applyAlignment="1" applyProtection="1">
      <alignment horizontal="center" vertical="center" wrapText="1"/>
      <protection locked="0"/>
    </xf>
    <xf numFmtId="179" fontId="7" fillId="15" borderId="102" xfId="2" applyNumberFormat="1" applyFont="1" applyFill="1" applyBorder="1" applyAlignment="1" applyProtection="1">
      <alignment horizontal="center" vertical="center" wrapText="1"/>
      <protection locked="0"/>
    </xf>
    <xf numFmtId="0" fontId="45" fillId="2" borderId="0" xfId="2" applyFont="1" applyFill="1" applyProtection="1">
      <alignment vertical="center"/>
      <protection locked="0"/>
    </xf>
    <xf numFmtId="0" fontId="45" fillId="10" borderId="0" xfId="0" applyFont="1" applyFill="1" applyProtection="1">
      <alignment vertical="center"/>
      <protection locked="0"/>
    </xf>
    <xf numFmtId="0" fontId="57" fillId="4" borderId="0" xfId="2" applyFont="1" applyFill="1" applyAlignment="1" applyProtection="1">
      <alignment vertical="top" wrapText="1"/>
      <protection locked="0"/>
    </xf>
    <xf numFmtId="0" fontId="45" fillId="2" borderId="0" xfId="2" applyFont="1" applyFill="1" applyAlignment="1" applyProtection="1">
      <alignment horizontal="left" vertical="center" wrapText="1"/>
      <protection locked="0"/>
    </xf>
    <xf numFmtId="0" fontId="57" fillId="4" borderId="0" xfId="2" quotePrefix="1" applyFont="1" applyFill="1" applyAlignment="1" applyProtection="1">
      <alignment horizontal="right" vertical="top"/>
      <protection locked="0"/>
    </xf>
    <xf numFmtId="0" fontId="31" fillId="30" borderId="69" xfId="2" applyFont="1" applyFill="1" applyBorder="1" applyAlignment="1" applyProtection="1">
      <alignment horizontal="center" vertical="center" justifyLastLine="1"/>
      <protection locked="0"/>
    </xf>
    <xf numFmtId="0" fontId="31" fillId="30" borderId="100" xfId="2" applyFont="1" applyFill="1" applyBorder="1" applyAlignment="1" applyProtection="1">
      <alignment horizontal="center" vertical="center" justifyLastLine="1"/>
      <protection locked="0"/>
    </xf>
    <xf numFmtId="0" fontId="31" fillId="30" borderId="71" xfId="2" applyFont="1" applyFill="1" applyBorder="1" applyAlignment="1" applyProtection="1">
      <alignment horizontal="center" vertical="center"/>
      <protection locked="0"/>
    </xf>
    <xf numFmtId="0" fontId="31" fillId="30" borderId="85" xfId="2" applyFont="1" applyFill="1" applyBorder="1" applyAlignment="1" applyProtection="1">
      <alignment horizontal="center" vertical="center"/>
      <protection locked="0"/>
    </xf>
    <xf numFmtId="0" fontId="6" fillId="4" borderId="0" xfId="2" applyFont="1" applyFill="1" applyAlignment="1" applyProtection="1">
      <alignment horizontal="left" vertical="center"/>
      <protection locked="0"/>
    </xf>
    <xf numFmtId="0" fontId="31" fillId="4" borderId="93" xfId="2" applyFont="1" applyFill="1" applyBorder="1" applyAlignment="1" applyProtection="1">
      <alignment horizontal="center" vertical="center"/>
      <protection locked="0"/>
    </xf>
    <xf numFmtId="0" fontId="31" fillId="4" borderId="94" xfId="2" applyFont="1" applyFill="1" applyBorder="1" applyAlignment="1" applyProtection="1">
      <alignment horizontal="center" vertical="center"/>
      <protection locked="0"/>
    </xf>
    <xf numFmtId="38" fontId="34" fillId="10" borderId="34" xfId="3" applyFont="1" applyFill="1" applyBorder="1" applyAlignment="1" applyProtection="1">
      <alignment horizontal="center" vertical="center" wrapText="1"/>
      <protection locked="0"/>
    </xf>
    <xf numFmtId="38" fontId="34" fillId="10" borderId="3" xfId="3" applyFont="1" applyFill="1" applyBorder="1" applyAlignment="1" applyProtection="1">
      <alignment horizontal="center" vertical="center" wrapText="1"/>
      <protection locked="0"/>
    </xf>
    <xf numFmtId="38" fontId="34" fillId="10" borderId="44" xfId="3" applyFont="1" applyFill="1" applyBorder="1" applyAlignment="1" applyProtection="1">
      <alignment horizontal="center" vertical="center" wrapText="1"/>
      <protection locked="0"/>
    </xf>
    <xf numFmtId="38" fontId="34" fillId="10" borderId="10" xfId="3" applyFont="1" applyFill="1" applyBorder="1" applyAlignment="1" applyProtection="1">
      <alignment horizontal="center" vertical="center" wrapText="1"/>
      <protection locked="0"/>
    </xf>
    <xf numFmtId="38" fontId="34" fillId="10" borderId="2" xfId="3" applyFont="1" applyFill="1" applyBorder="1" applyAlignment="1" applyProtection="1">
      <alignment horizontal="center" vertical="center" wrapText="1"/>
      <protection locked="0"/>
    </xf>
    <xf numFmtId="38" fontId="34" fillId="10" borderId="33" xfId="3" applyFont="1" applyFill="1" applyBorder="1" applyAlignment="1" applyProtection="1">
      <alignment horizontal="center" vertical="center" wrapText="1"/>
      <protection locked="0"/>
    </xf>
    <xf numFmtId="38" fontId="21" fillId="0" borderId="119" xfId="3" applyFont="1" applyFill="1" applyBorder="1" applyAlignment="1" applyProtection="1">
      <alignment horizontal="center" vertical="center" wrapText="1"/>
      <protection locked="0"/>
    </xf>
    <xf numFmtId="38" fontId="38" fillId="0" borderId="155" xfId="3" applyFont="1" applyFill="1" applyBorder="1" applyAlignment="1" applyProtection="1">
      <alignment horizontal="center" vertical="center" wrapText="1"/>
      <protection locked="0"/>
    </xf>
    <xf numFmtId="38" fontId="38" fillId="0" borderId="156" xfId="3" applyFont="1" applyFill="1" applyBorder="1" applyAlignment="1" applyProtection="1">
      <alignment horizontal="center" vertical="center" wrapText="1"/>
      <protection locked="0"/>
    </xf>
    <xf numFmtId="38" fontId="38" fillId="0" borderId="157" xfId="3" applyFont="1" applyFill="1" applyBorder="1" applyAlignment="1" applyProtection="1">
      <alignment horizontal="center" vertical="center" wrapText="1"/>
      <protection locked="0"/>
    </xf>
    <xf numFmtId="38" fontId="21" fillId="0" borderId="159" xfId="3" applyFont="1" applyFill="1" applyBorder="1" applyAlignment="1" applyProtection="1">
      <alignment horizontal="center" vertical="center" wrapText="1"/>
      <protection locked="0"/>
    </xf>
    <xf numFmtId="38" fontId="38" fillId="0" borderId="160" xfId="3" applyFont="1" applyFill="1" applyBorder="1" applyAlignment="1" applyProtection="1">
      <alignment horizontal="center" vertical="center" wrapText="1"/>
      <protection locked="0"/>
    </xf>
    <xf numFmtId="38" fontId="38" fillId="0" borderId="161" xfId="3" applyFont="1" applyFill="1" applyBorder="1" applyAlignment="1" applyProtection="1">
      <alignment horizontal="center" vertical="center" wrapText="1"/>
      <protection locked="0"/>
    </xf>
    <xf numFmtId="38" fontId="38" fillId="0" borderId="162" xfId="3" applyFont="1" applyFill="1" applyBorder="1" applyAlignment="1" applyProtection="1">
      <alignment horizontal="center" vertical="center" wrapText="1"/>
      <protection locked="0"/>
    </xf>
    <xf numFmtId="0" fontId="18" fillId="0" borderId="0" xfId="1" applyFont="1" applyAlignment="1" applyProtection="1">
      <alignment horizontal="left" vertical="top" wrapText="1"/>
      <protection locked="0"/>
    </xf>
    <xf numFmtId="0" fontId="45" fillId="10" borderId="0" xfId="2" applyFont="1" applyFill="1" applyAlignment="1" applyProtection="1">
      <alignment horizontal="left" vertical="top" wrapText="1"/>
      <protection locked="0"/>
    </xf>
    <xf numFmtId="0" fontId="31" fillId="0" borderId="167" xfId="2" applyFont="1" applyBorder="1" applyAlignment="1" applyProtection="1">
      <alignment horizontal="center" vertical="center" wrapText="1"/>
      <protection locked="0"/>
    </xf>
    <xf numFmtId="0" fontId="31" fillId="0" borderId="132" xfId="2" applyFont="1" applyBorder="1" applyAlignment="1" applyProtection="1">
      <alignment horizontal="center" vertical="center" wrapText="1"/>
      <protection locked="0"/>
    </xf>
    <xf numFmtId="0" fontId="31" fillId="0" borderId="31" xfId="2" applyFont="1" applyBorder="1" applyAlignment="1" applyProtection="1">
      <alignment horizontal="center" vertical="center" wrapText="1"/>
      <protection locked="0"/>
    </xf>
    <xf numFmtId="0" fontId="31" fillId="0" borderId="0" xfId="2" applyFont="1" applyAlignment="1" applyProtection="1">
      <alignment horizontal="center" vertical="center" wrapText="1"/>
      <protection locked="0"/>
    </xf>
    <xf numFmtId="0" fontId="31" fillId="10" borderId="152" xfId="2" applyFont="1" applyFill="1" applyBorder="1" applyAlignment="1" applyProtection="1">
      <alignment horizontal="center" vertical="center" wrapText="1"/>
      <protection locked="0"/>
    </xf>
    <xf numFmtId="0" fontId="31" fillId="10" borderId="153" xfId="2" applyFont="1" applyFill="1" applyBorder="1" applyAlignment="1" applyProtection="1">
      <alignment horizontal="center" vertical="center" wrapText="1"/>
      <protection locked="0"/>
    </xf>
    <xf numFmtId="0" fontId="31" fillId="10" borderId="154" xfId="2" applyFont="1" applyFill="1" applyBorder="1" applyAlignment="1" applyProtection="1">
      <alignment horizontal="center" vertical="center" wrapText="1"/>
      <protection locked="0"/>
    </xf>
    <xf numFmtId="0" fontId="6" fillId="10" borderId="23" xfId="2" applyFont="1" applyFill="1" applyBorder="1" applyAlignment="1" applyProtection="1">
      <alignment horizontal="center" vertical="center" wrapText="1"/>
      <protection locked="0"/>
    </xf>
    <xf numFmtId="0" fontId="6" fillId="10" borderId="38" xfId="2" applyFont="1" applyFill="1" applyBorder="1" applyAlignment="1" applyProtection="1">
      <alignment horizontal="center" vertical="center" wrapText="1"/>
      <protection locked="0"/>
    </xf>
    <xf numFmtId="0" fontId="6" fillId="10" borderId="31" xfId="2" applyFont="1" applyFill="1" applyBorder="1" applyAlignment="1" applyProtection="1">
      <alignment horizontal="center" vertical="center" wrapText="1"/>
      <protection locked="0"/>
    </xf>
    <xf numFmtId="0" fontId="6" fillId="10" borderId="0" xfId="2" applyFont="1" applyFill="1" applyAlignment="1" applyProtection="1">
      <alignment horizontal="center" vertical="center" wrapText="1"/>
      <protection locked="0"/>
    </xf>
    <xf numFmtId="0" fontId="29" fillId="10" borderId="31" xfId="2" applyFont="1" applyFill="1" applyBorder="1" applyAlignment="1" applyProtection="1">
      <alignment horizontal="right" vertical="center" wrapText="1"/>
      <protection locked="0"/>
    </xf>
    <xf numFmtId="0" fontId="29" fillId="10" borderId="0" xfId="2" applyFont="1" applyFill="1" applyAlignment="1" applyProtection="1">
      <alignment horizontal="right" vertical="center" wrapText="1"/>
      <protection locked="0"/>
    </xf>
    <xf numFmtId="0" fontId="4" fillId="0" borderId="57" xfId="0" applyFont="1" applyBorder="1" applyAlignment="1" applyProtection="1">
      <alignment horizontal="left" vertical="center" wrapText="1" shrinkToFit="1"/>
      <protection locked="0"/>
    </xf>
    <xf numFmtId="0" fontId="4" fillId="0" borderId="112" xfId="0" applyFont="1" applyBorder="1" applyAlignment="1" applyProtection="1">
      <alignment horizontal="left" vertical="center" wrapText="1" shrinkToFit="1"/>
      <protection locked="0"/>
    </xf>
    <xf numFmtId="0" fontId="90" fillId="34" borderId="65" xfId="2" applyFont="1" applyFill="1" applyBorder="1" applyAlignment="1" applyProtection="1">
      <alignment horizontal="center" vertical="center" wrapText="1"/>
      <protection locked="0"/>
    </xf>
    <xf numFmtId="0" fontId="90" fillId="34" borderId="45" xfId="2" applyFont="1" applyFill="1" applyBorder="1" applyAlignment="1" applyProtection="1">
      <alignment horizontal="center" vertical="center" wrapText="1"/>
      <protection locked="0"/>
    </xf>
    <xf numFmtId="0" fontId="90" fillId="34" borderId="58" xfId="2" applyFont="1" applyFill="1" applyBorder="1" applyAlignment="1" applyProtection="1">
      <alignment horizontal="center" vertical="center" wrapText="1"/>
      <protection locked="0"/>
    </xf>
    <xf numFmtId="0" fontId="4" fillId="19" borderId="40" xfId="2" applyFont="1" applyFill="1" applyBorder="1" applyAlignment="1" applyProtection="1">
      <alignment horizontal="center" vertical="center"/>
      <protection locked="0"/>
    </xf>
    <xf numFmtId="0" fontId="4" fillId="19" borderId="41" xfId="2" applyFont="1" applyFill="1" applyBorder="1" applyAlignment="1" applyProtection="1">
      <alignment horizontal="center" vertical="center"/>
      <protection locked="0"/>
    </xf>
    <xf numFmtId="0" fontId="90" fillId="0" borderId="65" xfId="2" applyFont="1" applyBorder="1" applyAlignment="1" applyProtection="1">
      <alignment horizontal="center" vertical="center" wrapText="1"/>
      <protection locked="0"/>
    </xf>
    <xf numFmtId="0" fontId="90" fillId="0" borderId="45" xfId="2" applyFont="1" applyBorder="1" applyAlignment="1" applyProtection="1">
      <alignment horizontal="center" vertical="center" wrapText="1"/>
      <protection locked="0"/>
    </xf>
    <xf numFmtId="0" fontId="90" fillId="0" borderId="58" xfId="2" applyFont="1" applyBorder="1" applyAlignment="1" applyProtection="1">
      <alignment horizontal="center" vertical="center" wrapText="1"/>
      <protection locked="0"/>
    </xf>
    <xf numFmtId="0" fontId="38" fillId="0" borderId="65" xfId="2" applyFont="1" applyBorder="1" applyAlignment="1" applyProtection="1">
      <alignment horizontal="center" vertical="center" shrinkToFit="1"/>
      <protection locked="0"/>
    </xf>
    <xf numFmtId="0" fontId="38" fillId="0" borderId="58" xfId="2" applyFont="1" applyBorder="1" applyAlignment="1" applyProtection="1">
      <alignment horizontal="center" vertical="center" shrinkToFit="1"/>
      <protection locked="0"/>
    </xf>
    <xf numFmtId="0" fontId="4" fillId="21" borderId="78" xfId="2" applyFont="1" applyFill="1" applyBorder="1" applyAlignment="1" applyProtection="1">
      <alignment horizontal="left" vertical="center" wrapText="1"/>
      <protection locked="0"/>
    </xf>
    <xf numFmtId="0" fontId="4" fillId="21" borderId="12" xfId="2" applyFont="1" applyFill="1" applyBorder="1" applyAlignment="1" applyProtection="1">
      <alignment horizontal="left" vertical="center" wrapText="1"/>
      <protection locked="0"/>
    </xf>
    <xf numFmtId="0" fontId="4" fillId="21" borderId="57" xfId="2" applyFont="1" applyFill="1" applyBorder="1" applyAlignment="1" applyProtection="1">
      <alignment horizontal="left" vertical="center" wrapText="1"/>
      <protection locked="0"/>
    </xf>
    <xf numFmtId="0" fontId="90" fillId="26" borderId="168" xfId="2" applyFont="1" applyFill="1" applyBorder="1" applyAlignment="1" applyProtection="1">
      <alignment horizontal="center" vertical="center" wrapText="1"/>
      <protection locked="0"/>
    </xf>
    <xf numFmtId="0" fontId="90" fillId="26" borderId="126" xfId="2" applyFont="1" applyFill="1" applyBorder="1" applyAlignment="1" applyProtection="1">
      <alignment horizontal="center" vertical="center" wrapText="1"/>
      <protection locked="0"/>
    </xf>
    <xf numFmtId="0" fontId="18" fillId="0" borderId="0" xfId="2" applyFont="1" applyAlignment="1" applyProtection="1">
      <alignment horizontal="left" vertical="center" wrapText="1"/>
      <protection locked="0"/>
    </xf>
    <xf numFmtId="0" fontId="31" fillId="31" borderId="7" xfId="2" applyFont="1" applyFill="1" applyBorder="1" applyAlignment="1" applyProtection="1">
      <alignment horizontal="center" vertical="center" wrapText="1"/>
      <protection locked="0"/>
    </xf>
    <xf numFmtId="0" fontId="31" fillId="31" borderId="4" xfId="2" applyFont="1" applyFill="1" applyBorder="1" applyAlignment="1" applyProtection="1">
      <alignment horizontal="center" vertical="center" wrapText="1"/>
      <protection locked="0"/>
    </xf>
    <xf numFmtId="0" fontId="31" fillId="31" borderId="101" xfId="2" applyFont="1" applyFill="1" applyBorder="1" applyAlignment="1" applyProtection="1">
      <alignment horizontal="center" vertical="center" wrapText="1"/>
      <protection locked="0"/>
    </xf>
    <xf numFmtId="179" fontId="57" fillId="6" borderId="0" xfId="2" applyNumberFormat="1" applyFont="1" applyFill="1" applyAlignment="1" applyProtection="1">
      <alignment horizontal="left" vertical="center" wrapText="1"/>
      <protection locked="0"/>
    </xf>
    <xf numFmtId="179" fontId="57" fillId="6" borderId="0" xfId="2" applyNumberFormat="1" applyFont="1" applyFill="1" applyAlignment="1" applyProtection="1">
      <alignment horizontal="right" vertical="top"/>
      <protection locked="0"/>
    </xf>
    <xf numFmtId="179" fontId="57" fillId="6" borderId="0" xfId="2" applyNumberFormat="1" applyFont="1" applyFill="1" applyAlignment="1" applyProtection="1">
      <alignment horizontal="left" vertical="top" wrapText="1" shrinkToFit="1"/>
      <protection locked="0"/>
    </xf>
    <xf numFmtId="179" fontId="57" fillId="6" borderId="0" xfId="2" applyNumberFormat="1" applyFont="1" applyFill="1" applyAlignment="1" applyProtection="1">
      <alignment horizontal="left" vertical="top" shrinkToFit="1"/>
      <protection locked="0"/>
    </xf>
    <xf numFmtId="179" fontId="57" fillId="6" borderId="0" xfId="2" applyNumberFormat="1" applyFont="1" applyFill="1" applyAlignment="1" applyProtection="1">
      <alignment horizontal="left" vertical="center" shrinkToFit="1"/>
      <protection locked="0"/>
    </xf>
    <xf numFmtId="49" fontId="57" fillId="6" borderId="0" xfId="2" applyNumberFormat="1" applyFont="1" applyFill="1" applyAlignment="1" applyProtection="1">
      <alignment horizontal="right" vertical="top"/>
      <protection locked="0"/>
    </xf>
    <xf numFmtId="0" fontId="6" fillId="6" borderId="0" xfId="2" applyFont="1" applyFill="1" applyAlignment="1" applyProtection="1">
      <alignment vertical="center" shrinkToFit="1"/>
      <protection locked="0"/>
    </xf>
    <xf numFmtId="0" fontId="97" fillId="6" borderId="0" xfId="0" applyFont="1" applyFill="1" applyAlignment="1" applyProtection="1">
      <alignment vertical="center" shrinkToFit="1"/>
      <protection locked="0"/>
    </xf>
    <xf numFmtId="0" fontId="21" fillId="14" borderId="23" xfId="2" applyFont="1" applyFill="1" applyBorder="1" applyAlignment="1" applyProtection="1">
      <alignment horizontal="center" vertical="center"/>
      <protection locked="0"/>
    </xf>
    <xf numFmtId="0" fontId="21" fillId="14" borderId="38" xfId="2" applyFont="1" applyFill="1" applyBorder="1" applyAlignment="1" applyProtection="1">
      <alignment horizontal="center" vertical="center"/>
      <protection locked="0"/>
    </xf>
    <xf numFmtId="0" fontId="21" fillId="14" borderId="39" xfId="2" applyFont="1" applyFill="1" applyBorder="1" applyAlignment="1" applyProtection="1">
      <alignment horizontal="center" vertical="center"/>
      <protection locked="0"/>
    </xf>
    <xf numFmtId="0" fontId="57" fillId="0" borderId="0" xfId="2" applyFont="1" applyAlignment="1" applyProtection="1">
      <alignment horizontal="right" vertical="top" wrapText="1"/>
      <protection locked="0"/>
    </xf>
    <xf numFmtId="0" fontId="57" fillId="0" borderId="0" xfId="2" applyFont="1" applyAlignment="1" applyProtection="1">
      <alignment horizontal="left" vertical="top" wrapText="1"/>
      <protection locked="0"/>
    </xf>
    <xf numFmtId="0" fontId="21" fillId="14" borderId="31" xfId="2" applyFont="1" applyFill="1" applyBorder="1" applyAlignment="1" applyProtection="1">
      <alignment horizontal="center" vertical="center"/>
      <protection locked="0"/>
    </xf>
    <xf numFmtId="0" fontId="21" fillId="14" borderId="0" xfId="2" applyFont="1" applyFill="1" applyAlignment="1" applyProtection="1">
      <alignment horizontal="center" vertical="center"/>
      <protection locked="0"/>
    </xf>
    <xf numFmtId="0" fontId="4" fillId="14" borderId="23" xfId="2" applyFont="1" applyFill="1" applyBorder="1" applyAlignment="1" applyProtection="1">
      <alignment horizontal="center" vertical="center"/>
      <protection locked="0"/>
    </xf>
    <xf numFmtId="0" fontId="4" fillId="14" borderId="38" xfId="2" applyFont="1" applyFill="1" applyBorder="1" applyAlignment="1" applyProtection="1">
      <alignment horizontal="center" vertical="center"/>
      <protection locked="0"/>
    </xf>
    <xf numFmtId="0" fontId="4" fillId="14" borderId="39" xfId="2" applyFont="1" applyFill="1" applyBorder="1" applyAlignment="1" applyProtection="1">
      <alignment horizontal="center" vertical="center"/>
      <protection locked="0"/>
    </xf>
    <xf numFmtId="0" fontId="4" fillId="14" borderId="31" xfId="2" applyFont="1" applyFill="1" applyBorder="1" applyAlignment="1" applyProtection="1">
      <alignment horizontal="center" vertical="center"/>
      <protection locked="0"/>
    </xf>
    <xf numFmtId="0" fontId="4" fillId="14" borderId="0" xfId="2" applyFont="1" applyFill="1" applyAlignment="1" applyProtection="1">
      <alignment horizontal="center" vertical="center"/>
      <protection locked="0"/>
    </xf>
    <xf numFmtId="0" fontId="4" fillId="14" borderId="42" xfId="2" applyFont="1" applyFill="1" applyBorder="1" applyAlignment="1" applyProtection="1">
      <alignment horizontal="center" vertical="center"/>
      <protection locked="0"/>
    </xf>
    <xf numFmtId="0" fontId="31" fillId="14" borderId="0" xfId="2" applyFont="1" applyFill="1" applyAlignment="1" applyProtection="1">
      <alignment horizontal="center" vertical="center" wrapText="1"/>
      <protection locked="0"/>
    </xf>
    <xf numFmtId="0" fontId="31" fillId="14" borderId="59" xfId="2" applyFont="1" applyFill="1" applyBorder="1" applyAlignment="1" applyProtection="1">
      <alignment horizontal="center" vertical="center" wrapText="1"/>
      <protection locked="0"/>
    </xf>
    <xf numFmtId="0" fontId="31" fillId="14" borderId="2" xfId="2" applyFont="1" applyFill="1" applyBorder="1" applyAlignment="1" applyProtection="1">
      <alignment horizontal="center" vertical="center" wrapText="1"/>
      <protection locked="0"/>
    </xf>
    <xf numFmtId="0" fontId="31" fillId="14" borderId="52" xfId="2" applyFont="1" applyFill="1" applyBorder="1" applyAlignment="1" applyProtection="1">
      <alignment horizontal="center" vertical="center" wrapText="1"/>
      <protection locked="0"/>
    </xf>
    <xf numFmtId="0" fontId="4" fillId="0" borderId="128" xfId="2" applyFont="1" applyBorder="1" applyAlignment="1" applyProtection="1">
      <alignment horizontal="center" vertical="center" shrinkToFit="1"/>
      <protection locked="0"/>
    </xf>
    <xf numFmtId="179" fontId="7" fillId="24" borderId="102" xfId="2" applyNumberFormat="1" applyFont="1" applyFill="1" applyBorder="1" applyAlignment="1" applyProtection="1">
      <alignment horizontal="center" vertical="center" wrapText="1"/>
      <protection locked="0"/>
    </xf>
    <xf numFmtId="179" fontId="7" fillId="16" borderId="102" xfId="2" applyNumberFormat="1" applyFont="1" applyFill="1" applyBorder="1" applyAlignment="1" applyProtection="1">
      <alignment horizontal="center" vertical="center" wrapText="1"/>
      <protection locked="0"/>
    </xf>
    <xf numFmtId="179" fontId="7" fillId="28" borderId="102" xfId="2" applyNumberFormat="1" applyFont="1" applyFill="1" applyBorder="1" applyAlignment="1" applyProtection="1">
      <alignment horizontal="center" vertical="center" wrapText="1"/>
      <protection locked="0"/>
    </xf>
    <xf numFmtId="179" fontId="7" fillId="27" borderId="102" xfId="2" applyNumberFormat="1" applyFont="1" applyFill="1" applyBorder="1" applyAlignment="1" applyProtection="1">
      <alignment horizontal="center" vertical="center" wrapText="1"/>
      <protection locked="0"/>
    </xf>
    <xf numFmtId="179" fontId="7" fillId="27" borderId="102" xfId="2" applyNumberFormat="1" applyFont="1" applyFill="1" applyBorder="1" applyAlignment="1" applyProtection="1">
      <alignment horizontal="center" vertical="center"/>
      <protection locked="0"/>
    </xf>
    <xf numFmtId="0" fontId="4" fillId="9" borderId="168" xfId="2" applyFont="1" applyFill="1" applyBorder="1" applyAlignment="1" applyProtection="1">
      <alignment horizontal="center" vertical="center" wrapText="1"/>
      <protection locked="0"/>
    </xf>
    <xf numFmtId="179" fontId="31" fillId="6" borderId="61" xfId="2" applyNumberFormat="1" applyFont="1" applyFill="1" applyBorder="1" applyAlignment="1" applyProtection="1">
      <alignment horizontal="center" vertical="center"/>
      <protection locked="0"/>
    </xf>
    <xf numFmtId="179" fontId="31" fillId="6" borderId="12" xfId="2" applyNumberFormat="1" applyFont="1" applyFill="1" applyBorder="1" applyAlignment="1" applyProtection="1">
      <alignment horizontal="center" vertical="center"/>
      <protection locked="0"/>
    </xf>
    <xf numFmtId="179" fontId="31" fillId="6" borderId="57" xfId="2" applyNumberFormat="1" applyFont="1" applyFill="1" applyBorder="1" applyAlignment="1" applyProtection="1">
      <alignment horizontal="center" vertical="center"/>
      <protection locked="0"/>
    </xf>
    <xf numFmtId="179" fontId="31" fillId="6" borderId="32"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wrapText="1"/>
      <protection locked="0"/>
    </xf>
    <xf numFmtId="179" fontId="7" fillId="6" borderId="12" xfId="2" applyNumberFormat="1" applyFont="1" applyFill="1" applyBorder="1" applyAlignment="1" applyProtection="1">
      <alignment horizontal="left" vertical="center" wrapText="1"/>
      <protection locked="0"/>
    </xf>
    <xf numFmtId="179" fontId="31" fillId="32" borderId="170" xfId="2" applyNumberFormat="1" applyFont="1" applyFill="1" applyBorder="1" applyAlignment="1" applyProtection="1">
      <alignment horizontal="center" vertical="center"/>
      <protection locked="0"/>
    </xf>
    <xf numFmtId="179" fontId="31" fillId="32" borderId="171" xfId="2" applyNumberFormat="1" applyFont="1" applyFill="1" applyBorder="1" applyAlignment="1" applyProtection="1">
      <alignment horizontal="center" vertical="center"/>
      <protection locked="0"/>
    </xf>
    <xf numFmtId="179" fontId="31" fillId="32" borderId="178" xfId="2" applyNumberFormat="1" applyFont="1" applyFill="1" applyBorder="1" applyAlignment="1" applyProtection="1">
      <alignment horizontal="center" vertical="center"/>
      <protection locked="0"/>
    </xf>
    <xf numFmtId="179" fontId="31" fillId="32" borderId="179" xfId="2" applyNumberFormat="1" applyFont="1" applyFill="1" applyBorder="1" applyAlignment="1" applyProtection="1">
      <alignment horizontal="center" vertical="center"/>
      <protection locked="0"/>
    </xf>
    <xf numFmtId="179" fontId="31" fillId="6" borderId="95" xfId="2" applyNumberFormat="1" applyFont="1" applyFill="1" applyBorder="1" applyAlignment="1" applyProtection="1">
      <alignment horizontal="center" vertical="center"/>
      <protection locked="0"/>
    </xf>
    <xf numFmtId="179" fontId="31" fillId="6" borderId="89" xfId="2" applyNumberFormat="1" applyFont="1" applyFill="1" applyBorder="1" applyAlignment="1" applyProtection="1">
      <alignment horizontal="center" vertical="center"/>
      <protection locked="0"/>
    </xf>
    <xf numFmtId="179" fontId="31" fillId="6" borderId="96" xfId="2" applyNumberFormat="1" applyFont="1" applyFill="1" applyBorder="1" applyAlignment="1" applyProtection="1">
      <alignment horizontal="center" vertical="center"/>
      <protection locked="0"/>
    </xf>
    <xf numFmtId="179" fontId="31" fillId="6" borderId="90" xfId="2" applyNumberFormat="1" applyFont="1" applyFill="1" applyBorder="1" applyAlignment="1" applyProtection="1">
      <alignment horizontal="center" vertical="center"/>
      <protection locked="0"/>
    </xf>
    <xf numFmtId="179" fontId="31" fillId="0" borderId="61" xfId="2" applyNumberFormat="1" applyFont="1" applyBorder="1" applyAlignment="1" applyProtection="1">
      <alignment horizontal="center" vertical="center"/>
      <protection locked="0"/>
    </xf>
    <xf numFmtId="179" fontId="31" fillId="0" borderId="12" xfId="2" applyNumberFormat="1" applyFont="1" applyBorder="1" applyAlignment="1" applyProtection="1">
      <alignment horizontal="center" vertical="center"/>
      <protection locked="0"/>
    </xf>
    <xf numFmtId="179" fontId="31" fillId="0" borderId="57" xfId="2" applyNumberFormat="1" applyFont="1" applyBorder="1" applyAlignment="1" applyProtection="1">
      <alignment horizontal="center" vertical="center"/>
      <protection locked="0"/>
    </xf>
    <xf numFmtId="0" fontId="48" fillId="10" borderId="112" xfId="2" applyFont="1" applyFill="1" applyBorder="1" applyAlignment="1" applyProtection="1">
      <alignment horizontal="center" vertical="center" textRotation="255"/>
      <protection locked="0"/>
    </xf>
    <xf numFmtId="179" fontId="31" fillId="6" borderId="61" xfId="2" applyNumberFormat="1" applyFont="1" applyFill="1" applyBorder="1" applyAlignment="1" applyProtection="1">
      <alignment horizontal="left" vertical="center"/>
      <protection locked="0"/>
    </xf>
    <xf numFmtId="179" fontId="31" fillId="6" borderId="12" xfId="2" applyNumberFormat="1" applyFont="1" applyFill="1" applyBorder="1" applyAlignment="1" applyProtection="1">
      <alignment horizontal="left" vertical="center"/>
      <protection locked="0"/>
    </xf>
    <xf numFmtId="179" fontId="31" fillId="6" borderId="88"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protection locked="0"/>
    </xf>
    <xf numFmtId="179" fontId="7" fillId="6" borderId="12" xfId="2" applyNumberFormat="1" applyFont="1" applyFill="1" applyBorder="1" applyAlignment="1" applyProtection="1">
      <alignment horizontal="left" vertical="center"/>
      <protection locked="0"/>
    </xf>
    <xf numFmtId="179" fontId="31" fillId="6" borderId="16" xfId="2" applyNumberFormat="1" applyFont="1" applyFill="1" applyBorder="1" applyAlignment="1" applyProtection="1">
      <alignment horizontal="center" vertical="center"/>
      <protection locked="0"/>
    </xf>
    <xf numFmtId="179" fontId="31" fillId="6" borderId="92" xfId="2" applyNumberFormat="1" applyFont="1" applyFill="1" applyBorder="1" applyAlignment="1" applyProtection="1">
      <alignment horizontal="center" vertical="center"/>
      <protection locked="0"/>
    </xf>
    <xf numFmtId="179" fontId="31" fillId="6" borderId="93" xfId="2" applyNumberFormat="1" applyFont="1" applyFill="1" applyBorder="1" applyAlignment="1" applyProtection="1">
      <alignment horizontal="center" vertical="center"/>
      <protection locked="0"/>
    </xf>
    <xf numFmtId="179" fontId="31" fillId="6" borderId="94" xfId="2" applyNumberFormat="1" applyFont="1" applyFill="1" applyBorder="1" applyAlignment="1" applyProtection="1">
      <alignment horizontal="center" vertical="center"/>
      <protection locked="0"/>
    </xf>
    <xf numFmtId="179" fontId="31" fillId="6" borderId="104" xfId="2" applyNumberFormat="1" applyFont="1" applyFill="1" applyBorder="1" applyAlignment="1" applyProtection="1">
      <alignment horizontal="center" vertical="center"/>
      <protection locked="0"/>
    </xf>
    <xf numFmtId="179" fontId="31" fillId="6" borderId="61" xfId="2" applyNumberFormat="1" applyFont="1" applyFill="1" applyBorder="1" applyAlignment="1" applyProtection="1">
      <alignment horizontal="left" vertical="center" wrapText="1"/>
      <protection locked="0"/>
    </xf>
    <xf numFmtId="179" fontId="31" fillId="6" borderId="97" xfId="2" applyNumberFormat="1" applyFont="1" applyFill="1" applyBorder="1" applyAlignment="1" applyProtection="1">
      <alignment horizontal="center" vertical="center"/>
      <protection locked="0"/>
    </xf>
    <xf numFmtId="179" fontId="7" fillId="6" borderId="61" xfId="2" applyNumberFormat="1" applyFont="1" applyFill="1" applyBorder="1" applyAlignment="1" applyProtection="1">
      <alignment horizontal="left" vertical="center" shrinkToFit="1"/>
      <protection locked="0"/>
    </xf>
    <xf numFmtId="179" fontId="7" fillId="6" borderId="12" xfId="2" applyNumberFormat="1" applyFont="1" applyFill="1" applyBorder="1" applyAlignment="1" applyProtection="1">
      <alignment horizontal="left" vertical="center" shrinkToFit="1"/>
      <protection locked="0"/>
    </xf>
    <xf numFmtId="179" fontId="7" fillId="6" borderId="61" xfId="2" applyNumberFormat="1" applyFont="1" applyFill="1" applyBorder="1" applyAlignment="1" applyProtection="1">
      <alignment horizontal="left" vertical="center" wrapText="1" shrinkToFit="1"/>
      <protection locked="0"/>
    </xf>
    <xf numFmtId="0" fontId="69" fillId="9" borderId="12" xfId="2" applyFont="1" applyFill="1" applyBorder="1" applyAlignment="1" applyProtection="1">
      <alignment horizontal="center" vertical="center"/>
      <protection locked="0"/>
    </xf>
    <xf numFmtId="0" fontId="69" fillId="9" borderId="57" xfId="2" applyFont="1" applyFill="1" applyBorder="1" applyAlignment="1" applyProtection="1">
      <alignment horizontal="center" vertical="center"/>
      <protection locked="0"/>
    </xf>
    <xf numFmtId="0" fontId="18" fillId="10" borderId="0" xfId="2" applyFont="1" applyFill="1" applyAlignment="1" applyProtection="1">
      <alignment horizontal="left" vertical="center" wrapText="1"/>
      <protection locked="0"/>
    </xf>
    <xf numFmtId="0" fontId="51" fillId="0" borderId="0" xfId="0" applyFont="1" applyAlignment="1" applyProtection="1">
      <alignment horizontal="right" vertical="center"/>
      <protection locked="0"/>
    </xf>
    <xf numFmtId="180" fontId="51" fillId="0" borderId="3" xfId="0" applyNumberFormat="1" applyFont="1" applyBorder="1" applyAlignment="1" applyProtection="1">
      <alignment horizontal="right" vertical="center"/>
      <protection locked="0"/>
    </xf>
    <xf numFmtId="38" fontId="43" fillId="0" borderId="0" xfId="3" applyFont="1" applyFill="1" applyAlignment="1" applyProtection="1">
      <alignment horizontal="center" vertical="center"/>
      <protection locked="0"/>
    </xf>
    <xf numFmtId="0" fontId="98" fillId="0" borderId="0" xfId="0" applyFont="1" applyAlignment="1" applyProtection="1">
      <alignment horizontal="left" vertical="top" wrapText="1"/>
      <protection locked="0"/>
    </xf>
    <xf numFmtId="0" fontId="7" fillId="0" borderId="61"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58" fillId="0" borderId="65" xfId="0" applyFont="1" applyBorder="1" applyAlignment="1" applyProtection="1">
      <alignment horizontal="center" vertical="center"/>
      <protection locked="0"/>
    </xf>
    <xf numFmtId="0" fontId="58" fillId="0" borderId="45" xfId="0" applyFont="1" applyBorder="1" applyAlignment="1" applyProtection="1">
      <alignment horizontal="center" vertical="center"/>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protection locked="0"/>
    </xf>
    <xf numFmtId="0" fontId="58" fillId="0" borderId="58" xfId="0" applyFont="1" applyBorder="1" applyAlignment="1" applyProtection="1">
      <alignment horizontal="center" vertical="center"/>
      <protection locked="0"/>
    </xf>
    <xf numFmtId="0" fontId="30" fillId="10" borderId="0" xfId="2" applyFont="1" applyFill="1" applyAlignment="1" applyProtection="1">
      <alignment horizontal="left" vertical="top" wrapText="1"/>
      <protection locked="0"/>
    </xf>
    <xf numFmtId="0" fontId="30" fillId="10" borderId="0" xfId="2" applyFont="1" applyFill="1" applyAlignment="1" applyProtection="1">
      <alignment horizontal="left" vertical="top"/>
      <protection locked="0"/>
    </xf>
    <xf numFmtId="0" fontId="47" fillId="10" borderId="0" xfId="2" applyFont="1" applyFill="1" applyAlignment="1" applyProtection="1">
      <alignment horizontal="left" vertical="top" wrapText="1"/>
      <protection locked="0"/>
    </xf>
    <xf numFmtId="0" fontId="53" fillId="0" borderId="61"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3" fillId="0" borderId="57" xfId="0" applyFont="1" applyBorder="1" applyAlignment="1" applyProtection="1">
      <alignment horizontal="center" vertical="center" wrapText="1"/>
      <protection locked="0"/>
    </xf>
    <xf numFmtId="0" fontId="48" fillId="0" borderId="23" xfId="0" applyFont="1" applyBorder="1" applyAlignment="1" applyProtection="1">
      <alignment horizontal="center" vertical="center"/>
      <protection locked="0"/>
    </xf>
    <xf numFmtId="0" fontId="48" fillId="0" borderId="38" xfId="0" applyFont="1" applyBorder="1" applyAlignment="1" applyProtection="1">
      <alignment horizontal="center" vertical="center"/>
      <protection locked="0"/>
    </xf>
    <xf numFmtId="0" fontId="48" fillId="0" borderId="39" xfId="0" applyFont="1" applyBorder="1" applyAlignment="1" applyProtection="1">
      <alignment horizontal="center" vertical="center"/>
      <protection locked="0"/>
    </xf>
    <xf numFmtId="0" fontId="48" fillId="0" borderId="23" xfId="0"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48" fillId="0" borderId="39" xfId="0" applyFont="1" applyBorder="1" applyAlignment="1" applyProtection="1">
      <alignment horizontal="center" vertical="center" wrapText="1"/>
      <protection locked="0"/>
    </xf>
    <xf numFmtId="0" fontId="4" fillId="10" borderId="114" xfId="2" applyFont="1" applyFill="1" applyBorder="1" applyAlignment="1" applyProtection="1">
      <alignment horizontal="center" vertical="center"/>
      <protection locked="0"/>
    </xf>
    <xf numFmtId="0" fontId="4" fillId="10" borderId="12" xfId="2" applyFont="1" applyFill="1" applyBorder="1" applyAlignment="1" applyProtection="1">
      <alignment horizontal="center" vertical="center"/>
      <protection locked="0"/>
    </xf>
    <xf numFmtId="0" fontId="4" fillId="10" borderId="57" xfId="2" applyFont="1" applyFill="1" applyBorder="1" applyAlignment="1" applyProtection="1">
      <alignment horizontal="center" vertical="center"/>
      <protection locked="0"/>
    </xf>
    <xf numFmtId="0" fontId="48" fillId="0" borderId="125" xfId="0" applyFont="1" applyBorder="1" applyAlignment="1" applyProtection="1">
      <alignment horizontal="center" vertical="center"/>
      <protection locked="0"/>
    </xf>
    <xf numFmtId="0" fontId="48" fillId="0" borderId="45" xfId="0" applyFont="1" applyBorder="1" applyAlignment="1" applyProtection="1">
      <alignment horizontal="center" vertical="center"/>
      <protection locked="0"/>
    </xf>
    <xf numFmtId="0" fontId="48" fillId="0" borderId="124" xfId="0" applyFont="1" applyBorder="1" applyAlignment="1" applyProtection="1">
      <alignment horizontal="center" vertical="center"/>
      <protection locked="0"/>
    </xf>
    <xf numFmtId="0" fontId="48" fillId="0" borderId="58" xfId="0" applyFont="1" applyBorder="1" applyAlignment="1" applyProtection="1">
      <alignment horizontal="center" vertical="center"/>
      <protection locked="0"/>
    </xf>
    <xf numFmtId="0" fontId="57" fillId="0" borderId="0" xfId="0" applyFont="1" applyAlignment="1" applyProtection="1">
      <alignment horizontal="left" vertical="top" wrapText="1"/>
      <protection locked="0"/>
    </xf>
    <xf numFmtId="0" fontId="9" fillId="6" borderId="0" xfId="2" applyFont="1" applyFill="1" applyAlignment="1" applyProtection="1">
      <alignment horizontal="left" vertical="center" shrinkToFit="1"/>
      <protection locked="0"/>
    </xf>
    <xf numFmtId="0" fontId="48" fillId="0" borderId="117" xfId="0" applyFont="1" applyBorder="1" applyAlignment="1" applyProtection="1">
      <alignment horizontal="center" vertical="center" wrapText="1"/>
      <protection locked="0"/>
    </xf>
    <xf numFmtId="0" fontId="48" fillId="0" borderId="102" xfId="0" applyFont="1" applyBorder="1" applyAlignment="1" applyProtection="1">
      <alignment horizontal="center" vertical="center" wrapText="1"/>
      <protection locked="0"/>
    </xf>
    <xf numFmtId="0" fontId="48" fillId="0" borderId="92" xfId="0" applyFont="1" applyBorder="1" applyAlignment="1" applyProtection="1">
      <alignment horizontal="center" vertical="center"/>
      <protection locked="0"/>
    </xf>
    <xf numFmtId="0" fontId="48" fillId="0" borderId="93"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06"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108"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1" fillId="0" borderId="87"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48" fillId="0" borderId="102" xfId="0" applyFont="1" applyBorder="1" applyAlignment="1" applyProtection="1">
      <alignment horizontal="center" vertical="center"/>
      <protection locked="0"/>
    </xf>
    <xf numFmtId="0" fontId="7" fillId="0" borderId="61" xfId="2" applyFont="1" applyBorder="1" applyAlignment="1" applyProtection="1">
      <alignment horizontal="right" vertical="center"/>
      <protection locked="0"/>
    </xf>
    <xf numFmtId="0" fontId="7" fillId="0" borderId="12" xfId="2" applyFont="1" applyBorder="1" applyAlignment="1" applyProtection="1">
      <alignment horizontal="right" vertical="center"/>
      <protection locked="0"/>
    </xf>
    <xf numFmtId="0" fontId="7" fillId="0" borderId="32" xfId="2" applyFont="1" applyBorder="1" applyAlignment="1" applyProtection="1">
      <alignment horizontal="right" vertical="center"/>
      <protection locked="0"/>
    </xf>
    <xf numFmtId="0" fontId="31" fillId="6" borderId="112" xfId="2" applyFont="1" applyFill="1" applyBorder="1" applyAlignment="1" applyProtection="1">
      <alignment horizontal="right" vertical="center"/>
      <protection locked="0"/>
    </xf>
    <xf numFmtId="0" fontId="31" fillId="6" borderId="127" xfId="2" applyFont="1" applyFill="1" applyBorder="1" applyAlignment="1" applyProtection="1">
      <alignment horizontal="right" vertical="center"/>
      <protection locked="0"/>
    </xf>
    <xf numFmtId="0" fontId="31" fillId="6" borderId="97" xfId="2" applyFont="1" applyFill="1" applyBorder="1" applyAlignment="1" applyProtection="1">
      <alignment horizontal="center" vertical="center" wrapText="1"/>
      <protection locked="0"/>
    </xf>
    <xf numFmtId="0" fontId="31" fillId="6" borderId="93" xfId="2" applyFont="1" applyFill="1" applyBorder="1" applyAlignment="1" applyProtection="1">
      <alignment horizontal="center" vertical="center" wrapText="1"/>
      <protection locked="0"/>
    </xf>
    <xf numFmtId="0" fontId="31" fillId="6" borderId="104" xfId="2" applyFont="1" applyFill="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9" fillId="6" borderId="102" xfId="2" applyFont="1" applyFill="1" applyBorder="1" applyAlignment="1" applyProtection="1">
      <alignment horizontal="center" vertical="center" wrapText="1"/>
      <protection locked="0"/>
    </xf>
    <xf numFmtId="0" fontId="7" fillId="6" borderId="112" xfId="2" applyFont="1" applyFill="1" applyBorder="1" applyAlignment="1" applyProtection="1">
      <alignment horizontal="center" vertical="center" wrapText="1"/>
      <protection locked="0"/>
    </xf>
    <xf numFmtId="0" fontId="7" fillId="0" borderId="112" xfId="2" applyFont="1" applyBorder="1" applyAlignment="1" applyProtection="1">
      <alignment horizontal="right" vertical="center"/>
      <protection locked="0"/>
    </xf>
    <xf numFmtId="0" fontId="7" fillId="0" borderId="127" xfId="2" applyFont="1" applyBorder="1" applyAlignment="1" applyProtection="1">
      <alignment horizontal="right" vertical="center"/>
      <protection locked="0"/>
    </xf>
    <xf numFmtId="0" fontId="31" fillId="6" borderId="16" xfId="2" applyFont="1" applyFill="1" applyBorder="1" applyAlignment="1" applyProtection="1">
      <alignment horizontal="center" vertical="center" wrapText="1"/>
      <protection locked="0"/>
    </xf>
    <xf numFmtId="0" fontId="31" fillId="6" borderId="12" xfId="2" applyFont="1" applyFill="1" applyBorder="1" applyAlignment="1" applyProtection="1">
      <alignment horizontal="center" vertical="center" wrapText="1"/>
      <protection locked="0"/>
    </xf>
    <xf numFmtId="0" fontId="31" fillId="6" borderId="32" xfId="2" applyFont="1" applyFill="1" applyBorder="1" applyAlignment="1" applyProtection="1">
      <alignment horizontal="center" vertical="center" wrapText="1"/>
      <protection locked="0"/>
    </xf>
    <xf numFmtId="0" fontId="18" fillId="0" borderId="0" xfId="2" applyFont="1" applyAlignment="1" applyProtection="1">
      <alignment horizontal="left" vertical="top" wrapText="1"/>
      <protection locked="0"/>
    </xf>
    <xf numFmtId="0" fontId="31" fillId="6" borderId="88" xfId="2" applyFont="1" applyFill="1" applyBorder="1" applyAlignment="1" applyProtection="1">
      <alignment horizontal="center" vertical="center" wrapText="1"/>
      <protection locked="0"/>
    </xf>
    <xf numFmtId="0" fontId="31" fillId="6" borderId="89" xfId="2" applyFont="1" applyFill="1" applyBorder="1" applyAlignment="1" applyProtection="1">
      <alignment horizontal="center" vertical="center" wrapText="1"/>
      <protection locked="0"/>
    </xf>
    <xf numFmtId="0" fontId="31" fillId="6" borderId="90" xfId="2" applyFont="1" applyFill="1" applyBorder="1" applyAlignment="1" applyProtection="1">
      <alignment horizontal="center" vertical="center" wrapText="1"/>
      <protection locked="0"/>
    </xf>
    <xf numFmtId="0" fontId="7" fillId="26" borderId="166" xfId="2" applyFont="1" applyFill="1" applyBorder="1" applyAlignment="1" applyProtection="1">
      <alignment horizontal="center" vertical="center" wrapText="1"/>
      <protection locked="0"/>
    </xf>
    <xf numFmtId="0" fontId="7" fillId="26" borderId="112" xfId="2" applyFont="1" applyFill="1" applyBorder="1" applyAlignment="1" applyProtection="1">
      <alignment horizontal="center" vertical="center" wrapText="1"/>
      <protection locked="0"/>
    </xf>
    <xf numFmtId="0" fontId="7" fillId="26" borderId="127" xfId="2" applyFont="1" applyFill="1" applyBorder="1" applyAlignment="1" applyProtection="1">
      <alignment horizontal="center" vertical="center" wrapText="1"/>
      <protection locked="0"/>
    </xf>
    <xf numFmtId="0" fontId="7" fillId="6" borderId="57" xfId="2" applyFont="1" applyFill="1" applyBorder="1" applyAlignment="1" applyProtection="1">
      <alignment horizontal="left" vertical="center" wrapText="1"/>
      <protection locked="0"/>
    </xf>
    <xf numFmtId="0" fontId="7" fillId="6" borderId="112" xfId="2" applyFont="1" applyFill="1" applyBorder="1" applyAlignment="1" applyProtection="1">
      <alignment horizontal="left" vertical="center" wrapText="1"/>
      <protection locked="0"/>
    </xf>
    <xf numFmtId="0" fontId="7" fillId="26" borderId="168" xfId="2" applyFont="1" applyFill="1" applyBorder="1" applyAlignment="1" applyProtection="1">
      <alignment horizontal="center" vertical="center" wrapText="1"/>
      <protection locked="0"/>
    </xf>
    <xf numFmtId="0" fontId="7" fillId="26" borderId="177" xfId="2" applyFont="1" applyFill="1" applyBorder="1" applyAlignment="1" applyProtection="1">
      <alignment horizontal="center" vertical="center" wrapText="1"/>
      <protection locked="0"/>
    </xf>
    <xf numFmtId="0" fontId="7" fillId="26" borderId="126" xfId="2" applyFont="1" applyFill="1" applyBorder="1" applyAlignment="1" applyProtection="1">
      <alignment horizontal="center" vertical="center" wrapText="1"/>
      <protection locked="0"/>
    </xf>
    <xf numFmtId="0" fontId="31" fillId="33" borderId="174" xfId="2" applyFont="1" applyFill="1" applyBorder="1" applyAlignment="1" applyProtection="1">
      <alignment horizontal="center" vertical="center" wrapText="1"/>
      <protection locked="0"/>
    </xf>
    <xf numFmtId="0" fontId="31" fillId="33" borderId="175" xfId="2" applyFont="1" applyFill="1" applyBorder="1" applyAlignment="1" applyProtection="1">
      <alignment horizontal="center" vertical="center" wrapText="1"/>
      <protection locked="0"/>
    </xf>
    <xf numFmtId="0" fontId="31" fillId="33" borderId="176" xfId="2" applyFont="1" applyFill="1" applyBorder="1" applyAlignment="1" applyProtection="1">
      <alignment horizontal="center" vertical="center" wrapText="1"/>
      <protection locked="0"/>
    </xf>
    <xf numFmtId="0" fontId="7" fillId="26" borderId="169" xfId="2" applyFont="1" applyFill="1" applyBorder="1" applyAlignment="1" applyProtection="1">
      <alignment horizontal="center" vertical="center" wrapText="1"/>
      <protection locked="0"/>
    </xf>
    <xf numFmtId="0" fontId="7" fillId="26" borderId="117" xfId="2" applyFont="1" applyFill="1" applyBorder="1" applyAlignment="1" applyProtection="1">
      <alignment horizontal="center" vertical="center" wrapText="1"/>
      <protection locked="0"/>
    </xf>
    <xf numFmtId="0" fontId="7" fillId="26" borderId="128" xfId="2" applyFont="1" applyFill="1" applyBorder="1" applyAlignment="1" applyProtection="1">
      <alignment horizontal="center" vertical="center" wrapText="1"/>
      <protection locked="0"/>
    </xf>
    <xf numFmtId="0" fontId="13" fillId="6" borderId="0" xfId="2" applyFont="1" applyFill="1" applyAlignment="1" applyProtection="1">
      <alignment horizontal="right" vertical="top" wrapText="1"/>
      <protection locked="0"/>
    </xf>
    <xf numFmtId="0" fontId="13" fillId="6" borderId="0" xfId="2" applyFont="1" applyFill="1" applyAlignment="1" applyProtection="1">
      <alignment horizontal="right" vertical="top"/>
      <protection locked="0"/>
    </xf>
    <xf numFmtId="0" fontId="57" fillId="6" borderId="0" xfId="2" applyFont="1" applyFill="1" applyAlignment="1" applyProtection="1">
      <alignment horizontal="left" vertical="top" wrapText="1"/>
      <protection locked="0"/>
    </xf>
    <xf numFmtId="0" fontId="57" fillId="6" borderId="0" xfId="2" applyFont="1" applyFill="1" applyAlignment="1" applyProtection="1">
      <alignment horizontal="left" vertical="top"/>
      <protection locked="0"/>
    </xf>
    <xf numFmtId="0" fontId="9" fillId="6" borderId="0" xfId="2" applyFont="1" applyFill="1" applyAlignment="1" applyProtection="1">
      <alignment horizontal="left" vertical="center" wrapText="1"/>
      <protection locked="0"/>
    </xf>
    <xf numFmtId="0" fontId="7" fillId="26" borderId="148" xfId="2" applyFont="1" applyFill="1" applyBorder="1" applyAlignment="1" applyProtection="1">
      <alignment horizontal="center" vertical="center" wrapText="1"/>
      <protection locked="0"/>
    </xf>
    <xf numFmtId="0" fontId="7" fillId="26" borderId="102" xfId="2" applyFont="1" applyFill="1" applyBorder="1" applyAlignment="1" applyProtection="1">
      <alignment horizontal="center" vertical="center" wrapText="1"/>
      <protection locked="0"/>
    </xf>
    <xf numFmtId="0" fontId="7" fillId="26" borderId="164" xfId="2" applyFont="1" applyFill="1" applyBorder="1" applyAlignment="1" applyProtection="1">
      <alignment horizontal="center" vertical="center" wrapText="1"/>
      <protection locked="0"/>
    </xf>
    <xf numFmtId="0" fontId="7" fillId="6" borderId="16" xfId="2" applyFont="1" applyFill="1" applyBorder="1" applyAlignment="1" applyProtection="1">
      <alignment horizontal="left" vertical="center" wrapText="1"/>
      <protection locked="0"/>
    </xf>
    <xf numFmtId="0" fontId="7" fillId="6" borderId="12" xfId="2" applyFont="1" applyFill="1" applyBorder="1" applyAlignment="1" applyProtection="1">
      <alignment horizontal="left" vertical="center" wrapText="1"/>
      <protection locked="0"/>
    </xf>
    <xf numFmtId="0" fontId="7" fillId="26" borderId="78" xfId="2" applyFont="1" applyFill="1" applyBorder="1" applyAlignment="1" applyProtection="1">
      <alignment horizontal="left" vertical="center" wrapText="1"/>
      <protection locked="0"/>
    </xf>
    <xf numFmtId="0" fontId="7" fillId="26" borderId="12" xfId="2" applyFont="1" applyFill="1" applyBorder="1" applyAlignment="1" applyProtection="1">
      <alignment horizontal="left" vertical="center" wrapText="1"/>
      <protection locked="0"/>
    </xf>
    <xf numFmtId="0" fontId="7" fillId="26" borderId="57" xfId="2" applyFont="1" applyFill="1" applyBorder="1" applyAlignment="1" applyProtection="1">
      <alignment horizontal="left" vertical="center" wrapText="1"/>
      <protection locked="0"/>
    </xf>
    <xf numFmtId="0" fontId="72" fillId="0" borderId="0" xfId="2" applyFont="1" applyAlignment="1" applyProtection="1">
      <alignment horizontal="center" vertical="center" wrapText="1" shrinkToFit="1"/>
      <protection locked="0"/>
    </xf>
    <xf numFmtId="0" fontId="6" fillId="7" borderId="0" xfId="2" applyFont="1" applyFill="1" applyAlignment="1" applyProtection="1">
      <alignment horizontal="left" vertical="center" shrinkToFit="1"/>
      <protection locked="0"/>
    </xf>
    <xf numFmtId="0" fontId="27" fillId="6" borderId="0" xfId="2" applyFont="1" applyFill="1" applyAlignment="1" applyProtection="1">
      <alignment horizontal="left" vertical="top"/>
      <protection locked="0"/>
    </xf>
    <xf numFmtId="0" fontId="62" fillId="6" borderId="34" xfId="2" applyFont="1" applyFill="1" applyBorder="1" applyAlignment="1" applyProtection="1">
      <alignment horizontal="center" vertical="center" wrapText="1"/>
      <protection locked="0"/>
    </xf>
    <xf numFmtId="0" fontId="62" fillId="6" borderId="44" xfId="2" applyFont="1" applyFill="1" applyBorder="1" applyAlignment="1" applyProtection="1">
      <alignment horizontal="center" vertical="center" wrapText="1"/>
      <protection locked="0"/>
    </xf>
    <xf numFmtId="0" fontId="62" fillId="6" borderId="6" xfId="2" applyFont="1" applyFill="1" applyBorder="1" applyAlignment="1" applyProtection="1">
      <alignment horizontal="center" vertical="center" wrapText="1"/>
      <protection locked="0"/>
    </xf>
    <xf numFmtId="0" fontId="62" fillId="6" borderId="22" xfId="2" applyFont="1" applyFill="1" applyBorder="1" applyAlignment="1" applyProtection="1">
      <alignment horizontal="center" vertical="center" wrapText="1"/>
      <protection locked="0"/>
    </xf>
    <xf numFmtId="0" fontId="62" fillId="6" borderId="10" xfId="2" applyFont="1" applyFill="1" applyBorder="1" applyAlignment="1" applyProtection="1">
      <alignment horizontal="center" vertical="center" wrapText="1"/>
      <protection locked="0"/>
    </xf>
    <xf numFmtId="0" fontId="62" fillId="6" borderId="33" xfId="2" applyFont="1" applyFill="1" applyBorder="1" applyAlignment="1" applyProtection="1">
      <alignment horizontal="center" vertical="center" wrapText="1"/>
      <protection locked="0"/>
    </xf>
    <xf numFmtId="0" fontId="31" fillId="6" borderId="38" xfId="2" applyFont="1" applyFill="1" applyBorder="1" applyAlignment="1" applyProtection="1">
      <alignment horizontal="left" vertical="center"/>
      <protection locked="0"/>
    </xf>
    <xf numFmtId="0" fontId="31" fillId="6" borderId="39" xfId="2" applyFont="1" applyFill="1" applyBorder="1" applyAlignment="1" applyProtection="1">
      <alignment horizontal="left" vertical="center"/>
      <protection locked="0"/>
    </xf>
    <xf numFmtId="0" fontId="59" fillId="6" borderId="0" xfId="2" applyFont="1" applyFill="1" applyAlignment="1" applyProtection="1">
      <alignment horizontal="left" vertical="top" wrapText="1"/>
      <protection locked="0"/>
    </xf>
    <xf numFmtId="0" fontId="31" fillId="6" borderId="0" xfId="2" applyFont="1" applyFill="1" applyAlignment="1" applyProtection="1">
      <alignment horizontal="left" vertical="center"/>
      <protection locked="0"/>
    </xf>
    <xf numFmtId="0" fontId="31" fillId="6" borderId="59" xfId="2" applyFont="1" applyFill="1" applyBorder="1" applyAlignment="1" applyProtection="1">
      <alignment horizontal="left" vertical="center"/>
      <protection locked="0"/>
    </xf>
    <xf numFmtId="0" fontId="31" fillId="0" borderId="16" xfId="2" applyFont="1" applyBorder="1" applyAlignment="1" applyProtection="1">
      <alignment horizontal="center" vertical="center" wrapText="1"/>
      <protection locked="0"/>
    </xf>
    <xf numFmtId="0" fontId="31" fillId="0" borderId="32" xfId="2" applyFont="1" applyBorder="1" applyAlignment="1" applyProtection="1">
      <alignment horizontal="center" vertical="center" wrapText="1"/>
      <protection locked="0"/>
    </xf>
    <xf numFmtId="0" fontId="31" fillId="0" borderId="16" xfId="2" applyFont="1" applyBorder="1" applyAlignment="1" applyProtection="1">
      <alignment horizontal="left" vertical="center"/>
      <protection locked="0"/>
    </xf>
    <xf numFmtId="0" fontId="31" fillId="0" borderId="12" xfId="2" applyFont="1" applyBorder="1" applyAlignment="1" applyProtection="1">
      <alignment horizontal="left" vertical="center"/>
      <protection locked="0"/>
    </xf>
    <xf numFmtId="0" fontId="31" fillId="0" borderId="57" xfId="2" applyFont="1" applyBorder="1" applyAlignment="1" applyProtection="1">
      <alignment horizontal="left" vertical="center"/>
      <protection locked="0"/>
    </xf>
    <xf numFmtId="0" fontId="72" fillId="22" borderId="0" xfId="2" applyFont="1" applyFill="1" applyAlignment="1" applyProtection="1">
      <alignment horizontal="center" vertical="center" wrapText="1" shrinkToFit="1"/>
      <protection locked="0"/>
    </xf>
    <xf numFmtId="0" fontId="31" fillId="6" borderId="41" xfId="2" applyFont="1" applyFill="1" applyBorder="1" applyAlignment="1" applyProtection="1">
      <alignment horizontal="left" vertical="center"/>
      <protection locked="0"/>
    </xf>
    <xf numFmtId="0" fontId="31" fillId="6" borderId="42" xfId="2" applyFont="1" applyFill="1" applyBorder="1" applyAlignment="1" applyProtection="1">
      <alignment horizontal="left" vertical="center"/>
      <protection locked="0"/>
    </xf>
    <xf numFmtId="0" fontId="62" fillId="26" borderId="34" xfId="2" applyFont="1" applyFill="1" applyBorder="1" applyAlignment="1" applyProtection="1">
      <alignment horizontal="center" vertical="center" wrapText="1"/>
      <protection locked="0"/>
    </xf>
    <xf numFmtId="0" fontId="62" fillId="26" borderId="44" xfId="2" applyFont="1" applyFill="1" applyBorder="1" applyAlignment="1" applyProtection="1">
      <alignment horizontal="center" vertical="center" wrapText="1"/>
      <protection locked="0"/>
    </xf>
    <xf numFmtId="0" fontId="62" fillId="26" borderId="6" xfId="2" applyFont="1" applyFill="1" applyBorder="1" applyAlignment="1" applyProtection="1">
      <alignment horizontal="center" vertical="center" wrapText="1"/>
      <protection locked="0"/>
    </xf>
    <xf numFmtId="0" fontId="62" fillId="26" borderId="22" xfId="2" applyFont="1" applyFill="1" applyBorder="1" applyAlignment="1" applyProtection="1">
      <alignment horizontal="center" vertical="center" wrapText="1"/>
      <protection locked="0"/>
    </xf>
    <xf numFmtId="0" fontId="62" fillId="26" borderId="10" xfId="2" applyFont="1" applyFill="1" applyBorder="1" applyAlignment="1" applyProtection="1">
      <alignment horizontal="center" vertical="center" wrapText="1"/>
      <protection locked="0"/>
    </xf>
    <xf numFmtId="0" fontId="62" fillId="26" borderId="33" xfId="2" applyFont="1" applyFill="1" applyBorder="1" applyAlignment="1" applyProtection="1">
      <alignment horizontal="center" vertical="center" wrapText="1"/>
      <protection locked="0"/>
    </xf>
    <xf numFmtId="0" fontId="31" fillId="0" borderId="88" xfId="2" applyFont="1" applyBorder="1" applyAlignment="1" applyProtection="1">
      <alignment horizontal="center" vertical="center"/>
      <protection locked="0"/>
    </xf>
    <xf numFmtId="0" fontId="31" fillId="0" borderId="90" xfId="2" applyFont="1" applyBorder="1" applyAlignment="1" applyProtection="1">
      <alignment horizontal="center" vertical="center"/>
      <protection locked="0"/>
    </xf>
    <xf numFmtId="0" fontId="7" fillId="0" borderId="16" xfId="2" applyFont="1" applyBorder="1" applyAlignment="1" applyProtection="1">
      <alignment horizontal="left" vertical="center"/>
      <protection locked="0"/>
    </xf>
    <xf numFmtId="0" fontId="7" fillId="0" borderId="12" xfId="2" applyFont="1" applyBorder="1" applyAlignment="1" applyProtection="1">
      <alignment horizontal="left" vertical="center"/>
      <protection locked="0"/>
    </xf>
    <xf numFmtId="0" fontId="7" fillId="0" borderId="57" xfId="2" applyFont="1" applyBorder="1" applyAlignment="1" applyProtection="1">
      <alignment horizontal="left" vertical="center"/>
      <protection locked="0"/>
    </xf>
    <xf numFmtId="0" fontId="21" fillId="0" borderId="102" xfId="2" applyFont="1" applyBorder="1" applyAlignment="1" applyProtection="1">
      <alignment horizontal="center" vertical="center" shrinkToFit="1"/>
      <protection locked="0"/>
    </xf>
    <xf numFmtId="0" fontId="21" fillId="0" borderId="23" xfId="2" applyFont="1" applyBorder="1" applyAlignment="1" applyProtection="1">
      <alignment horizontal="center" vertical="center" shrinkToFit="1"/>
      <protection locked="0"/>
    </xf>
    <xf numFmtId="0" fontId="21" fillId="0" borderId="64" xfId="2" applyFont="1" applyBorder="1" applyAlignment="1" applyProtection="1">
      <alignment horizontal="center" vertical="center" shrinkToFit="1"/>
      <protection locked="0"/>
    </xf>
    <xf numFmtId="0" fontId="21" fillId="0" borderId="31" xfId="2" applyFont="1" applyBorder="1" applyAlignment="1" applyProtection="1">
      <alignment horizontal="center" vertical="center" shrinkToFit="1"/>
      <protection locked="0"/>
    </xf>
    <xf numFmtId="0" fontId="21" fillId="0" borderId="103" xfId="2" applyFont="1" applyBorder="1" applyAlignment="1" applyProtection="1">
      <alignment horizontal="center" vertical="center" shrinkToFit="1"/>
      <protection locked="0"/>
    </xf>
    <xf numFmtId="0" fontId="21" fillId="0" borderId="87" xfId="2" applyFont="1" applyBorder="1" applyAlignment="1" applyProtection="1">
      <alignment horizontal="center" vertical="center" shrinkToFit="1"/>
      <protection locked="0"/>
    </xf>
    <xf numFmtId="0" fontId="6" fillId="0" borderId="34" xfId="2" applyFont="1" applyBorder="1" applyAlignment="1" applyProtection="1">
      <alignment horizontal="center" vertical="center"/>
      <protection locked="0"/>
    </xf>
    <xf numFmtId="0" fontId="6" fillId="0" borderId="3" xfId="2" applyFont="1" applyBorder="1" applyAlignment="1" applyProtection="1">
      <alignment horizontal="center" vertical="center"/>
      <protection locked="0"/>
    </xf>
    <xf numFmtId="0" fontId="6" fillId="0" borderId="172"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0" xfId="2" applyFont="1" applyAlignment="1" applyProtection="1">
      <alignment horizontal="center" vertical="center"/>
      <protection locked="0"/>
    </xf>
    <xf numFmtId="0" fontId="6" fillId="0" borderId="134" xfId="2" applyFont="1" applyBorder="1" applyAlignment="1" applyProtection="1">
      <alignment horizontal="center" vertical="center"/>
      <protection locked="0"/>
    </xf>
    <xf numFmtId="0" fontId="6" fillId="0" borderId="10" xfId="2" applyFont="1" applyBorder="1" applyAlignment="1" applyProtection="1">
      <alignment horizontal="center" vertical="center"/>
      <protection locked="0"/>
    </xf>
    <xf numFmtId="0" fontId="6" fillId="0" borderId="2" xfId="2" applyFont="1" applyBorder="1" applyAlignment="1" applyProtection="1">
      <alignment horizontal="center" vertical="center"/>
      <protection locked="0"/>
    </xf>
    <xf numFmtId="0" fontId="6" fillId="0" borderId="173" xfId="2" applyFont="1" applyBorder="1" applyAlignment="1" applyProtection="1">
      <alignment horizontal="center" vertical="center"/>
      <protection locked="0"/>
    </xf>
    <xf numFmtId="0" fontId="4" fillId="0" borderId="137" xfId="2" applyFont="1" applyBorder="1" applyAlignment="1" applyProtection="1">
      <alignment horizontal="center" vertical="center"/>
      <protection locked="0"/>
    </xf>
    <xf numFmtId="0" fontId="4" fillId="0" borderId="141" xfId="2" applyFont="1" applyBorder="1" applyAlignment="1" applyProtection="1">
      <alignment horizontal="center" vertical="center"/>
      <protection locked="0"/>
    </xf>
    <xf numFmtId="0" fontId="4" fillId="0" borderId="144" xfId="2" applyFont="1" applyBorder="1" applyAlignment="1" applyProtection="1">
      <alignment horizontal="center" vertical="center"/>
      <protection locked="0"/>
    </xf>
    <xf numFmtId="0" fontId="4" fillId="0" borderId="135" xfId="2" applyFont="1" applyBorder="1" applyAlignment="1" applyProtection="1">
      <alignment horizontal="center" vertical="center"/>
      <protection locked="0"/>
    </xf>
    <xf numFmtId="0" fontId="4" fillId="0" borderId="139" xfId="2" applyFont="1" applyBorder="1" applyAlignment="1" applyProtection="1">
      <alignment horizontal="center" vertical="center"/>
      <protection locked="0"/>
    </xf>
    <xf numFmtId="0" fontId="4" fillId="0" borderId="136" xfId="2" applyFont="1" applyBorder="1" applyAlignment="1" applyProtection="1">
      <alignment horizontal="center" vertical="center"/>
      <protection locked="0"/>
    </xf>
    <xf numFmtId="0" fontId="4" fillId="10" borderId="142" xfId="2" applyFont="1" applyFill="1" applyBorder="1" applyAlignment="1" applyProtection="1">
      <alignment horizontal="center" vertical="center"/>
      <protection locked="0"/>
    </xf>
    <xf numFmtId="0" fontId="4" fillId="10" borderId="137" xfId="2" applyFont="1" applyFill="1" applyBorder="1" applyAlignment="1" applyProtection="1">
      <alignment horizontal="center" vertical="center"/>
      <protection locked="0"/>
    </xf>
    <xf numFmtId="0" fontId="4" fillId="10" borderId="138" xfId="2" applyFont="1" applyFill="1" applyBorder="1" applyAlignment="1" applyProtection="1">
      <alignment horizontal="center" vertical="center"/>
      <protection locked="0"/>
    </xf>
    <xf numFmtId="0" fontId="4" fillId="10" borderId="145" xfId="2" applyFont="1" applyFill="1" applyBorder="1" applyAlignment="1" applyProtection="1">
      <alignment horizontal="center" vertical="center"/>
      <protection locked="0"/>
    </xf>
    <xf numFmtId="0" fontId="4" fillId="10" borderId="144" xfId="2" applyFont="1" applyFill="1" applyBorder="1" applyAlignment="1" applyProtection="1">
      <alignment horizontal="center" vertical="center"/>
      <protection locked="0"/>
    </xf>
    <xf numFmtId="0" fontId="4" fillId="10" borderId="146" xfId="2" applyFont="1" applyFill="1" applyBorder="1" applyAlignment="1" applyProtection="1">
      <alignment horizontal="center" vertical="center"/>
      <protection locked="0"/>
    </xf>
    <xf numFmtId="0" fontId="4" fillId="10" borderId="143" xfId="2" applyFont="1" applyFill="1" applyBorder="1" applyAlignment="1" applyProtection="1">
      <alignment horizontal="center" vertical="center"/>
      <protection locked="0"/>
    </xf>
    <xf numFmtId="0" fontId="4" fillId="10" borderId="139" xfId="2" applyFont="1" applyFill="1" applyBorder="1" applyAlignment="1" applyProtection="1">
      <alignment horizontal="center" vertical="center"/>
      <protection locked="0"/>
    </xf>
    <xf numFmtId="0" fontId="4" fillId="10" borderId="140" xfId="2" applyFont="1" applyFill="1" applyBorder="1" applyAlignment="1" applyProtection="1">
      <alignment horizontal="center" vertical="center"/>
      <protection locked="0"/>
    </xf>
    <xf numFmtId="0" fontId="7" fillId="6" borderId="0" xfId="2" applyFont="1" applyFill="1" applyAlignment="1" applyProtection="1">
      <alignment horizontal="left" vertical="center" wrapText="1"/>
      <protection locked="0"/>
    </xf>
    <xf numFmtId="0" fontId="40" fillId="6" borderId="0" xfId="2" applyFont="1" applyFill="1" applyAlignment="1" applyProtection="1">
      <alignment horizontal="left" vertical="top"/>
      <protection locked="0"/>
    </xf>
    <xf numFmtId="0" fontId="6" fillId="7" borderId="0" xfId="2" applyFont="1" applyFill="1" applyAlignment="1" applyProtection="1">
      <alignment horizontal="left" vertical="top" shrinkToFit="1"/>
      <protection locked="0"/>
    </xf>
    <xf numFmtId="0" fontId="6" fillId="7" borderId="23" xfId="2" applyFont="1" applyFill="1" applyBorder="1" applyAlignment="1" applyProtection="1">
      <alignment horizontal="center" vertical="center" shrinkToFit="1"/>
      <protection locked="0"/>
    </xf>
    <xf numFmtId="0" fontId="6" fillId="7" borderId="38" xfId="2" applyFont="1" applyFill="1" applyBorder="1" applyAlignment="1" applyProtection="1">
      <alignment horizontal="center" vertical="center" shrinkToFit="1"/>
      <protection locked="0"/>
    </xf>
    <xf numFmtId="0" fontId="6" fillId="7" borderId="39" xfId="2" applyFont="1" applyFill="1" applyBorder="1" applyAlignment="1" applyProtection="1">
      <alignment horizontal="center" vertical="center" shrinkToFit="1"/>
      <protection locked="0"/>
    </xf>
    <xf numFmtId="0" fontId="6" fillId="7" borderId="31" xfId="2" applyFont="1" applyFill="1" applyBorder="1" applyAlignment="1" applyProtection="1">
      <alignment horizontal="center" vertical="center" shrinkToFit="1"/>
      <protection locked="0"/>
    </xf>
    <xf numFmtId="0" fontId="6" fillId="7" borderId="0" xfId="2" applyFont="1" applyFill="1" applyAlignment="1" applyProtection="1">
      <alignment horizontal="center" vertical="center" shrinkToFit="1"/>
      <protection locked="0"/>
    </xf>
    <xf numFmtId="0" fontId="6" fillId="7" borderId="59" xfId="2" applyFont="1" applyFill="1" applyBorder="1" applyAlignment="1" applyProtection="1">
      <alignment horizontal="center" vertical="center" shrinkToFit="1"/>
      <protection locked="0"/>
    </xf>
    <xf numFmtId="0" fontId="4" fillId="10" borderId="38" xfId="2" applyFont="1" applyFill="1" applyBorder="1" applyAlignment="1" applyProtection="1">
      <alignment horizontal="center" vertical="center" wrapText="1"/>
      <protection locked="0"/>
    </xf>
    <xf numFmtId="0" fontId="4" fillId="10" borderId="121" xfId="2" applyFont="1" applyFill="1" applyBorder="1" applyAlignment="1" applyProtection="1">
      <alignment horizontal="center" vertical="center" wrapText="1"/>
      <protection locked="0"/>
    </xf>
    <xf numFmtId="0" fontId="4" fillId="10" borderId="0" xfId="2" applyFont="1" applyFill="1" applyAlignment="1" applyProtection="1">
      <alignment horizontal="center" vertical="center" wrapText="1"/>
      <protection locked="0"/>
    </xf>
    <xf numFmtId="0" fontId="4" fillId="10" borderId="134" xfId="2" applyFont="1" applyFill="1" applyBorder="1" applyAlignment="1" applyProtection="1">
      <alignment horizontal="center" vertical="center" wrapText="1"/>
      <protection locked="0"/>
    </xf>
    <xf numFmtId="0" fontId="4" fillId="10" borderId="129" xfId="2" applyFont="1" applyFill="1" applyBorder="1" applyAlignment="1" applyProtection="1">
      <alignment horizontal="center" vertical="center" wrapText="1"/>
      <protection locked="0"/>
    </xf>
    <xf numFmtId="0" fontId="4" fillId="10" borderId="39" xfId="2" applyFont="1" applyFill="1" applyBorder="1" applyAlignment="1" applyProtection="1">
      <alignment horizontal="center" vertical="center" wrapText="1"/>
      <protection locked="0"/>
    </xf>
    <xf numFmtId="0" fontId="4" fillId="10" borderId="135" xfId="2" applyFont="1" applyFill="1" applyBorder="1" applyAlignment="1" applyProtection="1">
      <alignment horizontal="center" vertical="center" wrapText="1"/>
      <protection locked="0"/>
    </xf>
    <xf numFmtId="0" fontId="4" fillId="10" borderId="59" xfId="2" applyFont="1" applyFill="1" applyBorder="1" applyAlignment="1" applyProtection="1">
      <alignment horizontal="center" vertical="center" wrapText="1"/>
      <protection locked="0"/>
    </xf>
    <xf numFmtId="0" fontId="64" fillId="10" borderId="23" xfId="2" applyFont="1" applyFill="1" applyBorder="1" applyAlignment="1" applyProtection="1">
      <alignment horizontal="center" vertical="center" wrapText="1"/>
      <protection locked="0"/>
    </xf>
    <xf numFmtId="0" fontId="64" fillId="10" borderId="38" xfId="2" applyFont="1" applyFill="1" applyBorder="1" applyAlignment="1" applyProtection="1">
      <alignment horizontal="center" vertical="center" wrapText="1"/>
      <protection locked="0"/>
    </xf>
    <xf numFmtId="0" fontId="64" fillId="10" borderId="39" xfId="2" applyFont="1" applyFill="1" applyBorder="1" applyAlignment="1" applyProtection="1">
      <alignment horizontal="center" vertical="center" wrapText="1"/>
      <protection locked="0"/>
    </xf>
    <xf numFmtId="0" fontId="64" fillId="10" borderId="31" xfId="2" applyFont="1" applyFill="1" applyBorder="1" applyAlignment="1" applyProtection="1">
      <alignment horizontal="center" vertical="center" wrapText="1"/>
      <protection locked="0"/>
    </xf>
    <xf numFmtId="0" fontId="64" fillId="10" borderId="0" xfId="2" applyFont="1" applyFill="1" applyAlignment="1" applyProtection="1">
      <alignment horizontal="center" vertical="center" wrapText="1"/>
      <protection locked="0"/>
    </xf>
    <xf numFmtId="0" fontId="64" fillId="10" borderId="59" xfId="2" applyFont="1" applyFill="1" applyBorder="1" applyAlignment="1" applyProtection="1">
      <alignment horizontal="center" vertical="center" wrapText="1"/>
      <protection locked="0"/>
    </xf>
    <xf numFmtId="0" fontId="9" fillId="7" borderId="0" xfId="2" applyFont="1" applyFill="1" applyAlignment="1" applyProtection="1">
      <alignment horizontal="left" vertical="center"/>
      <protection locked="0"/>
    </xf>
    <xf numFmtId="0" fontId="21" fillId="0" borderId="38" xfId="0" applyFont="1" applyBorder="1" applyAlignment="1" applyProtection="1">
      <alignment horizontal="center" vertical="center" wrapText="1" shrinkToFit="1"/>
      <protection locked="0"/>
    </xf>
    <xf numFmtId="0" fontId="21" fillId="0" borderId="39" xfId="0" applyFont="1" applyBorder="1" applyAlignment="1" applyProtection="1">
      <alignment horizontal="center" vertical="center" wrapText="1" shrinkToFit="1"/>
      <protection locked="0"/>
    </xf>
    <xf numFmtId="0" fontId="21" fillId="0" borderId="0" xfId="0" applyFont="1" applyAlignment="1" applyProtection="1">
      <alignment horizontal="center" vertical="center" wrapText="1" shrinkToFit="1"/>
      <protection locked="0"/>
    </xf>
    <xf numFmtId="0" fontId="21" fillId="0" borderId="59" xfId="0" applyFont="1" applyBorder="1" applyAlignment="1" applyProtection="1">
      <alignment horizontal="center" vertical="center" wrapText="1" shrinkToFit="1"/>
      <protection locked="0"/>
    </xf>
    <xf numFmtId="0" fontId="21" fillId="0" borderId="102" xfId="0" applyFont="1" applyBorder="1" applyAlignment="1" applyProtection="1">
      <alignment horizontal="center" vertical="center" shrinkToFit="1"/>
      <protection locked="0"/>
    </xf>
    <xf numFmtId="0" fontId="21" fillId="0" borderId="61" xfId="2" applyFont="1" applyBorder="1" applyAlignment="1" applyProtection="1">
      <alignment horizontal="center" vertical="center" shrinkToFit="1"/>
      <protection locked="0"/>
    </xf>
    <xf numFmtId="0" fontId="21" fillId="0" borderId="12" xfId="2" applyFont="1" applyBorder="1" applyAlignment="1" applyProtection="1">
      <alignment horizontal="center" vertical="center" shrinkToFit="1"/>
      <protection locked="0"/>
    </xf>
    <xf numFmtId="0" fontId="21" fillId="0" borderId="32" xfId="2" applyFont="1" applyBorder="1" applyAlignment="1" applyProtection="1">
      <alignment horizontal="center" vertical="center" shrinkToFit="1"/>
      <protection locked="0"/>
    </xf>
    <xf numFmtId="0" fontId="4" fillId="21" borderId="16" xfId="2" applyFont="1" applyFill="1" applyBorder="1" applyAlignment="1" applyProtection="1">
      <alignment horizontal="center" vertical="center" wrapText="1"/>
      <protection locked="0"/>
    </xf>
    <xf numFmtId="0" fontId="4" fillId="21" borderId="12" xfId="2" applyFont="1" applyFill="1" applyBorder="1" applyAlignment="1" applyProtection="1">
      <alignment horizontal="center" vertical="center" wrapText="1"/>
      <protection locked="0"/>
    </xf>
    <xf numFmtId="0" fontId="4" fillId="21" borderId="120" xfId="2" applyFont="1" applyFill="1" applyBorder="1" applyAlignment="1" applyProtection="1">
      <alignment horizontal="center" vertical="center" wrapText="1"/>
      <protection locked="0"/>
    </xf>
    <xf numFmtId="0" fontId="4" fillId="10" borderId="114" xfId="2" applyFont="1" applyFill="1" applyBorder="1" applyAlignment="1" applyProtection="1">
      <alignment horizontal="center" vertical="center" wrapText="1"/>
      <protection locked="0"/>
    </xf>
    <xf numFmtId="0" fontId="4" fillId="10" borderId="12" xfId="2" applyFont="1" applyFill="1" applyBorder="1" applyAlignment="1" applyProtection="1">
      <alignment horizontal="center" vertical="center" wrapText="1"/>
      <protection locked="0"/>
    </xf>
    <xf numFmtId="0" fontId="4" fillId="10" borderId="32" xfId="2" applyFont="1" applyFill="1" applyBorder="1" applyAlignment="1" applyProtection="1">
      <alignment horizontal="center" vertical="center" wrapText="1"/>
      <protection locked="0"/>
    </xf>
    <xf numFmtId="0" fontId="4" fillId="21" borderId="97" xfId="2" applyFont="1" applyFill="1" applyBorder="1" applyAlignment="1" applyProtection="1">
      <alignment horizontal="center" vertical="center" wrapText="1"/>
      <protection locked="0"/>
    </xf>
    <xf numFmtId="0" fontId="4" fillId="21" borderId="93" xfId="2" applyFont="1" applyFill="1" applyBorder="1" applyAlignment="1" applyProtection="1">
      <alignment horizontal="center" vertical="center" wrapText="1"/>
      <protection locked="0"/>
    </xf>
    <xf numFmtId="0" fontId="4" fillId="21" borderId="123" xfId="2" applyFont="1" applyFill="1" applyBorder="1" applyAlignment="1" applyProtection="1">
      <alignment horizontal="center" vertical="center" wrapText="1"/>
      <protection locked="0"/>
    </xf>
    <xf numFmtId="0" fontId="4" fillId="10" borderId="130" xfId="2" applyFont="1" applyFill="1" applyBorder="1" applyAlignment="1" applyProtection="1">
      <alignment horizontal="center" vertical="center" wrapText="1"/>
      <protection locked="0"/>
    </xf>
    <xf numFmtId="0" fontId="4" fillId="10" borderId="93" xfId="2" applyFont="1" applyFill="1" applyBorder="1" applyAlignment="1" applyProtection="1">
      <alignment horizontal="center" vertical="center" wrapText="1"/>
      <protection locked="0"/>
    </xf>
    <xf numFmtId="0" fontId="4" fillId="10" borderId="104" xfId="2" applyFont="1" applyFill="1" applyBorder="1" applyAlignment="1" applyProtection="1">
      <alignment horizontal="center" vertical="center" wrapText="1"/>
      <protection locked="0"/>
    </xf>
    <xf numFmtId="0" fontId="103" fillId="0" borderId="65" xfId="2" applyFont="1" applyBorder="1" applyAlignment="1" applyProtection="1">
      <alignment horizontal="center" vertical="center" wrapText="1"/>
      <protection locked="0"/>
    </xf>
    <xf numFmtId="0" fontId="103" fillId="0" borderId="58" xfId="2" applyFont="1" applyBorder="1" applyAlignment="1" applyProtection="1">
      <alignment horizontal="center" vertical="center" wrapText="1"/>
      <protection locked="0"/>
    </xf>
    <xf numFmtId="0" fontId="31" fillId="6" borderId="6" xfId="2" applyFont="1" applyFill="1" applyBorder="1" applyAlignment="1" applyProtection="1">
      <alignment horizontal="left" vertical="top" wrapText="1"/>
      <protection locked="0"/>
    </xf>
    <xf numFmtId="0" fontId="31" fillId="6" borderId="0" xfId="2" applyFont="1" applyFill="1" applyAlignment="1" applyProtection="1">
      <alignment horizontal="left" vertical="top" wrapText="1"/>
      <protection locked="0"/>
    </xf>
    <xf numFmtId="0" fontId="9" fillId="10" borderId="61" xfId="2" applyFont="1" applyFill="1" applyBorder="1" applyAlignment="1" applyProtection="1">
      <alignment horizontal="center" vertical="center" wrapText="1"/>
      <protection locked="0"/>
    </xf>
    <xf numFmtId="0" fontId="9" fillId="10" borderId="12" xfId="2" applyFont="1" applyFill="1" applyBorder="1" applyAlignment="1" applyProtection="1">
      <alignment horizontal="center" vertical="center" wrapText="1"/>
      <protection locked="0"/>
    </xf>
    <xf numFmtId="0" fontId="9" fillId="10" borderId="57" xfId="2" applyFont="1" applyFill="1" applyBorder="1" applyAlignment="1" applyProtection="1">
      <alignment horizontal="center" vertical="center" wrapText="1"/>
      <protection locked="0"/>
    </xf>
    <xf numFmtId="0" fontId="4" fillId="10" borderId="92" xfId="2" applyFont="1" applyFill="1" applyBorder="1" applyAlignment="1" applyProtection="1">
      <alignment horizontal="center" vertical="center" wrapText="1"/>
      <protection locked="0"/>
    </xf>
    <xf numFmtId="0" fontId="4" fillId="21" borderId="88" xfId="2" applyFont="1" applyFill="1" applyBorder="1" applyAlignment="1" applyProtection="1">
      <alignment horizontal="center" vertical="center" wrapText="1"/>
      <protection locked="0"/>
    </xf>
    <xf numFmtId="0" fontId="4" fillId="21" borderId="89" xfId="2" applyFont="1" applyFill="1" applyBorder="1" applyAlignment="1" applyProtection="1">
      <alignment horizontal="center" vertical="center" wrapText="1"/>
      <protection locked="0"/>
    </xf>
    <xf numFmtId="0" fontId="4" fillId="21" borderId="122" xfId="2" applyFont="1" applyFill="1" applyBorder="1" applyAlignment="1" applyProtection="1">
      <alignment horizontal="center" vertical="center" wrapText="1"/>
      <protection locked="0"/>
    </xf>
    <xf numFmtId="0" fontId="4" fillId="10" borderId="131" xfId="2" applyFont="1" applyFill="1" applyBorder="1" applyAlignment="1" applyProtection="1">
      <alignment horizontal="center" vertical="center" wrapText="1"/>
      <protection locked="0"/>
    </xf>
    <xf numFmtId="0" fontId="4" fillId="10" borderId="89" xfId="2" applyFont="1" applyFill="1" applyBorder="1" applyAlignment="1" applyProtection="1">
      <alignment horizontal="center" vertical="center" wrapText="1"/>
      <protection locked="0"/>
    </xf>
    <xf numFmtId="0" fontId="4" fillId="10" borderId="90" xfId="2" applyFont="1" applyFill="1" applyBorder="1" applyAlignment="1" applyProtection="1">
      <alignment horizontal="center" vertical="center" wrapText="1"/>
      <protection locked="0"/>
    </xf>
    <xf numFmtId="0" fontId="18" fillId="10" borderId="0" xfId="2" applyFont="1" applyFill="1" applyAlignment="1" applyProtection="1">
      <alignment horizontal="left" vertical="center"/>
      <protection locked="0"/>
    </xf>
    <xf numFmtId="0" fontId="4" fillId="0" borderId="31" xfId="2" applyFont="1" applyBorder="1" applyAlignment="1" applyProtection="1">
      <alignment horizontal="center" vertical="center" wrapText="1"/>
      <protection locked="0"/>
    </xf>
    <xf numFmtId="0" fontId="4" fillId="0" borderId="0" xfId="2" applyFont="1" applyAlignment="1" applyProtection="1">
      <alignment horizontal="center" vertical="center" wrapText="1"/>
      <protection locked="0"/>
    </xf>
    <xf numFmtId="182" fontId="4" fillId="0" borderId="65" xfId="2" applyNumberFormat="1" applyFont="1" applyBorder="1" applyAlignment="1" applyProtection="1">
      <alignment horizontal="center" vertical="center"/>
      <protection locked="0"/>
    </xf>
    <xf numFmtId="182" fontId="4" fillId="0" borderId="45" xfId="2" applyNumberFormat="1" applyFont="1" applyBorder="1" applyAlignment="1" applyProtection="1">
      <alignment horizontal="center" vertical="center"/>
      <protection locked="0"/>
    </xf>
    <xf numFmtId="182" fontId="4" fillId="0" borderId="58" xfId="2" applyNumberFormat="1" applyFont="1" applyBorder="1" applyAlignment="1" applyProtection="1">
      <alignment horizontal="center" vertical="center"/>
      <protection locked="0"/>
    </xf>
    <xf numFmtId="179" fontId="45" fillId="6" borderId="0" xfId="2" applyNumberFormat="1" applyFont="1" applyFill="1" applyAlignment="1" applyProtection="1">
      <alignment horizontal="right" vertical="top" wrapText="1"/>
      <protection locked="0"/>
    </xf>
    <xf numFmtId="179" fontId="45" fillId="6" borderId="0" xfId="2" applyNumberFormat="1" applyFont="1" applyFill="1" applyAlignment="1" applyProtection="1">
      <alignment horizontal="left" vertical="top" wrapText="1"/>
      <protection locked="0"/>
    </xf>
    <xf numFmtId="0" fontId="7" fillId="0" borderId="0" xfId="2" applyFont="1" applyAlignment="1" applyProtection="1">
      <alignment horizontal="left" vertical="center" wrapText="1"/>
      <protection locked="0"/>
    </xf>
    <xf numFmtId="0" fontId="7" fillId="0" borderId="22" xfId="2" applyFont="1" applyBorder="1" applyAlignment="1" applyProtection="1">
      <alignment horizontal="left" vertical="center" wrapText="1"/>
      <protection locked="0"/>
    </xf>
    <xf numFmtId="0" fontId="58" fillId="0" borderId="34" xfId="2" applyFont="1" applyBorder="1" applyAlignment="1" applyProtection="1">
      <alignment horizontal="center" vertical="center"/>
      <protection locked="0"/>
    </xf>
    <xf numFmtId="0" fontId="58" fillId="0" borderId="44" xfId="2" applyFont="1" applyBorder="1" applyAlignment="1" applyProtection="1">
      <alignment horizontal="center" vertical="center"/>
      <protection locked="0"/>
    </xf>
    <xf numFmtId="0" fontId="80" fillId="0" borderId="0" xfId="2" applyFont="1" applyAlignment="1" applyProtection="1">
      <alignment horizontal="left" vertical="top" wrapText="1"/>
      <protection locked="0"/>
    </xf>
    <xf numFmtId="0" fontId="6" fillId="6" borderId="41" xfId="2" applyFont="1" applyFill="1" applyBorder="1" applyAlignment="1" applyProtection="1">
      <alignment horizontal="left" vertical="center" shrinkToFit="1"/>
      <protection locked="0"/>
    </xf>
    <xf numFmtId="179" fontId="27" fillId="6" borderId="41" xfId="2" applyNumberFormat="1" applyFont="1" applyFill="1" applyBorder="1" applyAlignment="1" applyProtection="1">
      <alignment horizontal="left" vertical="center" wrapText="1"/>
      <protection locked="0"/>
    </xf>
    <xf numFmtId="179" fontId="27" fillId="6" borderId="41" xfId="2" applyNumberFormat="1" applyFont="1" applyFill="1" applyBorder="1" applyAlignment="1" applyProtection="1">
      <alignment horizontal="left" vertical="center"/>
      <protection locked="0"/>
    </xf>
    <xf numFmtId="0" fontId="9" fillId="25" borderId="87" xfId="2" applyFont="1" applyFill="1" applyBorder="1" applyAlignment="1" applyProtection="1">
      <alignment horizontal="center" vertical="center" wrapText="1"/>
      <protection locked="0"/>
    </xf>
    <xf numFmtId="0" fontId="9" fillId="25" borderId="41" xfId="2" applyFont="1" applyFill="1" applyBorder="1" applyAlignment="1" applyProtection="1">
      <alignment horizontal="center" vertical="center" wrapText="1"/>
      <protection locked="0"/>
    </xf>
    <xf numFmtId="0" fontId="9" fillId="25" borderId="0" xfId="2" applyFont="1" applyFill="1" applyAlignment="1" applyProtection="1">
      <alignment horizontal="center" vertical="center" wrapText="1"/>
      <protection locked="0"/>
    </xf>
    <xf numFmtId="0" fontId="71" fillId="23" borderId="23" xfId="0" applyFont="1" applyFill="1" applyBorder="1" applyAlignment="1" applyProtection="1">
      <alignment horizontal="center" vertical="center" wrapText="1"/>
      <protection locked="0"/>
    </xf>
    <xf numFmtId="0" fontId="71" fillId="23" borderId="38" xfId="0" applyFont="1" applyFill="1" applyBorder="1" applyAlignment="1" applyProtection="1">
      <alignment horizontal="center" vertical="center" wrapText="1"/>
      <protection locked="0"/>
    </xf>
    <xf numFmtId="0" fontId="71" fillId="23" borderId="31" xfId="0" applyFont="1" applyFill="1" applyBorder="1" applyAlignment="1" applyProtection="1">
      <alignment horizontal="center" vertical="center" wrapText="1"/>
      <protection locked="0"/>
    </xf>
    <xf numFmtId="0" fontId="71" fillId="23" borderId="0" xfId="0" applyFont="1" applyFill="1" applyAlignment="1" applyProtection="1">
      <alignment horizontal="center" vertical="center" wrapText="1"/>
      <protection locked="0"/>
    </xf>
    <xf numFmtId="0" fontId="9" fillId="0" borderId="129" xfId="2" applyFont="1" applyBorder="1" applyAlignment="1" applyProtection="1">
      <alignment horizontal="center" vertical="center" wrapText="1" shrinkToFit="1"/>
      <protection locked="0"/>
    </xf>
    <xf numFmtId="0" fontId="9" fillId="0" borderId="38" xfId="2" applyFont="1" applyBorder="1" applyAlignment="1" applyProtection="1">
      <alignment horizontal="center" vertical="center" wrapText="1" shrinkToFit="1"/>
      <protection locked="0"/>
    </xf>
    <xf numFmtId="0" fontId="9" fillId="0" borderId="135" xfId="2" applyFont="1" applyBorder="1" applyAlignment="1" applyProtection="1">
      <alignment horizontal="center" vertical="center" wrapText="1" shrinkToFit="1"/>
      <protection locked="0"/>
    </xf>
    <xf numFmtId="0" fontId="9" fillId="0" borderId="0" xfId="2" applyFont="1" applyAlignment="1" applyProtection="1">
      <alignment horizontal="center" vertical="center" wrapText="1" shrinkToFit="1"/>
      <protection locked="0"/>
    </xf>
    <xf numFmtId="0" fontId="4" fillId="25" borderId="61" xfId="2" applyFont="1" applyFill="1" applyBorder="1" applyAlignment="1" applyProtection="1">
      <alignment horizontal="center" vertical="center" shrinkToFit="1"/>
      <protection locked="0"/>
    </xf>
    <xf numFmtId="0" fontId="4" fillId="25" borderId="12" xfId="2" applyFont="1" applyFill="1" applyBorder="1" applyAlignment="1" applyProtection="1">
      <alignment horizontal="center" vertical="center" shrinkToFit="1"/>
      <protection locked="0"/>
    </xf>
    <xf numFmtId="0" fontId="4" fillId="25" borderId="38" xfId="2" applyFont="1" applyFill="1" applyBorder="1" applyAlignment="1" applyProtection="1">
      <alignment horizontal="center" vertical="center" shrinkToFit="1"/>
      <protection locked="0"/>
    </xf>
    <xf numFmtId="0" fontId="9" fillId="0" borderId="23" xfId="2" applyFont="1" applyBorder="1" applyAlignment="1" applyProtection="1">
      <alignment horizontal="center" vertical="center" wrapText="1" shrinkToFit="1"/>
      <protection locked="0"/>
    </xf>
    <xf numFmtId="0" fontId="9" fillId="0" borderId="39" xfId="2" applyFont="1" applyBorder="1" applyAlignment="1" applyProtection="1">
      <alignment horizontal="center" vertical="center" wrapText="1" shrinkToFit="1"/>
      <protection locked="0"/>
    </xf>
    <xf numFmtId="0" fontId="9" fillId="0" borderId="31" xfId="2" applyFont="1" applyBorder="1" applyAlignment="1" applyProtection="1">
      <alignment horizontal="center" vertical="center" wrapText="1" shrinkToFit="1"/>
      <protection locked="0"/>
    </xf>
    <xf numFmtId="0" fontId="9" fillId="0" borderId="59" xfId="2" applyFont="1" applyBorder="1" applyAlignment="1" applyProtection="1">
      <alignment horizontal="center" vertical="center" wrapText="1" shrinkToFit="1"/>
      <protection locked="0"/>
    </xf>
    <xf numFmtId="0" fontId="9" fillId="6" borderId="31" xfId="2" applyFont="1" applyFill="1" applyBorder="1" applyAlignment="1" applyProtection="1">
      <alignment horizontal="center" vertical="center" wrapText="1"/>
      <protection locked="0"/>
    </xf>
    <xf numFmtId="0" fontId="9" fillId="6" borderId="0" xfId="2" applyFont="1" applyFill="1" applyAlignment="1" applyProtection="1">
      <alignment horizontal="center" vertical="center" wrapText="1"/>
      <protection locked="0"/>
    </xf>
    <xf numFmtId="0" fontId="9" fillId="6" borderId="59" xfId="2" applyFont="1" applyFill="1" applyBorder="1" applyAlignment="1" applyProtection="1">
      <alignment horizontal="center" vertical="center" wrapText="1"/>
      <protection locked="0"/>
    </xf>
    <xf numFmtId="0" fontId="21" fillId="0" borderId="38" xfId="0" applyFont="1" applyBorder="1" applyAlignment="1" applyProtection="1">
      <alignment horizontal="center" vertical="center" shrinkToFit="1"/>
      <protection locked="0"/>
    </xf>
    <xf numFmtId="0" fontId="21" fillId="0" borderId="39"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52" xfId="0" applyFont="1" applyBorder="1" applyAlignment="1" applyProtection="1">
      <alignment horizontal="center" vertical="center" shrinkToFit="1"/>
      <protection locked="0"/>
    </xf>
    <xf numFmtId="0" fontId="21" fillId="0" borderId="92" xfId="0" applyFont="1" applyBorder="1" applyAlignment="1" applyProtection="1">
      <alignment horizontal="center" vertical="center" shrinkToFit="1"/>
      <protection locked="0"/>
    </xf>
    <xf numFmtId="0" fontId="21" fillId="0" borderId="93" xfId="0" applyFont="1" applyBorder="1" applyAlignment="1" applyProtection="1">
      <alignment horizontal="center" vertical="center" shrinkToFit="1"/>
      <protection locked="0"/>
    </xf>
    <xf numFmtId="0" fontId="21" fillId="0" borderId="94" xfId="0" applyFont="1" applyBorder="1" applyAlignment="1" applyProtection="1">
      <alignment horizontal="center" vertical="center" shrinkToFit="1"/>
      <protection locked="0"/>
    </xf>
    <xf numFmtId="0" fontId="21" fillId="0" borderId="92" xfId="0" applyFont="1" applyBorder="1" applyAlignment="1" applyProtection="1">
      <alignment horizontal="center" vertical="center" wrapText="1" shrinkToFit="1"/>
      <protection locked="0"/>
    </xf>
    <xf numFmtId="0" fontId="21" fillId="0" borderId="93" xfId="0" applyFont="1" applyBorder="1" applyAlignment="1" applyProtection="1">
      <alignment horizontal="center" vertical="center" wrapText="1" shrinkToFit="1"/>
      <protection locked="0"/>
    </xf>
    <xf numFmtId="0" fontId="21" fillId="0" borderId="94" xfId="0" applyFont="1" applyBorder="1" applyAlignment="1" applyProtection="1">
      <alignment horizontal="center" vertical="center" wrapText="1" shrinkToFit="1"/>
      <protection locked="0"/>
    </xf>
    <xf numFmtId="0" fontId="21" fillId="0" borderId="65" xfId="0" applyFont="1" applyBorder="1" applyAlignment="1" applyProtection="1">
      <alignment horizontal="center" vertical="center" shrinkToFit="1"/>
      <protection locked="0"/>
    </xf>
    <xf numFmtId="0" fontId="21" fillId="0" borderId="45" xfId="0" applyFont="1" applyBorder="1" applyAlignment="1" applyProtection="1">
      <alignment horizontal="center" vertical="center" shrinkToFit="1"/>
      <protection locked="0"/>
    </xf>
    <xf numFmtId="0" fontId="21" fillId="0" borderId="58" xfId="0" applyFont="1" applyBorder="1" applyAlignment="1" applyProtection="1">
      <alignment horizontal="center" vertical="center" shrinkToFit="1"/>
      <protection locked="0"/>
    </xf>
    <xf numFmtId="0" fontId="30" fillId="9" borderId="65" xfId="0" applyFont="1" applyFill="1" applyBorder="1" applyAlignment="1" applyProtection="1">
      <alignment horizontal="center" vertical="center" shrinkToFit="1"/>
      <protection locked="0"/>
    </xf>
    <xf numFmtId="0" fontId="30" fillId="9" borderId="45" xfId="0" applyFont="1" applyFill="1" applyBorder="1" applyAlignment="1" applyProtection="1">
      <alignment horizontal="center" vertical="center" shrinkToFit="1"/>
      <protection locked="0"/>
    </xf>
    <xf numFmtId="0" fontId="30" fillId="9" borderId="58" xfId="0" applyFont="1" applyFill="1" applyBorder="1" applyAlignment="1" applyProtection="1">
      <alignment horizontal="center" vertical="center" shrinkToFit="1"/>
      <protection locked="0"/>
    </xf>
    <xf numFmtId="0" fontId="4" fillId="0" borderId="106" xfId="2" applyFont="1" applyBorder="1" applyAlignment="1" applyProtection="1">
      <alignment horizontal="center" vertical="center"/>
      <protection locked="0"/>
    </xf>
    <xf numFmtId="0" fontId="4" fillId="0" borderId="108" xfId="2" applyFont="1" applyBorder="1" applyAlignment="1" applyProtection="1">
      <alignment horizontal="center" vertical="center"/>
      <protection locked="0"/>
    </xf>
    <xf numFmtId="0" fontId="4" fillId="0" borderId="107" xfId="2" applyFont="1" applyBorder="1" applyAlignment="1" applyProtection="1">
      <alignment horizontal="center" vertical="center"/>
      <protection locked="0"/>
    </xf>
    <xf numFmtId="0" fontId="57" fillId="10" borderId="0" xfId="2" applyFont="1" applyFill="1" applyAlignment="1" applyProtection="1">
      <alignment horizontal="left" vertical="top" wrapText="1"/>
      <protection locked="0"/>
    </xf>
    <xf numFmtId="0" fontId="57" fillId="0" borderId="3" xfId="0" applyFont="1" applyBorder="1" applyAlignment="1" applyProtection="1">
      <alignment horizontal="right" vertical="top" wrapText="1" shrinkToFit="1"/>
      <protection locked="0"/>
    </xf>
    <xf numFmtId="0" fontId="57" fillId="0" borderId="0" xfId="0" applyFont="1" applyAlignment="1" applyProtection="1">
      <alignment horizontal="left" vertical="top" wrapText="1" shrinkToFit="1"/>
      <protection locked="0"/>
    </xf>
    <xf numFmtId="49" fontId="57" fillId="0" borderId="0" xfId="2" applyNumberFormat="1" applyFont="1" applyAlignment="1" applyProtection="1">
      <alignment horizontal="right" vertical="top" wrapText="1"/>
      <protection locked="0"/>
    </xf>
    <xf numFmtId="0" fontId="4" fillId="0" borderId="38" xfId="2" applyFont="1" applyBorder="1" applyAlignment="1" applyProtection="1">
      <alignment horizontal="center" vertical="center" wrapText="1"/>
      <protection locked="0"/>
    </xf>
    <xf numFmtId="0" fontId="4" fillId="0" borderId="39" xfId="2" applyFont="1" applyBorder="1" applyAlignment="1" applyProtection="1">
      <alignment horizontal="center" vertical="center" wrapText="1"/>
      <protection locked="0"/>
    </xf>
    <xf numFmtId="0" fontId="4" fillId="0" borderId="2" xfId="2" applyFont="1" applyBorder="1" applyAlignment="1" applyProtection="1">
      <alignment horizontal="center" vertical="center" wrapText="1"/>
      <protection locked="0"/>
    </xf>
    <xf numFmtId="0" fontId="4" fillId="0" borderId="52" xfId="2" applyFont="1" applyBorder="1" applyAlignment="1" applyProtection="1">
      <alignment horizontal="center" vertical="center" wrapText="1"/>
      <protection locked="0"/>
    </xf>
    <xf numFmtId="0" fontId="4" fillId="0" borderId="92" xfId="2" applyFont="1" applyBorder="1" applyAlignment="1" applyProtection="1">
      <alignment horizontal="center" vertical="center" wrapText="1"/>
      <protection locked="0"/>
    </xf>
    <xf numFmtId="0" fontId="4" fillId="0" borderId="93" xfId="2" applyFont="1" applyBorder="1" applyAlignment="1" applyProtection="1">
      <alignment horizontal="center" vertical="center" wrapText="1"/>
      <protection locked="0"/>
    </xf>
    <xf numFmtId="0" fontId="4" fillId="0" borderId="94" xfId="2" applyFont="1" applyBorder="1" applyAlignment="1" applyProtection="1">
      <alignment horizontal="center" vertical="center" wrapText="1"/>
      <protection locked="0"/>
    </xf>
    <xf numFmtId="0" fontId="57" fillId="0" borderId="3" xfId="2" applyFont="1" applyBorder="1" applyAlignment="1" applyProtection="1">
      <alignment horizontal="right" vertical="top" wrapText="1"/>
      <protection locked="0"/>
    </xf>
    <xf numFmtId="0" fontId="45" fillId="0" borderId="0" xfId="0" applyFont="1" applyAlignment="1" applyProtection="1">
      <alignment horizontal="left" vertical="top" wrapText="1" shrinkToFit="1"/>
      <protection locked="0"/>
    </xf>
    <xf numFmtId="0" fontId="7" fillId="0" borderId="34" xfId="2" applyFont="1" applyBorder="1" applyAlignment="1" applyProtection="1">
      <alignment horizontal="center" vertical="center" wrapText="1"/>
      <protection locked="0"/>
    </xf>
    <xf numFmtId="0" fontId="7" fillId="0" borderId="44" xfId="2" applyFont="1" applyBorder="1" applyAlignment="1" applyProtection="1">
      <alignment horizontal="center" vertical="center" wrapText="1"/>
      <protection locked="0"/>
    </xf>
    <xf numFmtId="0" fontId="7" fillId="0" borderId="10" xfId="2" applyFont="1" applyBorder="1" applyAlignment="1" applyProtection="1">
      <alignment horizontal="center" vertical="center" wrapText="1"/>
      <protection locked="0"/>
    </xf>
    <xf numFmtId="0" fontId="7" fillId="0" borderId="33" xfId="2" applyFont="1" applyBorder="1" applyAlignment="1" applyProtection="1">
      <alignment horizontal="center" vertical="center" wrapText="1"/>
      <protection locked="0"/>
    </xf>
    <xf numFmtId="0" fontId="4" fillId="0" borderId="39" xfId="0" applyFont="1" applyBorder="1" applyAlignment="1" applyProtection="1">
      <alignment horizontal="left" vertical="center" wrapText="1" shrinkToFit="1"/>
      <protection locked="0"/>
    </xf>
    <xf numFmtId="0" fontId="4" fillId="0" borderId="102" xfId="0" applyFont="1" applyBorder="1" applyAlignment="1" applyProtection="1">
      <alignment horizontal="left" vertical="center" wrapText="1" shrinkToFit="1"/>
      <protection locked="0"/>
    </xf>
    <xf numFmtId="0" fontId="9" fillId="0" borderId="16" xfId="0" applyFont="1" applyBorder="1" applyAlignment="1" applyProtection="1">
      <alignment horizontal="center" vertical="center" wrapText="1" shrinkToFit="1"/>
      <protection locked="0"/>
    </xf>
    <xf numFmtId="0" fontId="9" fillId="0" borderId="12" xfId="0" applyFont="1" applyBorder="1" applyAlignment="1" applyProtection="1">
      <alignment horizontal="center" vertical="center" wrapText="1" shrinkToFit="1"/>
      <protection locked="0"/>
    </xf>
    <xf numFmtId="0" fontId="4" fillId="21" borderId="12" xfId="0" applyFont="1" applyFill="1" applyBorder="1" applyAlignment="1" applyProtection="1">
      <alignment horizontal="left" vertical="center" wrapText="1" shrinkToFit="1"/>
      <protection locked="0"/>
    </xf>
    <xf numFmtId="0" fontId="4" fillId="21" borderId="57" xfId="0" applyFont="1" applyFill="1" applyBorder="1" applyAlignment="1" applyProtection="1">
      <alignment horizontal="left" vertical="center" wrapText="1" shrinkToFit="1"/>
      <protection locked="0"/>
    </xf>
    <xf numFmtId="179" fontId="21" fillId="6" borderId="61" xfId="2" applyNumberFormat="1" applyFont="1" applyFill="1" applyBorder="1" applyAlignment="1" applyProtection="1">
      <alignment horizontal="center" vertical="center" textRotation="255"/>
      <protection locked="0"/>
    </xf>
    <xf numFmtId="179" fontId="21" fillId="6" borderId="12" xfId="2" applyNumberFormat="1" applyFont="1" applyFill="1" applyBorder="1" applyAlignment="1" applyProtection="1">
      <alignment horizontal="center" vertical="center" textRotation="255"/>
      <protection locked="0"/>
    </xf>
    <xf numFmtId="179" fontId="21" fillId="6" borderId="57" xfId="2" applyNumberFormat="1" applyFont="1" applyFill="1" applyBorder="1" applyAlignment="1" applyProtection="1">
      <alignment horizontal="center" vertical="center" textRotation="255"/>
      <protection locked="0"/>
    </xf>
    <xf numFmtId="0" fontId="7" fillId="19" borderId="23" xfId="2" applyFont="1" applyFill="1" applyBorder="1" applyAlignment="1" applyProtection="1">
      <alignment horizontal="center" vertical="center" wrapText="1"/>
      <protection locked="0"/>
    </xf>
    <xf numFmtId="0" fontId="7" fillId="19" borderId="38" xfId="2" applyFont="1" applyFill="1" applyBorder="1" applyAlignment="1" applyProtection="1">
      <alignment horizontal="center" vertical="center" wrapText="1"/>
      <protection locked="0"/>
    </xf>
    <xf numFmtId="0" fontId="7" fillId="19" borderId="31" xfId="2" applyFont="1" applyFill="1" applyBorder="1" applyAlignment="1" applyProtection="1">
      <alignment horizontal="center" vertical="center" wrapText="1"/>
      <protection locked="0"/>
    </xf>
    <xf numFmtId="0" fontId="7" fillId="19" borderId="0" xfId="2" applyFont="1" applyFill="1" applyAlignment="1" applyProtection="1">
      <alignment horizontal="center" vertical="center" wrapText="1"/>
      <protection locked="0"/>
    </xf>
    <xf numFmtId="0" fontId="7" fillId="0" borderId="7" xfId="2" applyFont="1" applyBorder="1" applyAlignment="1" applyProtection="1">
      <alignment horizontal="center" vertical="center" shrinkToFit="1"/>
      <protection locked="0"/>
    </xf>
    <xf numFmtId="0" fontId="7" fillId="0" borderId="4" xfId="2" applyFont="1" applyBorder="1" applyAlignment="1" applyProtection="1">
      <alignment horizontal="center" vertical="center" shrinkToFit="1"/>
      <protection locked="0"/>
    </xf>
    <xf numFmtId="0" fontId="7" fillId="0" borderId="101" xfId="2" applyFont="1" applyBorder="1" applyAlignment="1" applyProtection="1">
      <alignment horizontal="center" vertical="center" shrinkToFit="1"/>
      <protection locked="0"/>
    </xf>
    <xf numFmtId="177" fontId="45" fillId="6" borderId="3" xfId="2" applyNumberFormat="1" applyFont="1" applyFill="1" applyBorder="1" applyAlignment="1" applyProtection="1">
      <alignment horizontal="right" vertical="top" shrinkToFit="1"/>
      <protection locked="0"/>
    </xf>
    <xf numFmtId="177" fontId="45" fillId="6" borderId="0" xfId="2" applyNumberFormat="1" applyFont="1" applyFill="1" applyAlignment="1" applyProtection="1">
      <alignment horizontal="left" vertical="top" shrinkToFit="1"/>
      <protection locked="0"/>
    </xf>
    <xf numFmtId="179" fontId="21" fillId="6" borderId="112" xfId="2" applyNumberFormat="1" applyFont="1" applyFill="1" applyBorder="1" applyAlignment="1" applyProtection="1">
      <alignment horizontal="center" vertical="center" textRotation="255"/>
      <protection locked="0"/>
    </xf>
    <xf numFmtId="179" fontId="31" fillId="6" borderId="65" xfId="2" applyNumberFormat="1" applyFont="1" applyFill="1" applyBorder="1" applyAlignment="1" applyProtection="1">
      <alignment horizontal="center" vertical="center"/>
      <protection locked="0"/>
    </xf>
    <xf numFmtId="179" fontId="31" fillId="6" borderId="58" xfId="2" applyNumberFormat="1" applyFont="1" applyFill="1" applyBorder="1" applyAlignment="1" applyProtection="1">
      <alignment horizontal="center" vertical="center"/>
      <protection locked="0"/>
    </xf>
    <xf numFmtId="0" fontId="4" fillId="19" borderId="47" xfId="2" applyFont="1" applyFill="1" applyBorder="1" applyAlignment="1" applyProtection="1">
      <alignment horizontal="center" vertical="center"/>
      <protection locked="0"/>
    </xf>
    <xf numFmtId="0" fontId="4" fillId="4" borderId="40" xfId="2" applyFont="1" applyFill="1" applyBorder="1" applyAlignment="1" applyProtection="1">
      <alignment horizontal="center" vertical="center"/>
      <protection locked="0"/>
    </xf>
    <xf numFmtId="0" fontId="4" fillId="4" borderId="42" xfId="2" applyFont="1" applyFill="1" applyBorder="1" applyAlignment="1" applyProtection="1">
      <alignment horizontal="center" vertical="center"/>
      <protection locked="0"/>
    </xf>
    <xf numFmtId="0" fontId="99" fillId="3" borderId="166" xfId="2" applyFont="1" applyFill="1" applyBorder="1" applyAlignment="1" applyProtection="1">
      <alignment horizontal="center" vertical="center" shrinkToFit="1"/>
      <protection locked="0"/>
    </xf>
    <xf numFmtId="0" fontId="99" fillId="3" borderId="127" xfId="2" applyFont="1" applyFill="1" applyBorder="1" applyAlignment="1" applyProtection="1">
      <alignment horizontal="center" vertical="center" shrinkToFit="1"/>
      <protection locked="0"/>
    </xf>
    <xf numFmtId="0" fontId="4" fillId="0" borderId="57" xfId="2" applyFont="1" applyBorder="1" applyAlignment="1" applyProtection="1">
      <alignment horizontal="left" vertical="center" shrinkToFit="1"/>
      <protection locked="0"/>
    </xf>
    <xf numFmtId="0" fontId="4" fillId="0" borderId="112" xfId="2" applyFont="1" applyBorder="1" applyAlignment="1" applyProtection="1">
      <alignment horizontal="left" vertical="center" shrinkToFit="1"/>
      <protection locked="0"/>
    </xf>
    <xf numFmtId="0" fontId="99" fillId="3" borderId="169" xfId="2" applyFont="1" applyFill="1" applyBorder="1" applyAlignment="1" applyProtection="1">
      <alignment horizontal="center" vertical="center" shrinkToFit="1"/>
      <protection locked="0"/>
    </xf>
    <xf numFmtId="0" fontId="99" fillId="3" borderId="128" xfId="2" applyFont="1" applyFill="1" applyBorder="1" applyAlignment="1" applyProtection="1">
      <alignment horizontal="center" vertical="center" shrinkToFit="1"/>
      <protection locked="0"/>
    </xf>
    <xf numFmtId="0" fontId="56" fillId="0" borderId="0" xfId="2" applyFont="1" applyAlignment="1" applyProtection="1">
      <alignment horizontal="center" vertical="top" shrinkToFit="1"/>
      <protection locked="0"/>
    </xf>
    <xf numFmtId="0" fontId="4" fillId="0" borderId="16" xfId="2" applyFont="1" applyBorder="1" applyAlignment="1" applyProtection="1">
      <alignment horizontal="left" vertical="center" shrinkToFit="1"/>
      <protection locked="0"/>
    </xf>
    <xf numFmtId="0" fontId="4" fillId="0" borderId="12" xfId="2" applyFont="1" applyBorder="1" applyAlignment="1" applyProtection="1">
      <alignment horizontal="left" vertical="center" shrinkToFit="1"/>
      <protection locked="0"/>
    </xf>
    <xf numFmtId="0" fontId="21" fillId="21" borderId="78" xfId="2" applyFont="1" applyFill="1" applyBorder="1" applyAlignment="1" applyProtection="1">
      <alignment horizontal="left" vertical="center" wrapText="1" shrinkToFit="1"/>
      <protection locked="0"/>
    </xf>
    <xf numFmtId="0" fontId="21" fillId="21" borderId="12" xfId="2" applyFont="1" applyFill="1" applyBorder="1" applyAlignment="1" applyProtection="1">
      <alignment horizontal="left" vertical="center" wrapText="1" shrinkToFit="1"/>
      <protection locked="0"/>
    </xf>
    <xf numFmtId="0" fontId="21" fillId="21" borderId="57" xfId="2" applyFont="1" applyFill="1" applyBorder="1" applyAlignment="1" applyProtection="1">
      <alignment horizontal="left" vertical="center" wrapText="1" shrinkToFit="1"/>
      <protection locked="0"/>
    </xf>
    <xf numFmtId="0" fontId="9" fillId="0" borderId="0" xfId="2" applyFont="1" applyAlignment="1" applyProtection="1">
      <alignment horizontal="left" vertical="center"/>
      <protection locked="0"/>
    </xf>
    <xf numFmtId="0" fontId="99" fillId="3" borderId="168" xfId="2" applyFont="1" applyFill="1" applyBorder="1" applyAlignment="1" applyProtection="1">
      <alignment horizontal="center" vertical="center" shrinkToFit="1"/>
      <protection locked="0"/>
    </xf>
    <xf numFmtId="0" fontId="99" fillId="3" borderId="126" xfId="2" applyFont="1" applyFill="1" applyBorder="1" applyAlignment="1" applyProtection="1">
      <alignment horizontal="center" vertical="center" shrinkToFit="1"/>
      <protection locked="0"/>
    </xf>
    <xf numFmtId="0" fontId="7" fillId="0" borderId="0" xfId="2" applyFont="1" applyAlignment="1" applyProtection="1">
      <alignment horizontal="left" vertical="center"/>
      <protection locked="0"/>
    </xf>
    <xf numFmtId="0" fontId="7" fillId="0" borderId="22" xfId="2" applyFont="1" applyBorder="1" applyAlignment="1" applyProtection="1">
      <alignment horizontal="left" vertical="center"/>
      <protection locked="0"/>
    </xf>
    <xf numFmtId="0" fontId="58" fillId="0" borderId="65" xfId="2" applyFont="1" applyBorder="1" applyAlignment="1" applyProtection="1">
      <alignment horizontal="center" vertical="center"/>
      <protection locked="0"/>
    </xf>
    <xf numFmtId="0" fontId="58" fillId="0" borderId="58" xfId="2" applyFont="1" applyBorder="1" applyAlignment="1" applyProtection="1">
      <alignment horizontal="center" vertical="center"/>
      <protection locked="0"/>
    </xf>
    <xf numFmtId="0" fontId="21" fillId="0" borderId="97" xfId="2" applyFont="1" applyBorder="1" applyAlignment="1" applyProtection="1">
      <alignment horizontal="center" vertical="center"/>
      <protection locked="0"/>
    </xf>
    <xf numFmtId="0" fontId="21" fillId="0" borderId="93" xfId="2" applyFont="1" applyBorder="1" applyAlignment="1" applyProtection="1">
      <alignment horizontal="center" vertical="center"/>
      <protection locked="0"/>
    </xf>
    <xf numFmtId="0" fontId="21" fillId="0" borderId="94" xfId="2" applyFont="1" applyBorder="1" applyAlignment="1" applyProtection="1">
      <alignment horizontal="center" vertical="center"/>
      <protection locked="0"/>
    </xf>
    <xf numFmtId="0" fontId="21" fillId="0" borderId="92" xfId="2" applyFont="1" applyBorder="1" applyAlignment="1" applyProtection="1">
      <alignment horizontal="center" vertical="center"/>
      <protection locked="0"/>
    </xf>
    <xf numFmtId="0" fontId="21" fillId="0" borderId="104" xfId="2" applyFont="1" applyBorder="1" applyAlignment="1" applyProtection="1">
      <alignment horizontal="center" vertical="center"/>
      <protection locked="0"/>
    </xf>
    <xf numFmtId="0" fontId="57" fillId="0" borderId="0" xfId="2" applyFont="1" applyAlignment="1" applyProtection="1">
      <alignment horizontal="right" vertical="center" wrapText="1"/>
      <protection locked="0"/>
    </xf>
    <xf numFmtId="0" fontId="57" fillId="0" borderId="0" xfId="2" applyFont="1" applyAlignment="1" applyProtection="1">
      <alignment horizontal="right" vertical="center"/>
      <protection locked="0"/>
    </xf>
    <xf numFmtId="0" fontId="57" fillId="0" borderId="0" xfId="2" applyFont="1" applyAlignment="1" applyProtection="1">
      <alignment horizontal="left" vertical="center" wrapText="1"/>
      <protection locked="0"/>
    </xf>
    <xf numFmtId="0" fontId="56" fillId="0" borderId="0" xfId="2" applyFont="1" applyAlignment="1" applyProtection="1">
      <alignment horizontal="left" vertical="center" wrapText="1" shrinkToFit="1"/>
      <protection locked="0"/>
    </xf>
    <xf numFmtId="0" fontId="82" fillId="0" borderId="0" xfId="2" applyFont="1" applyAlignment="1" applyProtection="1">
      <alignment horizontal="left" vertical="top"/>
      <protection locked="0"/>
    </xf>
    <xf numFmtId="0" fontId="4" fillId="0" borderId="102" xfId="2" applyFont="1" applyBorder="1" applyAlignment="1" applyProtection="1">
      <alignment horizontal="center" vertical="center"/>
      <protection locked="0"/>
    </xf>
    <xf numFmtId="0" fontId="4" fillId="0" borderId="0" xfId="2" applyFont="1" applyAlignment="1" applyProtection="1">
      <alignment horizontal="center" vertical="center"/>
      <protection locked="0"/>
    </xf>
    <xf numFmtId="0" fontId="4" fillId="10" borderId="0" xfId="2" applyFont="1" applyFill="1" applyAlignment="1" applyProtection="1">
      <alignment horizontal="center" vertical="center"/>
      <protection locked="0"/>
    </xf>
    <xf numFmtId="0" fontId="4" fillId="10" borderId="22" xfId="2" applyFont="1" applyFill="1" applyBorder="1" applyAlignment="1" applyProtection="1">
      <alignment horizontal="center" vertical="center"/>
      <protection locked="0"/>
    </xf>
    <xf numFmtId="0" fontId="21" fillId="0" borderId="88" xfId="2" applyFont="1" applyBorder="1" applyAlignment="1" applyProtection="1">
      <alignment horizontal="center" vertical="center"/>
      <protection locked="0"/>
    </xf>
    <xf numFmtId="0" fontId="21" fillId="0" borderId="89" xfId="2" applyFont="1" applyBorder="1" applyAlignment="1" applyProtection="1">
      <alignment horizontal="center" vertical="center"/>
      <protection locked="0"/>
    </xf>
    <xf numFmtId="0" fontId="21" fillId="0" borderId="96" xfId="2" applyFont="1" applyBorder="1" applyAlignment="1" applyProtection="1">
      <alignment horizontal="center" vertical="center"/>
      <protection locked="0"/>
    </xf>
    <xf numFmtId="0" fontId="21" fillId="0" borderId="95" xfId="2" applyFont="1" applyBorder="1" applyAlignment="1" applyProtection="1">
      <alignment horizontal="center" vertical="center"/>
      <protection locked="0"/>
    </xf>
    <xf numFmtId="0" fontId="21" fillId="0" borderId="90" xfId="2" applyFont="1" applyBorder="1" applyAlignment="1" applyProtection="1">
      <alignment horizontal="center" vertical="center"/>
      <protection locked="0"/>
    </xf>
    <xf numFmtId="0" fontId="21" fillId="21" borderId="65" xfId="2" applyFont="1" applyFill="1" applyBorder="1" applyAlignment="1" applyProtection="1">
      <alignment horizontal="left" vertical="center"/>
      <protection locked="0"/>
    </xf>
    <xf numFmtId="0" fontId="21" fillId="21" borderId="45" xfId="2" applyFont="1" applyFill="1" applyBorder="1" applyAlignment="1" applyProtection="1">
      <alignment horizontal="left" vertical="center"/>
      <protection locked="0"/>
    </xf>
    <xf numFmtId="0" fontId="21" fillId="21" borderId="58" xfId="2" applyFont="1" applyFill="1" applyBorder="1" applyAlignment="1" applyProtection="1">
      <alignment horizontal="left" vertical="center"/>
      <protection locked="0"/>
    </xf>
    <xf numFmtId="0" fontId="7" fillId="0" borderId="37" xfId="2" applyFont="1" applyBorder="1" applyAlignment="1" applyProtection="1">
      <alignment horizontal="left" vertical="center"/>
      <protection locked="0"/>
    </xf>
    <xf numFmtId="0" fontId="7" fillId="0" borderId="38" xfId="2" applyFont="1" applyBorder="1" applyAlignment="1" applyProtection="1">
      <alignment horizontal="left" vertical="center"/>
      <protection locked="0"/>
    </xf>
    <xf numFmtId="0" fontId="7" fillId="0" borderId="39" xfId="2" applyFont="1" applyBorder="1" applyAlignment="1" applyProtection="1">
      <alignment horizontal="left" vertical="center"/>
      <protection locked="0"/>
    </xf>
    <xf numFmtId="0" fontId="90" fillId="26" borderId="169" xfId="2" applyFont="1" applyFill="1" applyBorder="1" applyAlignment="1" applyProtection="1">
      <alignment horizontal="center" vertical="center" wrapText="1"/>
      <protection locked="0"/>
    </xf>
    <xf numFmtId="0" fontId="90" fillId="26" borderId="128" xfId="2" applyFont="1" applyFill="1" applyBorder="1" applyAlignment="1" applyProtection="1">
      <alignment horizontal="center" vertical="center" wrapText="1"/>
      <protection locked="0"/>
    </xf>
    <xf numFmtId="0" fontId="57" fillId="6" borderId="0" xfId="2" applyFont="1" applyFill="1" applyAlignment="1" applyProtection="1">
      <alignment horizontal="right" vertical="center"/>
      <protection locked="0"/>
    </xf>
    <xf numFmtId="0" fontId="31" fillId="0" borderId="37" xfId="2" applyFont="1" applyBorder="1" applyAlignment="1" applyProtection="1">
      <alignment horizontal="center" vertical="center" wrapText="1"/>
      <protection locked="0"/>
    </xf>
    <xf numFmtId="0" fontId="31" fillId="0" borderId="24" xfId="2" applyFont="1" applyBorder="1" applyAlignment="1" applyProtection="1">
      <alignment horizontal="center" vertical="center" wrapText="1"/>
      <protection locked="0"/>
    </xf>
    <xf numFmtId="0" fontId="31" fillId="0" borderId="10" xfId="2" applyFont="1" applyBorder="1" applyAlignment="1" applyProtection="1">
      <alignment horizontal="center" vertical="center" wrapText="1"/>
      <protection locked="0"/>
    </xf>
    <xf numFmtId="0" fontId="31" fillId="0" borderId="33" xfId="2" applyFont="1" applyBorder="1" applyAlignment="1" applyProtection="1">
      <alignment horizontal="center" vertical="center" wrapText="1"/>
      <protection locked="0"/>
    </xf>
    <xf numFmtId="0" fontId="31" fillId="6" borderId="18" xfId="2" applyFont="1" applyFill="1" applyBorder="1" applyAlignment="1" applyProtection="1">
      <alignment horizontal="left" vertical="center"/>
      <protection locked="0"/>
    </xf>
    <xf numFmtId="0" fontId="31" fillId="6" borderId="53" xfId="2" applyFont="1" applyFill="1" applyBorder="1" applyAlignment="1" applyProtection="1">
      <alignment horizontal="left" vertical="center"/>
      <protection locked="0"/>
    </xf>
    <xf numFmtId="0" fontId="31" fillId="6" borderId="84" xfId="2" applyFont="1" applyFill="1" applyBorder="1" applyAlignment="1" applyProtection="1">
      <alignment horizontal="left" vertical="center"/>
      <protection locked="0"/>
    </xf>
    <xf numFmtId="0" fontId="40" fillId="0" borderId="40" xfId="2" applyFont="1" applyBorder="1" applyAlignment="1" applyProtection="1">
      <alignment horizontal="left" vertical="center"/>
      <protection locked="0"/>
    </xf>
    <xf numFmtId="0" fontId="40" fillId="0" borderId="41" xfId="2" applyFont="1" applyBorder="1" applyAlignment="1" applyProtection="1">
      <alignment horizontal="left" vertical="center"/>
      <protection locked="0"/>
    </xf>
    <xf numFmtId="0" fontId="40" fillId="0" borderId="42" xfId="2" applyFont="1" applyBorder="1" applyAlignment="1" applyProtection="1">
      <alignment horizontal="left" vertical="center"/>
      <protection locked="0"/>
    </xf>
    <xf numFmtId="0" fontId="31" fillId="6" borderId="61" xfId="2" applyFont="1" applyFill="1" applyBorder="1" applyAlignment="1" applyProtection="1">
      <alignment horizontal="right" vertical="center"/>
      <protection locked="0"/>
    </xf>
    <xf numFmtId="0" fontId="31" fillId="6" borderId="12" xfId="2" applyFont="1" applyFill="1" applyBorder="1" applyAlignment="1" applyProtection="1">
      <alignment horizontal="right" vertical="center"/>
      <protection locked="0"/>
    </xf>
    <xf numFmtId="0" fontId="31" fillId="6" borderId="32" xfId="2" applyFont="1" applyFill="1" applyBorder="1" applyAlignment="1" applyProtection="1">
      <alignment horizontal="right" vertical="center"/>
      <protection locked="0"/>
    </xf>
    <xf numFmtId="0" fontId="31" fillId="2" borderId="65" xfId="2" applyFont="1" applyFill="1" applyBorder="1" applyAlignment="1" applyProtection="1">
      <alignment horizontal="center" vertical="center"/>
      <protection locked="0"/>
    </xf>
    <xf numFmtId="0" fontId="31" fillId="2" borderId="45" xfId="2" applyFont="1" applyFill="1" applyBorder="1" applyAlignment="1" applyProtection="1">
      <alignment horizontal="center" vertical="center"/>
      <protection locked="0"/>
    </xf>
    <xf numFmtId="0" fontId="31" fillId="2" borderId="124" xfId="2" applyFont="1" applyFill="1" applyBorder="1" applyAlignment="1" applyProtection="1">
      <alignment horizontal="center" vertical="center"/>
      <protection locked="0"/>
    </xf>
    <xf numFmtId="0" fontId="31" fillId="29" borderId="53" xfId="2" applyFont="1" applyFill="1" applyBorder="1" applyAlignment="1" applyProtection="1">
      <alignment horizontal="center" vertical="center" justifyLastLine="1"/>
      <protection locked="0"/>
    </xf>
    <xf numFmtId="0" fontId="31" fillId="29" borderId="84" xfId="2" applyFont="1" applyFill="1" applyBorder="1" applyAlignment="1" applyProtection="1">
      <alignment horizontal="center" vertical="center" justifyLastLine="1"/>
      <protection locked="0"/>
    </xf>
    <xf numFmtId="38" fontId="37" fillId="0" borderId="109" xfId="3" applyFont="1" applyBorder="1" applyAlignment="1" applyProtection="1">
      <alignment horizontal="right" vertical="center" shrinkToFit="1"/>
      <protection locked="0"/>
    </xf>
    <xf numFmtId="38" fontId="37" fillId="0" borderId="74" xfId="3" applyFont="1" applyBorder="1" applyAlignment="1" applyProtection="1">
      <alignment horizontal="right" vertical="center" shrinkToFit="1"/>
      <protection locked="0"/>
    </xf>
    <xf numFmtId="0" fontId="31" fillId="4" borderId="73" xfId="2" applyFont="1" applyFill="1" applyBorder="1" applyAlignment="1" applyProtection="1">
      <alignment horizontal="center" vertical="center" shrinkToFit="1"/>
      <protection locked="0"/>
    </xf>
    <xf numFmtId="0" fontId="31" fillId="4" borderId="109" xfId="2" applyFont="1" applyFill="1" applyBorder="1" applyAlignment="1" applyProtection="1">
      <alignment horizontal="center" vertical="center" shrinkToFit="1"/>
      <protection locked="0"/>
    </xf>
    <xf numFmtId="0" fontId="31" fillId="4" borderId="183" xfId="2" applyFont="1" applyFill="1" applyBorder="1" applyAlignment="1" applyProtection="1">
      <alignment horizontal="center" vertical="center" shrinkToFit="1"/>
      <protection locked="0"/>
    </xf>
    <xf numFmtId="0" fontId="31" fillId="29" borderId="71" xfId="2" applyFont="1" applyFill="1" applyBorder="1" applyAlignment="1" applyProtection="1">
      <alignment horizontal="center" vertical="center"/>
      <protection locked="0"/>
    </xf>
    <xf numFmtId="0" fontId="31" fillId="29" borderId="85" xfId="2" applyFont="1" applyFill="1" applyBorder="1" applyAlignment="1" applyProtection="1">
      <alignment horizontal="center" vertical="center"/>
      <protection locked="0"/>
    </xf>
    <xf numFmtId="0" fontId="30" fillId="4" borderId="34" xfId="2" applyFont="1" applyFill="1" applyBorder="1" applyAlignment="1" applyProtection="1">
      <alignment horizontal="center" vertical="center" shrinkToFit="1"/>
      <protection locked="0"/>
    </xf>
    <xf numFmtId="0" fontId="30" fillId="4" borderId="3" xfId="2" applyFont="1" applyFill="1" applyBorder="1" applyAlignment="1" applyProtection="1">
      <alignment horizontal="center" vertical="center" shrinkToFit="1"/>
      <protection locked="0"/>
    </xf>
    <xf numFmtId="0" fontId="30" fillId="4" borderId="44" xfId="2" applyFont="1" applyFill="1" applyBorder="1" applyAlignment="1" applyProtection="1">
      <alignment horizontal="center" vertical="center" shrinkToFit="1"/>
      <protection locked="0"/>
    </xf>
    <xf numFmtId="0" fontId="19" fillId="4" borderId="6" xfId="2" applyFont="1" applyFill="1" applyBorder="1" applyAlignment="1" applyProtection="1">
      <alignment horizontal="left" vertical="top" wrapText="1"/>
      <protection locked="0"/>
    </xf>
    <xf numFmtId="0" fontId="19" fillId="4" borderId="0" xfId="2" applyFont="1" applyFill="1" applyAlignment="1" applyProtection="1">
      <alignment horizontal="left" vertical="top" wrapText="1"/>
      <protection locked="0"/>
    </xf>
    <xf numFmtId="0" fontId="19" fillId="4" borderId="22" xfId="2" applyFont="1" applyFill="1" applyBorder="1" applyAlignment="1" applyProtection="1">
      <alignment horizontal="left" vertical="top" wrapText="1"/>
      <protection locked="0"/>
    </xf>
    <xf numFmtId="0" fontId="34" fillId="6" borderId="0" xfId="0" applyFont="1" applyFill="1" applyAlignment="1" applyProtection="1">
      <alignment horizontal="center" vertical="center" shrinkToFit="1"/>
      <protection locked="0"/>
    </xf>
    <xf numFmtId="0" fontId="57" fillId="0" borderId="38" xfId="0" applyFont="1" applyBorder="1" applyAlignment="1" applyProtection="1">
      <alignment horizontal="left" vertical="top" wrapText="1" shrinkToFit="1"/>
      <protection locked="0"/>
    </xf>
    <xf numFmtId="0" fontId="4" fillId="0" borderId="126" xfId="2" applyFont="1" applyBorder="1" applyAlignment="1" applyProtection="1">
      <alignment horizontal="center" vertical="center" wrapText="1"/>
      <protection locked="0"/>
    </xf>
    <xf numFmtId="0" fontId="4" fillId="4" borderId="41" xfId="2" applyFont="1" applyFill="1" applyBorder="1" applyAlignment="1" applyProtection="1">
      <alignment horizontal="center" vertical="center"/>
      <protection locked="0"/>
    </xf>
    <xf numFmtId="0" fontId="7" fillId="19" borderId="112" xfId="2" applyFont="1" applyFill="1" applyBorder="1" applyAlignment="1" applyProtection="1">
      <alignment horizontal="center" vertical="center" wrapText="1"/>
      <protection locked="0"/>
    </xf>
    <xf numFmtId="0" fontId="7" fillId="19" borderId="112" xfId="2" applyFont="1" applyFill="1" applyBorder="1" applyAlignment="1" applyProtection="1">
      <alignment horizontal="center" vertical="center"/>
      <protection locked="0"/>
    </xf>
    <xf numFmtId="0" fontId="7" fillId="19" borderId="61" xfId="2" applyFont="1" applyFill="1" applyBorder="1" applyAlignment="1" applyProtection="1">
      <alignment horizontal="center" vertical="center"/>
      <protection locked="0"/>
    </xf>
    <xf numFmtId="0" fontId="7" fillId="19" borderId="102" xfId="2" applyFont="1" applyFill="1" applyBorder="1" applyAlignment="1" applyProtection="1">
      <alignment horizontal="center" vertical="center"/>
      <protection locked="0"/>
    </xf>
    <xf numFmtId="0" fontId="7" fillId="19" borderId="23" xfId="2" applyFont="1" applyFill="1" applyBorder="1" applyAlignment="1" applyProtection="1">
      <alignment horizontal="center" vertical="center"/>
      <protection locked="0"/>
    </xf>
    <xf numFmtId="0" fontId="7" fillId="4" borderId="188" xfId="2" applyFont="1" applyFill="1" applyBorder="1" applyAlignment="1" applyProtection="1">
      <alignment horizontal="center" vertical="center" wrapText="1"/>
      <protection locked="0"/>
    </xf>
    <xf numFmtId="0" fontId="7" fillId="4" borderId="147" xfId="2" applyFont="1" applyFill="1" applyBorder="1" applyAlignment="1" applyProtection="1">
      <alignment horizontal="center" vertical="center"/>
      <protection locked="0"/>
    </xf>
    <xf numFmtId="0" fontId="7" fillId="4" borderId="29" xfId="2" applyFont="1" applyFill="1" applyBorder="1" applyAlignment="1" applyProtection="1">
      <alignment horizontal="center" vertical="center"/>
      <protection locked="0"/>
    </xf>
    <xf numFmtId="0" fontId="7" fillId="4" borderId="181" xfId="2" applyFont="1" applyFill="1" applyBorder="1" applyAlignment="1" applyProtection="1">
      <alignment horizontal="center" vertical="center"/>
      <protection locked="0"/>
    </xf>
    <xf numFmtId="0" fontId="7" fillId="4" borderId="102" xfId="2" applyFont="1" applyFill="1" applyBorder="1" applyAlignment="1" applyProtection="1">
      <alignment horizontal="center" vertical="center"/>
      <protection locked="0"/>
    </xf>
    <xf numFmtId="0" fontId="7" fillId="4" borderId="23" xfId="2" applyFont="1" applyFill="1" applyBorder="1" applyAlignment="1" applyProtection="1">
      <alignment horizontal="center" vertical="center"/>
      <protection locked="0"/>
    </xf>
    <xf numFmtId="0" fontId="57" fillId="4" borderId="3" xfId="2" applyFont="1" applyFill="1" applyBorder="1" applyAlignment="1" applyProtection="1">
      <alignment horizontal="right" vertical="top"/>
      <protection locked="0"/>
    </xf>
    <xf numFmtId="0" fontId="24" fillId="4" borderId="97" xfId="0" applyFont="1" applyFill="1" applyBorder="1" applyAlignment="1" applyProtection="1">
      <alignment horizontal="left" vertical="center" shrinkToFit="1"/>
      <protection locked="0"/>
    </xf>
    <xf numFmtId="0" fontId="24" fillId="4" borderId="93" xfId="0" applyFont="1" applyFill="1" applyBorder="1" applyAlignment="1" applyProtection="1">
      <alignment horizontal="left" vertical="center" shrinkToFit="1"/>
      <protection locked="0"/>
    </xf>
    <xf numFmtId="0" fontId="24" fillId="4" borderId="94" xfId="0" applyFont="1" applyFill="1" applyBorder="1" applyAlignment="1" applyProtection="1">
      <alignment horizontal="left" vertical="center" shrinkToFit="1"/>
      <protection locked="0"/>
    </xf>
    <xf numFmtId="0" fontId="24" fillId="4" borderId="37" xfId="0" applyFont="1" applyFill="1" applyBorder="1" applyAlignment="1" applyProtection="1">
      <alignment horizontal="center" vertical="center" textRotation="255" shrinkToFit="1"/>
      <protection locked="0"/>
    </xf>
    <xf numFmtId="0" fontId="24" fillId="4" borderId="38" xfId="0" applyFont="1" applyFill="1" applyBorder="1" applyAlignment="1" applyProtection="1">
      <alignment horizontal="center" vertical="center" textRotation="255" shrinkToFit="1"/>
      <protection locked="0"/>
    </xf>
    <xf numFmtId="0" fontId="24" fillId="4" borderId="6" xfId="0" applyFont="1" applyFill="1" applyBorder="1" applyAlignment="1" applyProtection="1">
      <alignment horizontal="center" vertical="center" textRotation="255" shrinkToFit="1"/>
      <protection locked="0"/>
    </xf>
    <xf numFmtId="0" fontId="24" fillId="4" borderId="0" xfId="0" applyFont="1" applyFill="1" applyAlignment="1" applyProtection="1">
      <alignment horizontal="center" vertical="center" textRotation="255" shrinkToFit="1"/>
      <protection locked="0"/>
    </xf>
    <xf numFmtId="0" fontId="24" fillId="4" borderId="40" xfId="0" applyFont="1" applyFill="1" applyBorder="1" applyAlignment="1" applyProtection="1">
      <alignment horizontal="center" vertical="center" textRotation="255" shrinkToFit="1"/>
      <protection locked="0"/>
    </xf>
    <xf numFmtId="0" fontId="24" fillId="4" borderId="41" xfId="0" applyFont="1" applyFill="1" applyBorder="1" applyAlignment="1" applyProtection="1">
      <alignment horizontal="center" vertical="center" textRotation="255" shrinkToFit="1"/>
      <protection locked="0"/>
    </xf>
    <xf numFmtId="0" fontId="24" fillId="13" borderId="88" xfId="0" applyFont="1" applyFill="1" applyBorder="1" applyAlignment="1" applyProtection="1">
      <alignment horizontal="left" vertical="center" shrinkToFit="1"/>
      <protection locked="0"/>
    </xf>
    <xf numFmtId="0" fontId="24" fillId="13" borderId="89" xfId="0" applyFont="1" applyFill="1" applyBorder="1" applyAlignment="1" applyProtection="1">
      <alignment horizontal="left" vertical="center" shrinkToFit="1"/>
      <protection locked="0"/>
    </xf>
    <xf numFmtId="0" fontId="24" fillId="13" borderId="96" xfId="0" applyFont="1" applyFill="1" applyBorder="1" applyAlignment="1" applyProtection="1">
      <alignment horizontal="left" vertical="center" shrinkToFit="1"/>
      <protection locked="0"/>
    </xf>
    <xf numFmtId="0" fontId="18" fillId="0" borderId="6" xfId="2" applyFont="1" applyBorder="1" applyAlignment="1" applyProtection="1">
      <alignment horizontal="left" vertical="center" wrapText="1"/>
      <protection locked="0"/>
    </xf>
    <xf numFmtId="38" fontId="153" fillId="9" borderId="14" xfId="3" applyFont="1" applyFill="1" applyBorder="1" applyAlignment="1" applyProtection="1">
      <alignment horizontal="center" vertical="center"/>
      <protection locked="0"/>
    </xf>
    <xf numFmtId="38" fontId="153" fillId="9" borderId="55" xfId="3" applyFont="1" applyFill="1" applyBorder="1" applyAlignment="1" applyProtection="1">
      <alignment horizontal="center" vertical="center"/>
      <protection locked="0"/>
    </xf>
    <xf numFmtId="38" fontId="153" fillId="9" borderId="77" xfId="3" applyFont="1" applyFill="1" applyBorder="1" applyAlignment="1" applyProtection="1">
      <alignment horizontal="center" vertical="center"/>
      <protection locked="0"/>
    </xf>
    <xf numFmtId="177" fontId="27" fillId="9" borderId="2" xfId="2" applyNumberFormat="1" applyFont="1" applyFill="1" applyBorder="1" applyAlignment="1" applyProtection="1">
      <alignment horizontal="center" vertical="center"/>
      <protection locked="0"/>
    </xf>
    <xf numFmtId="177" fontId="27" fillId="9" borderId="33" xfId="2" applyNumberFormat="1" applyFont="1" applyFill="1" applyBorder="1" applyAlignment="1" applyProtection="1">
      <alignment horizontal="center" vertical="center"/>
      <protection locked="0"/>
    </xf>
    <xf numFmtId="178" fontId="62" fillId="9" borderId="26" xfId="3" applyNumberFormat="1" applyFont="1" applyFill="1" applyBorder="1" applyAlignment="1" applyProtection="1">
      <alignment horizontal="right" vertical="center"/>
      <protection locked="0"/>
    </xf>
    <xf numFmtId="178" fontId="62" fillId="9" borderId="69" xfId="3" applyNumberFormat="1" applyFont="1" applyFill="1" applyBorder="1" applyAlignment="1" applyProtection="1">
      <alignment horizontal="right" vertical="center"/>
      <protection locked="0"/>
    </xf>
    <xf numFmtId="178" fontId="38" fillId="3" borderId="31" xfId="3" applyNumberFormat="1" applyFont="1" applyFill="1" applyBorder="1" applyAlignment="1" applyProtection="1">
      <alignment horizontal="right" vertical="center"/>
      <protection locked="0"/>
    </xf>
    <xf numFmtId="178" fontId="38" fillId="3" borderId="0" xfId="3" applyNumberFormat="1" applyFont="1" applyFill="1" applyBorder="1" applyAlignment="1" applyProtection="1">
      <alignment horizontal="right" vertical="center"/>
      <protection locked="0"/>
    </xf>
    <xf numFmtId="0" fontId="19" fillId="0" borderId="6" xfId="2" applyFont="1" applyBorder="1" applyAlignment="1" applyProtection="1">
      <alignment horizontal="left" vertical="center" wrapText="1"/>
      <protection locked="0"/>
    </xf>
    <xf numFmtId="0" fontId="45" fillId="4" borderId="3" xfId="2" applyFont="1" applyFill="1" applyBorder="1" applyAlignment="1" applyProtection="1">
      <alignment horizontal="left" vertical="center" wrapText="1"/>
      <protection locked="0"/>
    </xf>
    <xf numFmtId="0" fontId="58" fillId="29" borderId="151" xfId="2" applyFont="1" applyFill="1" applyBorder="1" applyAlignment="1" applyProtection="1">
      <alignment horizontal="center" vertical="center" textRotation="255" wrapText="1" shrinkToFit="1"/>
      <protection locked="0"/>
    </xf>
    <xf numFmtId="0" fontId="58" fillId="29" borderId="103" xfId="2" applyFont="1" applyFill="1" applyBorder="1" applyAlignment="1" applyProtection="1">
      <alignment horizontal="center" vertical="center" textRotation="255" wrapText="1" shrinkToFit="1"/>
      <protection locked="0"/>
    </xf>
    <xf numFmtId="0" fontId="58" fillId="29" borderId="166" xfId="2" applyFont="1" applyFill="1" applyBorder="1" applyAlignment="1" applyProtection="1">
      <alignment horizontal="center" vertical="center" textRotation="255" wrapText="1" shrinkToFit="1"/>
      <protection locked="0"/>
    </xf>
    <xf numFmtId="0" fontId="58" fillId="29" borderId="112" xfId="2" applyFont="1" applyFill="1" applyBorder="1" applyAlignment="1" applyProtection="1">
      <alignment horizontal="center" vertical="center" textRotation="255" wrapText="1" shrinkToFit="1"/>
      <protection locked="0"/>
    </xf>
    <xf numFmtId="0" fontId="58" fillId="29" borderId="169" xfId="2" applyFont="1" applyFill="1" applyBorder="1" applyAlignment="1" applyProtection="1">
      <alignment horizontal="center" vertical="center" textRotation="255" wrapText="1" shrinkToFit="1"/>
      <protection locked="0"/>
    </xf>
    <xf numFmtId="0" fontId="58" fillId="29" borderId="92" xfId="2" applyFont="1" applyFill="1" applyBorder="1" applyAlignment="1" applyProtection="1">
      <alignment horizontal="center" vertical="center" textRotation="255" wrapText="1" shrinkToFit="1"/>
      <protection locked="0"/>
    </xf>
    <xf numFmtId="0" fontId="21" fillId="9" borderId="65" xfId="0" applyFont="1" applyFill="1" applyBorder="1" applyAlignment="1" applyProtection="1">
      <alignment horizontal="center" vertical="center" shrinkToFit="1"/>
      <protection locked="0"/>
    </xf>
    <xf numFmtId="0" fontId="21" fillId="9" borderId="45" xfId="0" applyFont="1" applyFill="1" applyBorder="1" applyAlignment="1" applyProtection="1">
      <alignment horizontal="center" vertical="center" shrinkToFit="1"/>
      <protection locked="0"/>
    </xf>
    <xf numFmtId="0" fontId="21" fillId="9" borderId="58" xfId="0" applyFont="1" applyFill="1" applyBorder="1" applyAlignment="1" applyProtection="1">
      <alignment horizontal="center" vertical="center" shrinkToFit="1"/>
      <protection locked="0"/>
    </xf>
    <xf numFmtId="0" fontId="34" fillId="0" borderId="0" xfId="1" applyFont="1" applyAlignment="1" applyProtection="1">
      <alignment horizontal="center" vertical="center"/>
      <protection locked="0"/>
    </xf>
    <xf numFmtId="0" fontId="7" fillId="26" borderId="34" xfId="2" applyFont="1" applyFill="1" applyBorder="1" applyAlignment="1" applyProtection="1">
      <alignment horizontal="center" vertical="center" wrapText="1"/>
      <protection locked="0"/>
    </xf>
    <xf numFmtId="0" fontId="7" fillId="26" borderId="44" xfId="2" applyFont="1" applyFill="1" applyBorder="1" applyAlignment="1" applyProtection="1">
      <alignment horizontal="center" vertical="center" wrapText="1"/>
      <protection locked="0"/>
    </xf>
    <xf numFmtId="0" fontId="7" fillId="26" borderId="10" xfId="2" applyFont="1" applyFill="1" applyBorder="1" applyAlignment="1" applyProtection="1">
      <alignment horizontal="center" vertical="center" wrapText="1"/>
      <protection locked="0"/>
    </xf>
    <xf numFmtId="0" fontId="7" fillId="26" borderId="33" xfId="2" applyFont="1" applyFill="1" applyBorder="1" applyAlignment="1" applyProtection="1">
      <alignment horizontal="center" vertical="center" wrapText="1"/>
      <protection locked="0"/>
    </xf>
    <xf numFmtId="0" fontId="7" fillId="6" borderId="0" xfId="2" applyFont="1" applyFill="1" applyAlignment="1" applyProtection="1">
      <alignment horizontal="left" vertical="center"/>
      <protection locked="0"/>
    </xf>
    <xf numFmtId="0" fontId="7" fillId="6" borderId="22" xfId="2" applyFont="1" applyFill="1" applyBorder="1" applyAlignment="1" applyProtection="1">
      <alignment horizontal="left" vertical="center"/>
      <protection locked="0"/>
    </xf>
    <xf numFmtId="0" fontId="58" fillId="6" borderId="65" xfId="2" applyFont="1" applyFill="1" applyBorder="1" applyAlignment="1" applyProtection="1">
      <alignment horizontal="center" vertical="center"/>
      <protection locked="0"/>
    </xf>
    <xf numFmtId="0" fontId="58" fillId="6" borderId="58" xfId="2" applyFont="1" applyFill="1" applyBorder="1" applyAlignment="1" applyProtection="1">
      <alignment horizontal="center" vertical="center"/>
      <protection locked="0"/>
    </xf>
    <xf numFmtId="0" fontId="7" fillId="6" borderId="16" xfId="2" applyFont="1" applyFill="1" applyBorder="1" applyAlignment="1" applyProtection="1">
      <alignment horizontal="left" vertical="center"/>
      <protection locked="0"/>
    </xf>
    <xf numFmtId="0" fontId="7" fillId="6" borderId="12" xfId="2" applyFont="1" applyFill="1" applyBorder="1" applyAlignment="1" applyProtection="1">
      <alignment horizontal="left" vertical="center"/>
      <protection locked="0"/>
    </xf>
    <xf numFmtId="0" fontId="7" fillId="6" borderId="57" xfId="2" applyFont="1" applyFill="1" applyBorder="1" applyAlignment="1" applyProtection="1">
      <alignment horizontal="left" vertical="center"/>
      <protection locked="0"/>
    </xf>
    <xf numFmtId="0" fontId="7" fillId="6" borderId="22" xfId="2" applyFont="1" applyFill="1" applyBorder="1" applyAlignment="1" applyProtection="1">
      <alignment horizontal="left" vertical="center" wrapText="1"/>
      <protection locked="0"/>
    </xf>
    <xf numFmtId="0" fontId="58" fillId="6" borderId="34" xfId="2" applyFont="1" applyFill="1" applyBorder="1" applyAlignment="1" applyProtection="1">
      <alignment horizontal="center" vertical="center"/>
      <protection locked="0"/>
    </xf>
    <xf numFmtId="0" fontId="58" fillId="6" borderId="44" xfId="2" applyFont="1" applyFill="1" applyBorder="1" applyAlignment="1" applyProtection="1">
      <alignment horizontal="center" vertical="center"/>
      <protection locked="0"/>
    </xf>
    <xf numFmtId="0" fontId="7" fillId="6" borderId="37" xfId="2" applyFont="1" applyFill="1" applyBorder="1" applyAlignment="1" applyProtection="1">
      <alignment horizontal="left" vertical="center"/>
      <protection locked="0"/>
    </xf>
    <xf numFmtId="0" fontId="7" fillId="6" borderId="38" xfId="2" applyFont="1" applyFill="1" applyBorder="1" applyAlignment="1" applyProtection="1">
      <alignment horizontal="left" vertical="center"/>
      <protection locked="0"/>
    </xf>
    <xf numFmtId="0" fontId="7" fillId="6" borderId="39" xfId="2" applyFont="1" applyFill="1" applyBorder="1" applyAlignment="1" applyProtection="1">
      <alignment horizontal="left" vertical="center"/>
      <protection locked="0"/>
    </xf>
    <xf numFmtId="0" fontId="4" fillId="10" borderId="88" xfId="2" applyFont="1" applyFill="1" applyBorder="1" applyAlignment="1" applyProtection="1">
      <alignment horizontal="center" vertical="center" wrapText="1"/>
      <protection locked="0"/>
    </xf>
    <xf numFmtId="0" fontId="4" fillId="10" borderId="122" xfId="2" applyFont="1" applyFill="1" applyBorder="1" applyAlignment="1" applyProtection="1">
      <alignment horizontal="center" vertical="center" wrapText="1"/>
      <protection locked="0"/>
    </xf>
    <xf numFmtId="0" fontId="4" fillId="10" borderId="16" xfId="2" applyFont="1" applyFill="1" applyBorder="1" applyAlignment="1" applyProtection="1">
      <alignment horizontal="center" vertical="center" wrapText="1"/>
      <protection locked="0"/>
    </xf>
    <xf numFmtId="0" fontId="4" fillId="10" borderId="120" xfId="2" applyFont="1" applyFill="1" applyBorder="1" applyAlignment="1" applyProtection="1">
      <alignment horizontal="center" vertical="center" wrapText="1"/>
      <protection locked="0"/>
    </xf>
    <xf numFmtId="0" fontId="4" fillId="10" borderId="97" xfId="2" applyFont="1" applyFill="1" applyBorder="1" applyAlignment="1" applyProtection="1">
      <alignment horizontal="center" vertical="center" wrapText="1"/>
      <protection locked="0"/>
    </xf>
    <xf numFmtId="0" fontId="4" fillId="10" borderId="123" xfId="2" applyFont="1" applyFill="1" applyBorder="1" applyAlignment="1" applyProtection="1">
      <alignment horizontal="center" vertical="center" wrapText="1"/>
      <protection locked="0"/>
    </xf>
    <xf numFmtId="0" fontId="99" fillId="0" borderId="169" xfId="2" applyFont="1" applyBorder="1" applyAlignment="1" applyProtection="1">
      <alignment horizontal="center" vertical="center" wrapText="1" shrinkToFit="1"/>
      <protection locked="0"/>
    </xf>
    <xf numFmtId="0" fontId="99" fillId="0" borderId="128" xfId="2" applyFont="1" applyBorder="1" applyAlignment="1" applyProtection="1">
      <alignment horizontal="center" vertical="center" wrapText="1" shrinkToFit="1"/>
      <protection locked="0"/>
    </xf>
    <xf numFmtId="0" fontId="4" fillId="21" borderId="78" xfId="2" applyFont="1" applyFill="1" applyBorder="1" applyAlignment="1" applyProtection="1">
      <alignment horizontal="left" vertical="center" wrapText="1" shrinkToFit="1"/>
      <protection locked="0"/>
    </xf>
    <xf numFmtId="0" fontId="4" fillId="21" borderId="12" xfId="2" applyFont="1" applyFill="1" applyBorder="1" applyAlignment="1" applyProtection="1">
      <alignment horizontal="left" vertical="center" wrapText="1" shrinkToFit="1"/>
      <protection locked="0"/>
    </xf>
    <xf numFmtId="0" fontId="4" fillId="21" borderId="57" xfId="2" applyFont="1" applyFill="1" applyBorder="1" applyAlignment="1" applyProtection="1">
      <alignment horizontal="left" vertical="center" wrapText="1" shrinkToFit="1"/>
      <protection locked="0"/>
    </xf>
    <xf numFmtId="0" fontId="6" fillId="6" borderId="0" xfId="2" applyFont="1" applyFill="1" applyAlignment="1" applyProtection="1">
      <alignment horizontal="left" vertical="center" shrinkToFit="1"/>
      <protection locked="0"/>
    </xf>
    <xf numFmtId="0" fontId="23" fillId="0" borderId="0" xfId="2" applyFont="1" applyAlignment="1" applyProtection="1">
      <alignment horizontal="right" vertical="center"/>
      <protection locked="0"/>
    </xf>
    <xf numFmtId="0" fontId="9" fillId="10" borderId="130" xfId="2" applyFont="1" applyFill="1" applyBorder="1" applyAlignment="1" applyProtection="1">
      <alignment horizontal="center" vertical="center" wrapText="1"/>
      <protection locked="0"/>
    </xf>
    <xf numFmtId="0" fontId="9" fillId="10" borderId="93" xfId="2" applyFont="1" applyFill="1" applyBorder="1" applyAlignment="1" applyProtection="1">
      <alignment horizontal="center" vertical="center" wrapText="1"/>
      <protection locked="0"/>
    </xf>
    <xf numFmtId="0" fontId="9" fillId="10" borderId="94" xfId="2" applyFont="1" applyFill="1" applyBorder="1" applyAlignment="1" applyProtection="1">
      <alignment horizontal="center" vertical="center" wrapText="1"/>
      <protection locked="0"/>
    </xf>
    <xf numFmtId="0" fontId="99" fillId="10" borderId="168" xfId="2" applyFont="1" applyFill="1" applyBorder="1" applyAlignment="1" applyProtection="1">
      <alignment horizontal="center" vertical="center" wrapText="1" shrinkToFit="1"/>
      <protection locked="0"/>
    </xf>
    <xf numFmtId="0" fontId="99" fillId="10" borderId="126" xfId="2" applyFont="1" applyFill="1" applyBorder="1" applyAlignment="1" applyProtection="1">
      <alignment horizontal="center" vertical="center" wrapText="1" shrinkToFit="1"/>
      <protection locked="0"/>
    </xf>
    <xf numFmtId="0" fontId="4" fillId="10" borderId="57" xfId="2" applyFont="1" applyFill="1" applyBorder="1" applyAlignment="1" applyProtection="1">
      <alignment horizontal="left" vertical="center" shrinkToFit="1"/>
      <protection locked="0"/>
    </xf>
    <xf numFmtId="0" fontId="4" fillId="10" borderId="112" xfId="2" applyFont="1" applyFill="1" applyBorder="1" applyAlignment="1" applyProtection="1">
      <alignment horizontal="left" vertical="center" shrinkToFit="1"/>
      <protection locked="0"/>
    </xf>
    <xf numFmtId="0" fontId="99" fillId="0" borderId="166" xfId="2" applyFont="1" applyBorder="1" applyAlignment="1" applyProtection="1">
      <alignment horizontal="center" vertical="center" wrapText="1" shrinkToFit="1"/>
      <protection locked="0"/>
    </xf>
    <xf numFmtId="0" fontId="99" fillId="0" borderId="127" xfId="2" applyFont="1" applyBorder="1" applyAlignment="1" applyProtection="1">
      <alignment horizontal="center" vertical="center" wrapText="1" shrinkToFit="1"/>
      <protection locked="0"/>
    </xf>
    <xf numFmtId="0" fontId="21" fillId="21" borderId="97" xfId="2" applyFont="1" applyFill="1" applyBorder="1" applyAlignment="1" applyProtection="1">
      <alignment horizontal="center" vertical="top"/>
      <protection locked="0"/>
    </xf>
    <xf numFmtId="0" fontId="21" fillId="21" borderId="93" xfId="2" applyFont="1" applyFill="1" applyBorder="1" applyAlignment="1" applyProtection="1">
      <alignment horizontal="center" vertical="top"/>
      <protection locked="0"/>
    </xf>
    <xf numFmtId="0" fontId="21" fillId="21" borderId="94" xfId="2" applyFont="1" applyFill="1" applyBorder="1" applyAlignment="1" applyProtection="1">
      <alignment horizontal="center" vertical="top"/>
      <protection locked="0"/>
    </xf>
    <xf numFmtId="0" fontId="21" fillId="21" borderId="92" xfId="2" applyFont="1" applyFill="1" applyBorder="1" applyAlignment="1" applyProtection="1">
      <alignment horizontal="center" vertical="top"/>
      <protection locked="0"/>
    </xf>
    <xf numFmtId="0" fontId="21" fillId="21" borderId="104" xfId="2" applyFont="1" applyFill="1" applyBorder="1" applyAlignment="1" applyProtection="1">
      <alignment horizontal="center" vertical="top"/>
      <protection locked="0"/>
    </xf>
    <xf numFmtId="0" fontId="9" fillId="6" borderId="0" xfId="2" applyFont="1" applyFill="1" applyAlignment="1" applyProtection="1">
      <alignment horizontal="left" vertical="center"/>
      <protection locked="0"/>
    </xf>
    <xf numFmtId="0" fontId="21" fillId="21" borderId="88" xfId="2" applyFont="1" applyFill="1" applyBorder="1" applyAlignment="1" applyProtection="1">
      <alignment horizontal="center" vertical="top"/>
      <protection locked="0"/>
    </xf>
    <xf numFmtId="0" fontId="21" fillId="21" borderId="89" xfId="2" applyFont="1" applyFill="1" applyBorder="1" applyAlignment="1" applyProtection="1">
      <alignment horizontal="center" vertical="top"/>
      <protection locked="0"/>
    </xf>
    <xf numFmtId="0" fontId="21" fillId="21" borderId="96" xfId="2" applyFont="1" applyFill="1" applyBorder="1" applyAlignment="1" applyProtection="1">
      <alignment horizontal="center" vertical="top"/>
      <protection locked="0"/>
    </xf>
    <xf numFmtId="0" fontId="21" fillId="21" borderId="95" xfId="2" applyFont="1" applyFill="1" applyBorder="1" applyAlignment="1" applyProtection="1">
      <alignment horizontal="center" vertical="top"/>
      <protection locked="0"/>
    </xf>
    <xf numFmtId="0" fontId="21" fillId="21" borderId="90" xfId="2" applyFont="1" applyFill="1" applyBorder="1" applyAlignment="1" applyProtection="1">
      <alignment horizontal="center" vertical="top"/>
      <protection locked="0"/>
    </xf>
    <xf numFmtId="0" fontId="6" fillId="10" borderId="206" xfId="2" applyFont="1" applyFill="1" applyBorder="1" applyAlignment="1" applyProtection="1">
      <alignment horizontal="center" vertical="center"/>
      <protection locked="0"/>
    </xf>
    <xf numFmtId="0" fontId="6" fillId="10" borderId="137" xfId="2" applyFont="1" applyFill="1" applyBorder="1" applyAlignment="1" applyProtection="1">
      <alignment horizontal="center" vertical="center"/>
      <protection locked="0"/>
    </xf>
    <xf numFmtId="0" fontId="6" fillId="10" borderId="207" xfId="2" applyFont="1" applyFill="1" applyBorder="1" applyAlignment="1" applyProtection="1">
      <alignment horizontal="center" vertical="center"/>
      <protection locked="0"/>
    </xf>
    <xf numFmtId="0" fontId="6" fillId="10" borderId="144" xfId="2" applyFont="1" applyFill="1" applyBorder="1" applyAlignment="1" applyProtection="1">
      <alignment horizontal="center" vertical="center"/>
      <protection locked="0"/>
    </xf>
    <xf numFmtId="0" fontId="6" fillId="10" borderId="208" xfId="2" applyFont="1" applyFill="1" applyBorder="1" applyAlignment="1" applyProtection="1">
      <alignment horizontal="center" vertical="center"/>
      <protection locked="0"/>
    </xf>
    <xf numFmtId="0" fontId="6" fillId="10" borderId="139" xfId="2" applyFont="1" applyFill="1" applyBorder="1" applyAlignment="1" applyProtection="1">
      <alignment horizontal="center" vertical="center"/>
      <protection locked="0"/>
    </xf>
    <xf numFmtId="0" fontId="6" fillId="10" borderId="141" xfId="2" applyFont="1" applyFill="1" applyBorder="1" applyAlignment="1" applyProtection="1">
      <alignment horizontal="center" vertical="center"/>
      <protection locked="0"/>
    </xf>
    <xf numFmtId="0" fontId="6" fillId="10" borderId="135" xfId="2" applyFont="1" applyFill="1" applyBorder="1" applyAlignment="1" applyProtection="1">
      <alignment horizontal="center" vertical="center"/>
      <protection locked="0"/>
    </xf>
    <xf numFmtId="0" fontId="6" fillId="10" borderId="136" xfId="2" applyFont="1" applyFill="1" applyBorder="1" applyAlignment="1" applyProtection="1">
      <alignment horizontal="center" vertical="center"/>
      <protection locked="0"/>
    </xf>
    <xf numFmtId="0" fontId="6" fillId="10" borderId="142" xfId="2" applyFont="1" applyFill="1" applyBorder="1" applyAlignment="1" applyProtection="1">
      <alignment horizontal="center" vertical="center"/>
      <protection locked="0"/>
    </xf>
    <xf numFmtId="0" fontId="6" fillId="10" borderId="138" xfId="2" applyFont="1" applyFill="1" applyBorder="1" applyAlignment="1" applyProtection="1">
      <alignment horizontal="center" vertical="center"/>
      <protection locked="0"/>
    </xf>
    <xf numFmtId="0" fontId="6" fillId="10" borderId="145" xfId="2" applyFont="1" applyFill="1" applyBorder="1" applyAlignment="1" applyProtection="1">
      <alignment horizontal="center" vertical="center"/>
      <protection locked="0"/>
    </xf>
    <xf numFmtId="0" fontId="6" fillId="10" borderId="146" xfId="2" applyFont="1" applyFill="1" applyBorder="1" applyAlignment="1" applyProtection="1">
      <alignment horizontal="center" vertical="center"/>
      <protection locked="0"/>
    </xf>
    <xf numFmtId="0" fontId="6" fillId="10" borderId="143" xfId="2" applyFont="1" applyFill="1" applyBorder="1" applyAlignment="1" applyProtection="1">
      <alignment horizontal="center" vertical="center"/>
      <protection locked="0"/>
    </xf>
    <xf numFmtId="0" fontId="6" fillId="10" borderId="140" xfId="2" applyFont="1" applyFill="1" applyBorder="1" applyAlignment="1" applyProtection="1">
      <alignment horizontal="center" vertical="center"/>
      <protection locked="0"/>
    </xf>
    <xf numFmtId="0" fontId="6" fillId="7" borderId="41" xfId="2" applyFont="1" applyFill="1" applyBorder="1" applyAlignment="1" applyProtection="1">
      <alignment horizontal="left" vertical="top" shrinkToFit="1"/>
      <protection locked="0"/>
    </xf>
    <xf numFmtId="0" fontId="23" fillId="7" borderId="23" xfId="2" applyFont="1" applyFill="1" applyBorder="1" applyAlignment="1" applyProtection="1">
      <alignment horizontal="center" vertical="center" wrapText="1" shrinkToFit="1"/>
      <protection locked="0"/>
    </xf>
    <xf numFmtId="0" fontId="23" fillId="7" borderId="38" xfId="2" applyFont="1" applyFill="1" applyBorder="1" applyAlignment="1" applyProtection="1">
      <alignment horizontal="center" vertical="center" shrinkToFit="1"/>
      <protection locked="0"/>
    </xf>
    <xf numFmtId="0" fontId="23" fillId="7" borderId="39" xfId="2" applyFont="1" applyFill="1" applyBorder="1" applyAlignment="1" applyProtection="1">
      <alignment horizontal="center" vertical="center" shrinkToFit="1"/>
      <protection locked="0"/>
    </xf>
    <xf numFmtId="0" fontId="23" fillId="7" borderId="31" xfId="2" applyFont="1" applyFill="1" applyBorder="1" applyAlignment="1" applyProtection="1">
      <alignment horizontal="center" vertical="center" shrinkToFit="1"/>
      <protection locked="0"/>
    </xf>
    <xf numFmtId="0" fontId="23" fillId="7" borderId="0" xfId="2" applyFont="1" applyFill="1" applyAlignment="1" applyProtection="1">
      <alignment horizontal="center" vertical="center" shrinkToFit="1"/>
      <protection locked="0"/>
    </xf>
    <xf numFmtId="0" fontId="23" fillId="7" borderId="59" xfId="2" applyFont="1" applyFill="1" applyBorder="1" applyAlignment="1" applyProtection="1">
      <alignment horizontal="center" vertical="center" shrinkToFit="1"/>
      <protection locked="0"/>
    </xf>
    <xf numFmtId="0" fontId="43" fillId="10" borderId="65" xfId="0" applyFont="1" applyFill="1" applyBorder="1" applyAlignment="1" applyProtection="1">
      <alignment horizontal="right" vertical="center" wrapText="1"/>
      <protection locked="0"/>
    </xf>
    <xf numFmtId="0" fontId="43" fillId="10" borderId="45" xfId="0" applyFont="1" applyFill="1" applyBorder="1" applyAlignment="1" applyProtection="1">
      <alignment horizontal="right" vertical="center" wrapText="1"/>
      <protection locked="0"/>
    </xf>
    <xf numFmtId="0" fontId="43" fillId="10" borderId="58" xfId="0" applyFont="1" applyFill="1" applyBorder="1" applyAlignment="1" applyProtection="1">
      <alignment horizontal="right" vertical="center" wrapText="1"/>
      <protection locked="0"/>
    </xf>
    <xf numFmtId="0" fontId="138" fillId="41" borderId="65" xfId="0" applyFont="1" applyFill="1" applyBorder="1" applyAlignment="1" applyProtection="1">
      <alignment horizontal="center" vertical="center"/>
      <protection locked="0"/>
    </xf>
    <xf numFmtId="0" fontId="138" fillId="41" borderId="58" xfId="0" applyFont="1" applyFill="1" applyBorder="1" applyAlignment="1" applyProtection="1">
      <alignment horizontal="center" vertical="center"/>
      <protection locked="0"/>
    </xf>
    <xf numFmtId="0" fontId="6" fillId="7" borderId="3" xfId="2" applyFont="1" applyFill="1" applyBorder="1" applyAlignment="1" applyProtection="1">
      <alignment horizontal="left" vertical="center" shrinkToFit="1"/>
      <protection locked="0"/>
    </xf>
    <xf numFmtId="0" fontId="68" fillId="7" borderId="3" xfId="2" applyFont="1" applyFill="1" applyBorder="1" applyAlignment="1" applyProtection="1">
      <alignment horizontal="center" vertical="center" shrinkToFit="1"/>
      <protection locked="0"/>
    </xf>
    <xf numFmtId="0" fontId="27" fillId="6" borderId="0" xfId="2" applyFont="1" applyFill="1" applyAlignment="1" applyProtection="1">
      <alignment horizontal="left" vertical="center" wrapText="1"/>
      <protection locked="0"/>
    </xf>
    <xf numFmtId="0" fontId="27" fillId="6" borderId="0" xfId="2" applyFont="1" applyFill="1" applyAlignment="1" applyProtection="1">
      <alignment horizontal="left" vertical="center"/>
      <protection locked="0"/>
    </xf>
    <xf numFmtId="0" fontId="62" fillId="0" borderId="34" xfId="2" applyFont="1" applyBorder="1" applyAlignment="1" applyProtection="1">
      <alignment horizontal="center" vertical="center" wrapText="1"/>
      <protection locked="0"/>
    </xf>
    <xf numFmtId="0" fontId="62" fillId="0" borderId="44" xfId="2" applyFont="1" applyBorder="1" applyAlignment="1" applyProtection="1">
      <alignment horizontal="center" vertical="center" wrapText="1"/>
      <protection locked="0"/>
    </xf>
    <xf numFmtId="0" fontId="62" fillId="0" borderId="6" xfId="2" applyFont="1" applyBorder="1" applyAlignment="1" applyProtection="1">
      <alignment horizontal="center" vertical="center" wrapText="1"/>
      <protection locked="0"/>
    </xf>
    <xf numFmtId="0" fontId="62" fillId="0" borderId="22" xfId="2" applyFont="1" applyBorder="1" applyAlignment="1" applyProtection="1">
      <alignment horizontal="center" vertical="center" wrapText="1"/>
      <protection locked="0"/>
    </xf>
    <xf numFmtId="0" fontId="62" fillId="0" borderId="10" xfId="2" applyFont="1" applyBorder="1" applyAlignment="1" applyProtection="1">
      <alignment horizontal="center" vertical="center" wrapText="1"/>
      <protection locked="0"/>
    </xf>
    <xf numFmtId="0" fontId="62" fillId="0" borderId="33" xfId="2" applyFont="1" applyBorder="1" applyAlignment="1" applyProtection="1">
      <alignment horizontal="center" vertical="center" wrapText="1"/>
      <protection locked="0"/>
    </xf>
    <xf numFmtId="0" fontId="31" fillId="0" borderId="38" xfId="2" applyFont="1" applyBorder="1" applyAlignment="1" applyProtection="1">
      <alignment horizontal="left" vertical="center"/>
      <protection locked="0"/>
    </xf>
    <xf numFmtId="0" fontId="31" fillId="0" borderId="39" xfId="2" applyFont="1" applyBorder="1" applyAlignment="1" applyProtection="1">
      <alignment horizontal="left" vertical="center"/>
      <protection locked="0"/>
    </xf>
    <xf numFmtId="0" fontId="7" fillId="0" borderId="88" xfId="2" applyFont="1" applyBorder="1" applyAlignment="1" applyProtection="1">
      <alignment horizontal="center" vertical="center" wrapText="1"/>
      <protection locked="0"/>
    </xf>
    <xf numFmtId="0" fontId="7" fillId="0" borderId="90" xfId="2" applyFont="1" applyBorder="1" applyAlignment="1" applyProtection="1">
      <alignment horizontal="center" vertical="center" wrapText="1"/>
      <protection locked="0"/>
    </xf>
    <xf numFmtId="0" fontId="31" fillId="0" borderId="0" xfId="2" applyFont="1" applyAlignment="1" applyProtection="1">
      <alignment horizontal="left" vertical="center"/>
      <protection locked="0"/>
    </xf>
    <xf numFmtId="0" fontId="31" fillId="0" borderId="59" xfId="2" applyFont="1" applyBorder="1" applyAlignment="1" applyProtection="1">
      <alignment horizontal="left" vertical="center"/>
      <protection locked="0"/>
    </xf>
    <xf numFmtId="0" fontId="7" fillId="0" borderId="16" xfId="2" applyFont="1" applyBorder="1" applyAlignment="1" applyProtection="1">
      <alignment horizontal="center" vertical="center" wrapText="1"/>
      <protection locked="0"/>
    </xf>
    <xf numFmtId="0" fontId="7" fillId="0" borderId="32" xfId="2" applyFont="1" applyBorder="1" applyAlignment="1" applyProtection="1">
      <alignment horizontal="center" vertical="center" wrapText="1"/>
      <protection locked="0"/>
    </xf>
    <xf numFmtId="0" fontId="31" fillId="0" borderId="41" xfId="2" applyFont="1" applyBorder="1" applyAlignment="1" applyProtection="1">
      <alignment horizontal="left" vertical="center"/>
      <protection locked="0"/>
    </xf>
    <xf numFmtId="0" fontId="31" fillId="0" borderId="42" xfId="2" applyFont="1" applyBorder="1" applyAlignment="1" applyProtection="1">
      <alignment horizontal="left" vertical="center"/>
      <protection locked="0"/>
    </xf>
    <xf numFmtId="0" fontId="7" fillId="0" borderId="37" xfId="2" applyFont="1" applyBorder="1" applyAlignment="1" applyProtection="1">
      <alignment horizontal="center" vertical="center" wrapText="1"/>
      <protection locked="0"/>
    </xf>
    <xf numFmtId="0" fontId="7" fillId="0" borderId="24" xfId="2" applyFont="1" applyBorder="1" applyAlignment="1" applyProtection="1">
      <alignment horizontal="center" vertical="center" wrapText="1"/>
      <protection locked="0"/>
    </xf>
    <xf numFmtId="0" fontId="31" fillId="0" borderId="18" xfId="2" applyFont="1" applyBorder="1" applyAlignment="1" applyProtection="1">
      <alignment horizontal="left" vertical="center"/>
      <protection locked="0"/>
    </xf>
    <xf numFmtId="0" fontId="31" fillId="0" borderId="53" xfId="2" applyFont="1" applyBorder="1" applyAlignment="1" applyProtection="1">
      <alignment horizontal="left" vertical="center"/>
      <protection locked="0"/>
    </xf>
    <xf numFmtId="0" fontId="31" fillId="0" borderId="84" xfId="2" applyFont="1" applyBorder="1" applyAlignment="1" applyProtection="1">
      <alignment horizontal="left" vertical="center"/>
      <protection locked="0"/>
    </xf>
    <xf numFmtId="0" fontId="40" fillId="0" borderId="40" xfId="2" applyFont="1" applyBorder="1" applyAlignment="1" applyProtection="1">
      <alignment horizontal="left" vertical="top"/>
      <protection locked="0"/>
    </xf>
    <xf numFmtId="0" fontId="40" fillId="0" borderId="41" xfId="2" applyFont="1" applyBorder="1" applyAlignment="1" applyProtection="1">
      <alignment horizontal="left" vertical="top"/>
      <protection locked="0"/>
    </xf>
    <xf numFmtId="0" fontId="40" fillId="0" borderId="42" xfId="2" applyFont="1" applyBorder="1" applyAlignment="1" applyProtection="1">
      <alignment horizontal="left" vertical="top"/>
      <protection locked="0"/>
    </xf>
    <xf numFmtId="0" fontId="48" fillId="0" borderId="92" xfId="0" applyFont="1" applyBorder="1" applyAlignment="1" applyProtection="1">
      <alignment horizontal="center" vertical="center" wrapText="1"/>
      <protection locked="0"/>
    </xf>
    <xf numFmtId="0" fontId="48" fillId="0" borderId="93"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31" fillId="40" borderId="174" xfId="2" applyFont="1" applyFill="1" applyBorder="1" applyAlignment="1" applyProtection="1">
      <alignment horizontal="center" vertical="center" wrapText="1"/>
      <protection locked="0"/>
    </xf>
    <xf numFmtId="0" fontId="31" fillId="40" borderId="175" xfId="2" applyFont="1" applyFill="1" applyBorder="1" applyAlignment="1" applyProtection="1">
      <alignment horizontal="center" vertical="center" wrapText="1"/>
      <protection locked="0"/>
    </xf>
    <xf numFmtId="0" fontId="31" fillId="40" borderId="176" xfId="2" applyFont="1" applyFill="1" applyBorder="1" applyAlignment="1" applyProtection="1">
      <alignment horizontal="center" vertical="center" wrapText="1"/>
      <protection locked="0"/>
    </xf>
    <xf numFmtId="0" fontId="7" fillId="0" borderId="97" xfId="2" applyFont="1" applyBorder="1" applyAlignment="1" applyProtection="1">
      <alignment horizontal="center" vertical="center" wrapText="1"/>
      <protection locked="0"/>
    </xf>
    <xf numFmtId="0" fontId="7" fillId="0" borderId="93" xfId="2" applyFont="1" applyBorder="1" applyAlignment="1" applyProtection="1">
      <alignment horizontal="center" vertical="center" wrapText="1"/>
      <protection locked="0"/>
    </xf>
    <xf numFmtId="0" fontId="7" fillId="0" borderId="94" xfId="2" applyFont="1" applyBorder="1" applyAlignment="1" applyProtection="1">
      <alignment horizontal="center" vertical="center" wrapText="1"/>
      <protection locked="0"/>
    </xf>
    <xf numFmtId="0" fontId="7" fillId="0" borderId="92" xfId="2" applyFont="1" applyBorder="1" applyAlignment="1" applyProtection="1">
      <alignment horizontal="center" vertical="center" wrapText="1"/>
      <protection locked="0"/>
    </xf>
    <xf numFmtId="0" fontId="7" fillId="0" borderId="104" xfId="2" applyFont="1" applyBorder="1" applyAlignment="1" applyProtection="1">
      <alignment horizontal="center" vertical="center" wrapText="1"/>
      <protection locked="0"/>
    </xf>
    <xf numFmtId="0" fontId="13" fillId="6" borderId="3" xfId="2" applyFont="1" applyFill="1" applyBorder="1" applyAlignment="1" applyProtection="1">
      <alignment horizontal="right" vertical="top" wrapText="1"/>
      <protection locked="0"/>
    </xf>
    <xf numFmtId="49" fontId="13" fillId="6" borderId="0" xfId="2" applyNumberFormat="1" applyFont="1" applyFill="1" applyAlignment="1" applyProtection="1">
      <alignment horizontal="right" vertical="top" wrapText="1"/>
      <protection locked="0"/>
    </xf>
    <xf numFmtId="0" fontId="7" fillId="0" borderId="12" xfId="2" applyFont="1" applyBorder="1" applyAlignment="1" applyProtection="1">
      <alignment horizontal="center" vertical="center" wrapText="1"/>
      <protection locked="0"/>
    </xf>
    <xf numFmtId="0" fontId="7" fillId="0" borderId="57" xfId="2" applyFont="1" applyBorder="1" applyAlignment="1" applyProtection="1">
      <alignment horizontal="center" vertical="center" wrapText="1"/>
      <protection locked="0"/>
    </xf>
    <xf numFmtId="0" fontId="7" fillId="0" borderId="61" xfId="2" applyFont="1" applyBorder="1" applyAlignment="1" applyProtection="1">
      <alignment horizontal="center" vertical="center" wrapText="1"/>
      <protection locked="0"/>
    </xf>
    <xf numFmtId="0" fontId="7" fillId="6" borderId="79" xfId="2" applyFont="1" applyFill="1" applyBorder="1" applyAlignment="1" applyProtection="1">
      <alignment horizontal="left" vertical="center" wrapText="1"/>
      <protection locked="0"/>
    </xf>
    <xf numFmtId="0" fontId="7" fillId="0" borderId="78" xfId="2" applyFont="1" applyBorder="1" applyAlignment="1" applyProtection="1">
      <alignment horizontal="left" vertical="center" wrapText="1"/>
      <protection locked="0"/>
    </xf>
    <xf numFmtId="0" fontId="7" fillId="0" borderId="12" xfId="2" applyFont="1" applyBorder="1" applyAlignment="1" applyProtection="1">
      <alignment horizontal="left" vertical="center" wrapText="1"/>
      <protection locked="0"/>
    </xf>
    <xf numFmtId="0" fontId="7" fillId="0" borderId="57" xfId="2" applyFont="1" applyBorder="1" applyAlignment="1" applyProtection="1">
      <alignment horizontal="left" vertical="center" wrapText="1"/>
      <protection locked="0"/>
    </xf>
    <xf numFmtId="0" fontId="7" fillId="0" borderId="89" xfId="2" applyFont="1" applyBorder="1" applyAlignment="1" applyProtection="1">
      <alignment horizontal="center" vertical="center" wrapText="1"/>
      <protection locked="0"/>
    </xf>
    <xf numFmtId="0" fontId="7" fillId="0" borderId="96" xfId="2" applyFont="1" applyBorder="1" applyAlignment="1" applyProtection="1">
      <alignment horizontal="center" vertical="center" wrapText="1"/>
      <protection locked="0"/>
    </xf>
    <xf numFmtId="0" fontId="7" fillId="0" borderId="95" xfId="2" applyFont="1" applyBorder="1" applyAlignment="1" applyProtection="1">
      <alignment horizontal="center" vertical="center" wrapText="1"/>
      <protection locked="0"/>
    </xf>
    <xf numFmtId="0" fontId="9" fillId="6" borderId="92" xfId="2" applyFont="1" applyFill="1" applyBorder="1" applyAlignment="1" applyProtection="1">
      <alignment horizontal="center" vertical="center" wrapText="1"/>
      <protection locked="0"/>
    </xf>
    <xf numFmtId="0" fontId="9" fillId="6" borderId="93" xfId="2" applyFont="1" applyFill="1" applyBorder="1" applyAlignment="1" applyProtection="1">
      <alignment horizontal="center" vertical="center" wrapText="1"/>
      <protection locked="0"/>
    </xf>
    <xf numFmtId="0" fontId="9" fillId="6" borderId="94" xfId="2" applyFont="1" applyFill="1" applyBorder="1" applyAlignment="1" applyProtection="1">
      <alignment horizontal="center" vertical="center" wrapText="1"/>
      <protection locked="0"/>
    </xf>
    <xf numFmtId="0" fontId="7" fillId="6" borderId="61" xfId="2" applyFont="1" applyFill="1" applyBorder="1" applyAlignment="1" applyProtection="1">
      <alignment horizontal="center" vertical="center" wrapText="1"/>
      <protection locked="0"/>
    </xf>
    <xf numFmtId="0" fontId="7" fillId="6" borderId="12" xfId="2" applyFont="1" applyFill="1" applyBorder="1" applyAlignment="1" applyProtection="1">
      <alignment horizontal="center" vertical="center" wrapText="1"/>
      <protection locked="0"/>
    </xf>
    <xf numFmtId="0" fontId="7" fillId="6" borderId="57" xfId="2" applyFont="1" applyFill="1" applyBorder="1" applyAlignment="1" applyProtection="1">
      <alignment horizontal="center" vertical="center" wrapText="1"/>
      <protection locked="0"/>
    </xf>
    <xf numFmtId="0" fontId="48" fillId="0" borderId="125" xfId="0" applyFont="1" applyBorder="1" applyAlignment="1" applyProtection="1">
      <alignment horizontal="left" vertical="center"/>
      <protection locked="0"/>
    </xf>
    <xf numFmtId="0" fontId="48" fillId="0" borderId="45" xfId="0" applyFont="1" applyBorder="1" applyAlignment="1" applyProtection="1">
      <alignment horizontal="left" vertical="center"/>
      <protection locked="0"/>
    </xf>
    <xf numFmtId="0" fontId="48" fillId="0" borderId="124" xfId="0" applyFont="1" applyBorder="1" applyAlignment="1" applyProtection="1">
      <alignment horizontal="left" vertical="center"/>
      <protection locked="0"/>
    </xf>
    <xf numFmtId="0" fontId="57" fillId="0" borderId="61" xfId="0" applyFont="1" applyBorder="1" applyAlignment="1" applyProtection="1">
      <alignment horizontal="left" vertical="center" shrinkToFit="1"/>
      <protection locked="0"/>
    </xf>
    <xf numFmtId="0" fontId="57" fillId="0" borderId="12" xfId="0" applyFont="1" applyBorder="1" applyAlignment="1" applyProtection="1">
      <alignment horizontal="left" vertical="center" shrinkToFit="1"/>
      <protection locked="0"/>
    </xf>
    <xf numFmtId="0" fontId="48" fillId="39" borderId="102" xfId="0" applyFont="1" applyFill="1" applyBorder="1" applyAlignment="1" applyProtection="1">
      <alignment horizontal="center" vertical="center" wrapText="1"/>
      <protection locked="0"/>
    </xf>
    <xf numFmtId="0" fontId="58" fillId="9" borderId="12" xfId="2" applyFont="1" applyFill="1" applyBorder="1" applyAlignment="1" applyProtection="1">
      <alignment horizontal="center" vertical="center"/>
      <protection locked="0"/>
    </xf>
    <xf numFmtId="0" fontId="58" fillId="9" borderId="57" xfId="2" applyFont="1" applyFill="1" applyBorder="1" applyAlignment="1" applyProtection="1">
      <alignment horizontal="center" vertical="center"/>
      <protection locked="0"/>
    </xf>
    <xf numFmtId="180" fontId="43" fillId="0" borderId="0" xfId="0" applyNumberFormat="1" applyFont="1" applyAlignment="1" applyProtection="1">
      <alignment horizontal="center" vertical="center"/>
      <protection locked="0"/>
    </xf>
    <xf numFmtId="0" fontId="50" fillId="0" borderId="0" xfId="0" applyFont="1" applyAlignment="1" applyProtection="1">
      <alignment horizontal="left" vertical="top" wrapText="1"/>
      <protection locked="0"/>
    </xf>
    <xf numFmtId="0" fontId="48" fillId="39" borderId="108" xfId="0" applyFont="1" applyFill="1" applyBorder="1" applyAlignment="1" applyProtection="1">
      <alignment horizontal="center" vertical="center"/>
      <protection locked="0"/>
    </xf>
    <xf numFmtId="179" fontId="31" fillId="0" borderId="92" xfId="2" applyNumberFormat="1" applyFont="1" applyBorder="1" applyAlignment="1" applyProtection="1">
      <alignment horizontal="center" vertical="center"/>
      <protection locked="0"/>
    </xf>
    <xf numFmtId="179" fontId="31" fillId="0" borderId="93" xfId="2" applyNumberFormat="1" applyFont="1" applyBorder="1" applyAlignment="1" applyProtection="1">
      <alignment horizontal="center" vertical="center"/>
      <protection locked="0"/>
    </xf>
    <xf numFmtId="179" fontId="31" fillId="0" borderId="94" xfId="2" applyNumberFormat="1" applyFont="1" applyBorder="1" applyAlignment="1" applyProtection="1">
      <alignment horizontal="center" vertical="center"/>
      <protection locked="0"/>
    </xf>
    <xf numFmtId="179" fontId="31" fillId="0" borderId="104" xfId="2" applyNumberFormat="1" applyFont="1" applyBorder="1" applyAlignment="1" applyProtection="1">
      <alignment horizontal="center" vertical="center"/>
      <protection locked="0"/>
    </xf>
    <xf numFmtId="0" fontId="18" fillId="0" borderId="0" xfId="2" applyFont="1" applyAlignment="1" applyProtection="1">
      <alignment horizontal="left" wrapText="1"/>
      <protection locked="0"/>
    </xf>
    <xf numFmtId="0" fontId="133" fillId="0" borderId="61" xfId="0" applyFont="1" applyBorder="1" applyAlignment="1" applyProtection="1">
      <alignment horizontal="center" vertical="center" wrapText="1"/>
      <protection locked="0"/>
    </xf>
    <xf numFmtId="0" fontId="133" fillId="0" borderId="12" xfId="0" applyFont="1" applyBorder="1" applyAlignment="1" applyProtection="1">
      <alignment horizontal="center" vertical="center" wrapText="1"/>
      <protection locked="0"/>
    </xf>
    <xf numFmtId="0" fontId="133" fillId="0" borderId="57" xfId="0" applyFont="1" applyBorder="1" applyAlignment="1" applyProtection="1">
      <alignment horizontal="center" vertical="center" wrapText="1"/>
      <protection locked="0"/>
    </xf>
    <xf numFmtId="0" fontId="61" fillId="0" borderId="23" xfId="0" applyFont="1" applyBorder="1" applyAlignment="1" applyProtection="1">
      <alignment horizontal="center" vertical="center"/>
      <protection locked="0"/>
    </xf>
    <xf numFmtId="0" fontId="61" fillId="0" borderId="38" xfId="0" applyFont="1" applyBorder="1" applyAlignment="1" applyProtection="1">
      <alignment horizontal="center" vertical="center"/>
      <protection locked="0"/>
    </xf>
    <xf numFmtId="0" fontId="61" fillId="0" borderId="39" xfId="0" applyFont="1" applyBorder="1" applyAlignment="1" applyProtection="1">
      <alignment horizontal="center" vertical="center"/>
      <protection locked="0"/>
    </xf>
    <xf numFmtId="0" fontId="61" fillId="0" borderId="23" xfId="0" applyFont="1" applyBorder="1" applyAlignment="1" applyProtection="1">
      <alignment horizontal="center" vertical="center" wrapText="1"/>
      <protection locked="0"/>
    </xf>
    <xf numFmtId="0" fontId="61" fillId="0" borderId="38" xfId="0" applyFont="1" applyBorder="1" applyAlignment="1" applyProtection="1">
      <alignment horizontal="center" vertical="center" wrapText="1"/>
      <protection locked="0"/>
    </xf>
    <xf numFmtId="0" fontId="61" fillId="0" borderId="39"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135" fillId="0" borderId="38" xfId="0" applyFont="1" applyBorder="1" applyAlignment="1" applyProtection="1">
      <alignment horizontal="center" vertical="center"/>
      <protection locked="0"/>
    </xf>
    <xf numFmtId="0" fontId="135" fillId="0" borderId="39" xfId="0" applyFont="1" applyBorder="1" applyAlignment="1" applyProtection="1">
      <alignment horizontal="center" vertical="center"/>
      <protection locked="0"/>
    </xf>
    <xf numFmtId="179" fontId="31" fillId="0" borderId="97" xfId="2" applyNumberFormat="1" applyFont="1" applyBorder="1" applyAlignment="1" applyProtection="1">
      <alignment horizontal="center" vertical="center"/>
      <protection locked="0"/>
    </xf>
    <xf numFmtId="179" fontId="31" fillId="0" borderId="16" xfId="2" applyNumberFormat="1" applyFont="1" applyBorder="1" applyAlignment="1" applyProtection="1">
      <alignment horizontal="center" vertical="center"/>
      <protection locked="0"/>
    </xf>
    <xf numFmtId="179" fontId="31" fillId="0" borderId="32" xfId="2" applyNumberFormat="1" applyFont="1" applyBorder="1" applyAlignment="1" applyProtection="1">
      <alignment horizontal="center" vertical="center"/>
      <protection locked="0"/>
    </xf>
    <xf numFmtId="179" fontId="31" fillId="32" borderId="203" xfId="2" applyNumberFormat="1" applyFont="1" applyFill="1" applyBorder="1" applyAlignment="1" applyProtection="1">
      <alignment horizontal="center" vertical="center"/>
      <protection locked="0"/>
    </xf>
    <xf numFmtId="179" fontId="31" fillId="32" borderId="204" xfId="2" applyNumberFormat="1" applyFont="1" applyFill="1" applyBorder="1" applyAlignment="1" applyProtection="1">
      <alignment horizontal="center" vertical="center"/>
      <protection locked="0"/>
    </xf>
    <xf numFmtId="179" fontId="31" fillId="32" borderId="205" xfId="2" applyNumberFormat="1" applyFont="1" applyFill="1" applyBorder="1" applyAlignment="1" applyProtection="1">
      <alignment horizontal="center" vertical="center"/>
      <protection locked="0"/>
    </xf>
    <xf numFmtId="0" fontId="2" fillId="10" borderId="103" xfId="2" applyFill="1" applyBorder="1" applyAlignment="1" applyProtection="1">
      <alignment horizontal="center" vertical="center"/>
      <protection locked="0"/>
    </xf>
    <xf numFmtId="179" fontId="31" fillId="6" borderId="112" xfId="2" applyNumberFormat="1" applyFont="1" applyFill="1" applyBorder="1" applyAlignment="1" applyProtection="1">
      <alignment horizontal="center" vertical="center"/>
      <protection locked="0"/>
    </xf>
    <xf numFmtId="0" fontId="9" fillId="14" borderId="92" xfId="2" applyFont="1" applyFill="1" applyBorder="1" applyAlignment="1" applyProtection="1">
      <alignment horizontal="center" vertical="center" wrapText="1"/>
      <protection locked="0"/>
    </xf>
    <xf numFmtId="0" fontId="9" fillId="14" borderId="93" xfId="2" applyFont="1" applyFill="1" applyBorder="1" applyAlignment="1" applyProtection="1">
      <alignment horizontal="center" vertical="center" wrapText="1"/>
      <protection locked="0"/>
    </xf>
    <xf numFmtId="0" fontId="9" fillId="14" borderId="94" xfId="2" applyFont="1" applyFill="1" applyBorder="1" applyAlignment="1" applyProtection="1">
      <alignment horizontal="center" vertical="center" wrapText="1"/>
      <protection locked="0"/>
    </xf>
    <xf numFmtId="0" fontId="9" fillId="31" borderId="92" xfId="2" applyFont="1" applyFill="1" applyBorder="1" applyAlignment="1" applyProtection="1">
      <alignment horizontal="center" vertical="center" wrapText="1"/>
      <protection locked="0"/>
    </xf>
    <xf numFmtId="0" fontId="9" fillId="31" borderId="93" xfId="2" applyFont="1" applyFill="1" applyBorder="1" applyAlignment="1" applyProtection="1">
      <alignment horizontal="center" vertical="center" wrapText="1"/>
      <protection locked="0"/>
    </xf>
    <xf numFmtId="0" fontId="9" fillId="31" borderId="94" xfId="2" applyFont="1" applyFill="1" applyBorder="1" applyAlignment="1" applyProtection="1">
      <alignment horizontal="center" vertical="center" wrapText="1"/>
      <protection locked="0"/>
    </xf>
    <xf numFmtId="179" fontId="9" fillId="15" borderId="102" xfId="2" applyNumberFormat="1" applyFont="1" applyFill="1" applyBorder="1" applyAlignment="1" applyProtection="1">
      <alignment horizontal="center" vertical="center" wrapText="1"/>
      <protection locked="0"/>
    </xf>
    <xf numFmtId="179" fontId="9" fillId="24" borderId="117" xfId="2" applyNumberFormat="1" applyFont="1" applyFill="1" applyBorder="1" applyAlignment="1" applyProtection="1">
      <alignment horizontal="center" vertical="center" wrapText="1"/>
      <protection locked="0"/>
    </xf>
    <xf numFmtId="179" fontId="9" fillId="16" borderId="102" xfId="2" applyNumberFormat="1" applyFont="1" applyFill="1" applyBorder="1" applyAlignment="1" applyProtection="1">
      <alignment horizontal="center" vertical="center" wrapText="1"/>
      <protection locked="0"/>
    </xf>
    <xf numFmtId="179" fontId="9" fillId="28" borderId="102" xfId="2" applyNumberFormat="1" applyFont="1" applyFill="1" applyBorder="1" applyAlignment="1" applyProtection="1">
      <alignment horizontal="center" vertical="center" wrapText="1"/>
      <protection locked="0"/>
    </xf>
    <xf numFmtId="179" fontId="9" fillId="27" borderId="102" xfId="2" applyNumberFormat="1" applyFont="1" applyFill="1" applyBorder="1" applyAlignment="1" applyProtection="1">
      <alignment horizontal="center" vertical="center" wrapText="1"/>
      <protection locked="0"/>
    </xf>
    <xf numFmtId="179" fontId="9" fillId="27" borderId="102" xfId="2" applyNumberFormat="1" applyFont="1" applyFill="1" applyBorder="1" applyAlignment="1" applyProtection="1">
      <alignment horizontal="center" vertical="center"/>
      <protection locked="0"/>
    </xf>
    <xf numFmtId="0" fontId="4" fillId="0" borderId="117" xfId="2" applyFont="1" applyBorder="1" applyAlignment="1" applyProtection="1">
      <alignment horizontal="center" vertical="center" wrapText="1"/>
      <protection locked="0"/>
    </xf>
    <xf numFmtId="0" fontId="4" fillId="0" borderId="128" xfId="2" applyFont="1" applyBorder="1" applyAlignment="1" applyProtection="1">
      <alignment horizontal="center" vertical="center" wrapText="1"/>
      <protection locked="0"/>
    </xf>
    <xf numFmtId="0" fontId="4" fillId="0" borderId="169" xfId="2" applyFont="1" applyBorder="1" applyAlignment="1" applyProtection="1">
      <alignment horizontal="center" vertical="center" wrapText="1"/>
      <protection locked="0"/>
    </xf>
    <xf numFmtId="0" fontId="9" fillId="14" borderId="23" xfId="2" applyFont="1" applyFill="1" applyBorder="1" applyAlignment="1" applyProtection="1">
      <alignment horizontal="center" vertical="center" wrapText="1"/>
      <protection locked="0"/>
    </xf>
    <xf numFmtId="0" fontId="9" fillId="14" borderId="38" xfId="2" applyFont="1" applyFill="1" applyBorder="1" applyAlignment="1" applyProtection="1">
      <alignment horizontal="center" vertical="center" wrapText="1"/>
      <protection locked="0"/>
    </xf>
    <xf numFmtId="0" fontId="9" fillId="14" borderId="39" xfId="2" applyFont="1" applyFill="1" applyBorder="1" applyAlignment="1" applyProtection="1">
      <alignment horizontal="center" vertical="center" wrapText="1"/>
      <protection locked="0"/>
    </xf>
    <xf numFmtId="0" fontId="9" fillId="31" borderId="7" xfId="2" applyFont="1" applyFill="1" applyBorder="1" applyAlignment="1" applyProtection="1">
      <alignment horizontal="center" vertical="center" wrapText="1"/>
      <protection locked="0"/>
    </xf>
    <xf numFmtId="0" fontId="9" fillId="31" borderId="4" xfId="2" applyFont="1" applyFill="1" applyBorder="1" applyAlignment="1" applyProtection="1">
      <alignment horizontal="center" vertical="center" wrapText="1"/>
      <protection locked="0"/>
    </xf>
    <xf numFmtId="0" fontId="9" fillId="31" borderId="101" xfId="2" applyFont="1" applyFill="1" applyBorder="1" applyAlignment="1" applyProtection="1">
      <alignment horizontal="center" vertical="center" wrapText="1"/>
      <protection locked="0"/>
    </xf>
    <xf numFmtId="179" fontId="9" fillId="24" borderId="102" xfId="2" applyNumberFormat="1" applyFont="1" applyFill="1" applyBorder="1" applyAlignment="1" applyProtection="1">
      <alignment horizontal="center" vertical="center" wrapText="1"/>
      <protection locked="0"/>
    </xf>
    <xf numFmtId="179" fontId="38" fillId="6" borderId="65" xfId="2" applyNumberFormat="1" applyFont="1" applyFill="1" applyBorder="1" applyAlignment="1" applyProtection="1">
      <alignment horizontal="center" vertical="center"/>
      <protection locked="0"/>
    </xf>
    <xf numFmtId="179" fontId="38" fillId="6" borderId="58" xfId="2" applyNumberFormat="1" applyFont="1" applyFill="1" applyBorder="1" applyAlignment="1" applyProtection="1">
      <alignment horizontal="center" vertical="center"/>
      <protection locked="0"/>
    </xf>
    <xf numFmtId="0" fontId="132" fillId="10" borderId="65" xfId="2" applyFont="1" applyFill="1" applyBorder="1" applyAlignment="1" applyProtection="1">
      <alignment horizontal="center" vertical="center"/>
      <protection locked="0"/>
    </xf>
    <xf numFmtId="0" fontId="132" fillId="10" borderId="58" xfId="2" applyFont="1" applyFill="1" applyBorder="1" applyAlignment="1" applyProtection="1">
      <alignment horizontal="center" vertical="center"/>
      <protection locked="0"/>
    </xf>
    <xf numFmtId="181" fontId="38" fillId="18" borderId="65" xfId="2" applyNumberFormat="1" applyFont="1" applyFill="1" applyBorder="1" applyAlignment="1" applyProtection="1">
      <alignment horizontal="center" vertical="center"/>
      <protection locked="0"/>
    </xf>
    <xf numFmtId="181" fontId="38" fillId="18" borderId="58" xfId="2" applyNumberFormat="1" applyFont="1" applyFill="1" applyBorder="1" applyAlignment="1" applyProtection="1">
      <alignment horizontal="center" vertical="center"/>
      <protection locked="0"/>
    </xf>
    <xf numFmtId="177" fontId="130" fillId="0" borderId="106" xfId="2" applyNumberFormat="1" applyFont="1" applyBorder="1" applyAlignment="1" applyProtection="1">
      <alignment horizontal="center" vertical="center" shrinkToFit="1"/>
      <protection locked="0"/>
    </xf>
    <xf numFmtId="177" fontId="130" fillId="0" borderId="108" xfId="2" applyNumberFormat="1" applyFont="1" applyBorder="1" applyAlignment="1" applyProtection="1">
      <alignment horizontal="center" vertical="center" shrinkToFit="1"/>
      <protection locked="0"/>
    </xf>
    <xf numFmtId="177" fontId="130" fillId="0" borderId="107" xfId="2" applyNumberFormat="1" applyFont="1" applyBorder="1" applyAlignment="1" applyProtection="1">
      <alignment horizontal="center" vertical="center" shrinkToFit="1"/>
      <protection locked="0"/>
    </xf>
    <xf numFmtId="0" fontId="131" fillId="6" borderId="106" xfId="2" applyFont="1" applyFill="1" applyBorder="1" applyAlignment="1" applyProtection="1">
      <alignment horizontal="center" vertical="center" shrinkToFit="1"/>
      <protection locked="0"/>
    </xf>
    <xf numFmtId="0" fontId="131" fillId="6" borderId="107" xfId="2" applyFont="1" applyFill="1" applyBorder="1" applyAlignment="1" applyProtection="1">
      <alignment horizontal="center" vertical="center" shrinkToFit="1"/>
      <protection locked="0"/>
    </xf>
    <xf numFmtId="0" fontId="131" fillId="18" borderId="61" xfId="2" applyFont="1" applyFill="1" applyBorder="1" applyAlignment="1" applyProtection="1">
      <alignment horizontal="center" vertical="center" shrinkToFit="1"/>
      <protection locked="0"/>
    </xf>
    <xf numFmtId="0" fontId="131" fillId="18" borderId="57" xfId="2" applyFont="1" applyFill="1" applyBorder="1" applyAlignment="1" applyProtection="1">
      <alignment horizontal="center" vertical="center" shrinkToFit="1"/>
      <protection locked="0"/>
    </xf>
    <xf numFmtId="0" fontId="27" fillId="31" borderId="7" xfId="2" applyFont="1" applyFill="1" applyBorder="1" applyAlignment="1" applyProtection="1">
      <alignment horizontal="center" vertical="center" wrapText="1"/>
      <protection locked="0"/>
    </xf>
    <xf numFmtId="0" fontId="27" fillId="31" borderId="4" xfId="2" applyFont="1" applyFill="1" applyBorder="1" applyAlignment="1" applyProtection="1">
      <alignment horizontal="center" vertical="center" wrapText="1"/>
      <protection locked="0"/>
    </xf>
    <xf numFmtId="0" fontId="27" fillId="31" borderId="101" xfId="2" applyFont="1" applyFill="1" applyBorder="1" applyAlignment="1" applyProtection="1">
      <alignment horizontal="center" vertical="center" wrapText="1"/>
      <protection locked="0"/>
    </xf>
    <xf numFmtId="0" fontId="21" fillId="6" borderId="31" xfId="2" applyFont="1" applyFill="1" applyBorder="1" applyAlignment="1" applyProtection="1">
      <alignment horizontal="center" vertical="center" shrinkToFit="1"/>
      <protection locked="0"/>
    </xf>
    <xf numFmtId="0" fontId="21" fillId="6" borderId="0" xfId="2" applyFont="1" applyFill="1" applyAlignment="1" applyProtection="1">
      <alignment horizontal="center" vertical="center" shrinkToFit="1"/>
      <protection locked="0"/>
    </xf>
    <xf numFmtId="0" fontId="30" fillId="6" borderId="0" xfId="2" applyFont="1" applyFill="1" applyAlignment="1" applyProtection="1">
      <alignment vertical="center" shrinkToFit="1"/>
      <protection locked="0"/>
    </xf>
    <xf numFmtId="0" fontId="46" fillId="6" borderId="0" xfId="0" applyFont="1" applyFill="1" applyAlignment="1" applyProtection="1">
      <alignment vertical="center" shrinkToFit="1"/>
      <protection locked="0"/>
    </xf>
    <xf numFmtId="0" fontId="30" fillId="6" borderId="0" xfId="2" applyFont="1" applyFill="1" applyAlignment="1" applyProtection="1">
      <alignment horizontal="left" vertical="center" shrinkToFit="1"/>
      <protection locked="0"/>
    </xf>
    <xf numFmtId="0" fontId="43" fillId="23" borderId="31" xfId="0" applyFont="1" applyFill="1" applyBorder="1" applyAlignment="1" applyProtection="1">
      <alignment horizontal="center" vertical="center" wrapText="1"/>
      <protection locked="0"/>
    </xf>
    <xf numFmtId="0" fontId="43" fillId="23" borderId="0" xfId="0" applyFont="1" applyFill="1" applyAlignment="1" applyProtection="1">
      <alignment horizontal="center" vertical="center" wrapText="1"/>
      <protection locked="0"/>
    </xf>
    <xf numFmtId="0" fontId="129" fillId="25" borderId="61" xfId="2" applyFont="1" applyFill="1" applyBorder="1" applyAlignment="1" applyProtection="1">
      <alignment horizontal="center" vertical="center" shrinkToFit="1"/>
      <protection locked="0"/>
    </xf>
    <xf numFmtId="0" fontId="129" fillId="25" borderId="12" xfId="2" applyFont="1" applyFill="1" applyBorder="1" applyAlignment="1" applyProtection="1">
      <alignment horizontal="center" vertical="center" shrinkToFit="1"/>
      <protection locked="0"/>
    </xf>
    <xf numFmtId="0" fontId="129" fillId="25" borderId="38" xfId="2" applyFont="1" applyFill="1" applyBorder="1" applyAlignment="1" applyProtection="1">
      <alignment horizontal="center" vertical="center" shrinkToFit="1"/>
      <protection locked="0"/>
    </xf>
    <xf numFmtId="0" fontId="129" fillId="25" borderId="39" xfId="2" applyFont="1" applyFill="1" applyBorder="1" applyAlignment="1" applyProtection="1">
      <alignment horizontal="center" vertical="center" shrinkToFit="1"/>
      <protection locked="0"/>
    </xf>
    <xf numFmtId="0" fontId="45" fillId="6" borderId="31" xfId="2" applyFont="1" applyFill="1" applyBorder="1" applyAlignment="1" applyProtection="1">
      <alignment horizontal="left" vertical="center" wrapText="1" shrinkToFit="1"/>
      <protection locked="0"/>
    </xf>
    <xf numFmtId="0" fontId="45" fillId="6" borderId="0" xfId="2" applyFont="1" applyFill="1" applyAlignment="1" applyProtection="1">
      <alignment horizontal="left" vertical="center" wrapText="1" shrinkToFit="1"/>
      <protection locked="0"/>
    </xf>
    <xf numFmtId="0" fontId="50" fillId="6" borderId="23" xfId="2" applyFont="1" applyFill="1" applyBorder="1" applyAlignment="1" applyProtection="1">
      <alignment horizontal="center" vertical="center" wrapText="1"/>
      <protection locked="0"/>
    </xf>
    <xf numFmtId="0" fontId="50" fillId="6" borderId="38" xfId="2" applyFont="1" applyFill="1" applyBorder="1" applyAlignment="1" applyProtection="1">
      <alignment horizontal="center" vertical="center" wrapText="1"/>
      <protection locked="0"/>
    </xf>
    <xf numFmtId="0" fontId="50" fillId="6" borderId="39" xfId="2" applyFont="1" applyFill="1" applyBorder="1" applyAlignment="1" applyProtection="1">
      <alignment horizontal="center" vertical="center" wrapText="1"/>
      <protection locked="0"/>
    </xf>
    <xf numFmtId="0" fontId="50" fillId="25" borderId="87" xfId="2" applyFont="1" applyFill="1" applyBorder="1" applyAlignment="1" applyProtection="1">
      <alignment horizontal="center" vertical="center" wrapText="1"/>
      <protection locked="0"/>
    </xf>
    <xf numFmtId="0" fontId="50" fillId="25" borderId="41" xfId="2" applyFont="1" applyFill="1" applyBorder="1" applyAlignment="1" applyProtection="1">
      <alignment horizontal="center" vertical="center" wrapText="1"/>
      <protection locked="0"/>
    </xf>
    <xf numFmtId="0" fontId="50" fillId="25" borderId="59" xfId="2" applyFont="1" applyFill="1" applyBorder="1" applyAlignment="1" applyProtection="1">
      <alignment horizontal="center" vertical="center" wrapText="1"/>
      <protection locked="0"/>
    </xf>
    <xf numFmtId="0" fontId="90" fillId="9" borderId="65" xfId="2" applyFont="1" applyFill="1" applyBorder="1" applyAlignment="1" applyProtection="1">
      <alignment horizontal="center" vertical="center" wrapText="1"/>
      <protection locked="0"/>
    </xf>
    <xf numFmtId="0" fontId="90" fillId="9" borderId="45" xfId="2" applyFont="1" applyFill="1" applyBorder="1" applyAlignment="1" applyProtection="1">
      <alignment horizontal="center" vertical="center" wrapText="1"/>
      <protection locked="0"/>
    </xf>
    <xf numFmtId="0" fontId="90" fillId="9" borderId="58" xfId="2" applyFont="1" applyFill="1" applyBorder="1" applyAlignment="1" applyProtection="1">
      <alignment horizontal="center" vertical="center" wrapText="1"/>
      <protection locked="0"/>
    </xf>
    <xf numFmtId="0" fontId="127" fillId="0" borderId="166" xfId="2" applyFont="1" applyBorder="1" applyAlignment="1" applyProtection="1">
      <alignment horizontal="center" vertical="center" wrapText="1"/>
      <protection locked="0"/>
    </xf>
    <xf numFmtId="0" fontId="127" fillId="0" borderId="127" xfId="2" applyFont="1" applyBorder="1" applyAlignment="1" applyProtection="1">
      <alignment horizontal="center" vertical="center" wrapText="1"/>
      <protection locked="0"/>
    </xf>
    <xf numFmtId="0" fontId="127" fillId="0" borderId="169" xfId="2" applyFont="1" applyBorder="1" applyAlignment="1" applyProtection="1">
      <alignment horizontal="center" vertical="center" wrapText="1"/>
      <protection locked="0"/>
    </xf>
    <xf numFmtId="0" fontId="127" fillId="0" borderId="128" xfId="2" applyFont="1" applyBorder="1" applyAlignment="1" applyProtection="1">
      <alignment horizontal="center" vertical="center" wrapText="1"/>
      <protection locked="0"/>
    </xf>
    <xf numFmtId="0" fontId="4" fillId="0" borderId="78" xfId="2" applyFont="1" applyBorder="1" applyAlignment="1" applyProtection="1">
      <alignment horizontal="left" vertical="center" wrapText="1"/>
      <protection locked="0"/>
    </xf>
    <xf numFmtId="49" fontId="57" fillId="0" borderId="0" xfId="2" applyNumberFormat="1" applyFont="1" applyAlignment="1" applyProtection="1">
      <alignment horizontal="right" vertical="center"/>
      <protection locked="0" hidden="1"/>
    </xf>
    <xf numFmtId="0" fontId="127" fillId="0" borderId="168" xfId="2" applyFont="1" applyBorder="1" applyAlignment="1" applyProtection="1">
      <alignment horizontal="center" vertical="center" wrapText="1"/>
      <protection locked="0"/>
    </xf>
    <xf numFmtId="0" fontId="127" fillId="0" borderId="126" xfId="2"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shrinkToFit="1"/>
      <protection locked="0"/>
    </xf>
    <xf numFmtId="0" fontId="59" fillId="0" borderId="12" xfId="0" applyFont="1" applyBorder="1" applyAlignment="1" applyProtection="1">
      <alignment horizontal="center" vertical="center" wrapText="1" shrinkToFit="1"/>
      <protection locked="0"/>
    </xf>
    <xf numFmtId="0" fontId="128" fillId="0" borderId="12" xfId="0" applyFont="1" applyBorder="1" applyAlignment="1" applyProtection="1">
      <alignment horizontal="left" vertical="center" wrapText="1" shrinkToFit="1"/>
      <protection locked="0"/>
    </xf>
    <xf numFmtId="0" fontId="128" fillId="0" borderId="57" xfId="0" applyFont="1" applyBorder="1" applyAlignment="1" applyProtection="1">
      <alignment horizontal="left" vertical="center" wrapText="1" shrinkToFit="1"/>
      <protection locked="0"/>
    </xf>
    <xf numFmtId="0" fontId="127" fillId="0" borderId="106" xfId="2" applyFont="1" applyBorder="1" applyAlignment="1" applyProtection="1">
      <alignment horizontal="center" vertical="center" wrapText="1"/>
      <protection locked="0"/>
    </xf>
    <xf numFmtId="0" fontId="127" fillId="0" borderId="107" xfId="2" applyFont="1" applyBorder="1" applyAlignment="1" applyProtection="1">
      <alignment horizontal="center" vertical="center" wrapText="1"/>
      <protection locked="0"/>
    </xf>
    <xf numFmtId="0" fontId="102" fillId="0" borderId="166" xfId="2" applyFont="1" applyBorder="1" applyAlignment="1" applyProtection="1">
      <alignment horizontal="center" vertical="center" wrapText="1"/>
      <protection locked="0"/>
    </xf>
    <xf numFmtId="0" fontId="102" fillId="0" borderId="127" xfId="2" applyFont="1" applyBorder="1" applyAlignment="1" applyProtection="1">
      <alignment horizontal="center" vertical="center" wrapText="1"/>
      <protection locked="0"/>
    </xf>
    <xf numFmtId="0" fontId="102" fillId="0" borderId="10" xfId="0" applyFont="1" applyBorder="1" applyAlignment="1" applyProtection="1">
      <alignment horizontal="center" vertical="top" wrapText="1" shrinkToFit="1"/>
      <protection locked="0"/>
    </xf>
    <xf numFmtId="0" fontId="102" fillId="0" borderId="33" xfId="0" applyFont="1" applyBorder="1" applyAlignment="1" applyProtection="1">
      <alignment horizontal="center" vertical="top" wrapText="1" shrinkToFit="1"/>
      <protection locked="0"/>
    </xf>
    <xf numFmtId="0" fontId="57" fillId="0" borderId="31" xfId="2" applyFont="1" applyBorder="1" applyAlignment="1" applyProtection="1">
      <alignment horizontal="left" vertical="center" wrapText="1"/>
      <protection locked="0"/>
    </xf>
    <xf numFmtId="0" fontId="102" fillId="0" borderId="182" xfId="2" applyFont="1" applyBorder="1" applyAlignment="1" applyProtection="1">
      <alignment horizontal="center" vertical="center" wrapText="1"/>
      <protection locked="0"/>
    </xf>
    <xf numFmtId="0" fontId="102" fillId="0" borderId="183" xfId="2" applyFont="1" applyBorder="1" applyAlignment="1" applyProtection="1">
      <alignment horizontal="center" vertical="center" wrapText="1"/>
      <protection locked="0"/>
    </xf>
    <xf numFmtId="3" fontId="38" fillId="9" borderId="89" xfId="3" applyNumberFormat="1" applyFont="1" applyFill="1" applyBorder="1" applyAlignment="1" applyProtection="1">
      <alignment horizontal="right" vertical="center"/>
      <protection locked="0"/>
    </xf>
    <xf numFmtId="177" fontId="27" fillId="37" borderId="89" xfId="2" applyNumberFormat="1" applyFont="1" applyFill="1" applyBorder="1" applyAlignment="1" applyProtection="1">
      <alignment horizontal="left" vertical="center"/>
      <protection locked="0"/>
    </xf>
    <xf numFmtId="177" fontId="27" fillId="37" borderId="90" xfId="2" applyNumberFormat="1" applyFont="1" applyFill="1" applyBorder="1" applyAlignment="1" applyProtection="1">
      <alignment horizontal="left" vertical="center"/>
      <protection locked="0"/>
    </xf>
    <xf numFmtId="3" fontId="38" fillId="9" borderId="93" xfId="3" applyNumberFormat="1" applyFont="1" applyFill="1" applyBorder="1" applyAlignment="1" applyProtection="1">
      <alignment horizontal="right" vertical="center"/>
      <protection locked="0"/>
    </xf>
    <xf numFmtId="177" fontId="27" fillId="37" borderId="2" xfId="2" applyNumberFormat="1" applyFont="1" applyFill="1" applyBorder="1" applyAlignment="1" applyProtection="1">
      <alignment horizontal="left" vertical="center"/>
      <protection locked="0"/>
    </xf>
    <xf numFmtId="177" fontId="27" fillId="37" borderId="33" xfId="2" applyNumberFormat="1" applyFont="1" applyFill="1" applyBorder="1" applyAlignment="1" applyProtection="1">
      <alignment horizontal="left" vertical="center"/>
      <protection locked="0"/>
    </xf>
    <xf numFmtId="0" fontId="24" fillId="37" borderId="97" xfId="0" applyFont="1" applyFill="1" applyBorder="1" applyAlignment="1" applyProtection="1">
      <alignment horizontal="left" vertical="center" shrinkToFit="1"/>
      <protection locked="0"/>
    </xf>
    <xf numFmtId="0" fontId="24" fillId="37" borderId="93" xfId="0" applyFont="1" applyFill="1" applyBorder="1" applyAlignment="1" applyProtection="1">
      <alignment horizontal="left" vertical="center" shrinkToFit="1"/>
      <protection locked="0"/>
    </xf>
    <xf numFmtId="0" fontId="24" fillId="37" borderId="94" xfId="0" applyFont="1" applyFill="1" applyBorder="1" applyAlignment="1" applyProtection="1">
      <alignment horizontal="left" vertical="center" shrinkToFit="1"/>
      <protection locked="0"/>
    </xf>
    <xf numFmtId="3" fontId="34" fillId="9" borderId="92" xfId="3" applyNumberFormat="1" applyFont="1" applyFill="1" applyBorder="1" applyAlignment="1" applyProtection="1">
      <alignment horizontal="right" vertical="center"/>
      <protection locked="0"/>
    </xf>
    <xf numFmtId="3" fontId="34" fillId="9" borderId="93" xfId="3" applyNumberFormat="1" applyFont="1" applyFill="1" applyBorder="1" applyAlignment="1" applyProtection="1">
      <alignment horizontal="right" vertical="center"/>
      <protection locked="0"/>
    </xf>
    <xf numFmtId="0" fontId="24" fillId="37" borderId="37" xfId="0" applyFont="1" applyFill="1" applyBorder="1" applyAlignment="1" applyProtection="1">
      <alignment horizontal="center" vertical="center" textRotation="255" shrinkToFit="1"/>
      <protection locked="0"/>
    </xf>
    <xf numFmtId="0" fontId="24" fillId="37" borderId="38" xfId="0" applyFont="1" applyFill="1" applyBorder="1" applyAlignment="1" applyProtection="1">
      <alignment horizontal="center" vertical="center" textRotation="255" shrinkToFit="1"/>
      <protection locked="0"/>
    </xf>
    <xf numFmtId="0" fontId="24" fillId="37" borderId="6" xfId="0" applyFont="1" applyFill="1" applyBorder="1" applyAlignment="1" applyProtection="1">
      <alignment horizontal="center" vertical="center" textRotation="255" shrinkToFit="1"/>
      <protection locked="0"/>
    </xf>
    <xf numFmtId="0" fontId="24" fillId="37" borderId="0" xfId="0" applyFont="1" applyFill="1" applyAlignment="1" applyProtection="1">
      <alignment horizontal="center" vertical="center" textRotation="255" shrinkToFit="1"/>
      <protection locked="0"/>
    </xf>
    <xf numFmtId="0" fontId="24" fillId="37" borderId="40" xfId="0" applyFont="1" applyFill="1" applyBorder="1" applyAlignment="1" applyProtection="1">
      <alignment horizontal="center" vertical="center" textRotation="255" shrinkToFit="1"/>
      <protection locked="0"/>
    </xf>
    <xf numFmtId="0" fontId="24" fillId="37" borderId="41" xfId="0" applyFont="1" applyFill="1" applyBorder="1" applyAlignment="1" applyProtection="1">
      <alignment horizontal="center" vertical="center" textRotation="255" shrinkToFit="1"/>
      <protection locked="0"/>
    </xf>
    <xf numFmtId="3" fontId="38" fillId="3" borderId="31" xfId="3" applyNumberFormat="1" applyFont="1" applyFill="1" applyBorder="1" applyAlignment="1" applyProtection="1">
      <alignment horizontal="right" vertical="center"/>
      <protection locked="0"/>
    </xf>
    <xf numFmtId="3" fontId="38" fillId="3" borderId="0" xfId="3" applyNumberFormat="1" applyFont="1" applyFill="1" applyBorder="1" applyAlignment="1" applyProtection="1">
      <alignment horizontal="right" vertical="center"/>
      <protection locked="0"/>
    </xf>
    <xf numFmtId="0" fontId="52" fillId="37" borderId="61" xfId="0" applyFont="1" applyFill="1" applyBorder="1" applyAlignment="1" applyProtection="1">
      <alignment horizontal="left" vertical="center" shrinkToFit="1"/>
      <protection locked="0"/>
    </xf>
    <xf numFmtId="0" fontId="52" fillId="37" borderId="12" xfId="0" applyFont="1" applyFill="1" applyBorder="1" applyAlignment="1" applyProtection="1">
      <alignment horizontal="left" vertical="center" shrinkToFit="1"/>
      <protection locked="0"/>
    </xf>
    <xf numFmtId="0" fontId="52" fillId="37" borderId="57" xfId="0" applyFont="1" applyFill="1" applyBorder="1" applyAlignment="1" applyProtection="1">
      <alignment horizontal="left" vertical="center" shrinkToFit="1"/>
      <protection locked="0"/>
    </xf>
    <xf numFmtId="3" fontId="38" fillId="3" borderId="12" xfId="3" applyNumberFormat="1" applyFont="1" applyFill="1" applyBorder="1" applyAlignment="1" applyProtection="1">
      <alignment vertical="center"/>
      <protection locked="0"/>
    </xf>
    <xf numFmtId="0" fontId="57" fillId="37" borderId="3" xfId="2" applyFont="1" applyFill="1" applyBorder="1" applyAlignment="1" applyProtection="1">
      <alignment horizontal="right" vertical="top"/>
      <protection locked="0"/>
    </xf>
    <xf numFmtId="0" fontId="65" fillId="37" borderId="6" xfId="2" applyFont="1" applyFill="1" applyBorder="1" applyAlignment="1" applyProtection="1">
      <alignment horizontal="left" wrapText="1"/>
      <protection locked="0"/>
    </xf>
    <xf numFmtId="0" fontId="65" fillId="37" borderId="0" xfId="2" applyFont="1" applyFill="1" applyAlignment="1" applyProtection="1">
      <alignment horizontal="left" wrapText="1"/>
      <protection locked="0"/>
    </xf>
    <xf numFmtId="3" fontId="38" fillId="3" borderId="61" xfId="3" applyNumberFormat="1" applyFont="1" applyFill="1" applyBorder="1" applyAlignment="1" applyProtection="1">
      <alignment horizontal="right" vertical="center"/>
      <protection locked="0"/>
    </xf>
    <xf numFmtId="3" fontId="38" fillId="3" borderId="12" xfId="3" applyNumberFormat="1" applyFont="1" applyFill="1" applyBorder="1" applyAlignment="1" applyProtection="1">
      <alignment horizontal="right" vertical="center"/>
      <protection locked="0"/>
    </xf>
    <xf numFmtId="0" fontId="24" fillId="37" borderId="12" xfId="0" applyFont="1" applyFill="1" applyBorder="1" applyAlignment="1" applyProtection="1">
      <alignment horizontal="left" vertical="center"/>
      <protection locked="0"/>
    </xf>
    <xf numFmtId="0" fontId="24" fillId="37" borderId="57" xfId="0" applyFont="1" applyFill="1" applyBorder="1" applyAlignment="1" applyProtection="1">
      <alignment horizontal="left" vertical="center"/>
      <protection locked="0"/>
    </xf>
    <xf numFmtId="3" fontId="34" fillId="9" borderId="26" xfId="3" applyNumberFormat="1" applyFont="1" applyFill="1" applyBorder="1" applyAlignment="1" applyProtection="1">
      <alignment horizontal="right" vertical="center"/>
      <protection locked="0"/>
    </xf>
    <xf numFmtId="3" fontId="34" fillId="9" borderId="69" xfId="3" applyNumberFormat="1" applyFont="1" applyFill="1" applyBorder="1" applyAlignment="1" applyProtection="1">
      <alignment horizontal="right" vertical="center"/>
      <protection locked="0"/>
    </xf>
    <xf numFmtId="0" fontId="24" fillId="37" borderId="16" xfId="0" applyFont="1" applyFill="1" applyBorder="1" applyAlignment="1" applyProtection="1">
      <alignment horizontal="left" vertical="center" shrinkToFit="1"/>
      <protection locked="0"/>
    </xf>
    <xf numFmtId="0" fontId="24" fillId="37" borderId="12" xfId="0" applyFont="1" applyFill="1" applyBorder="1" applyAlignment="1" applyProtection="1">
      <alignment horizontal="left" vertical="center" shrinkToFit="1"/>
      <protection locked="0"/>
    </xf>
    <xf numFmtId="0" fontId="24" fillId="37" borderId="57" xfId="0" applyFont="1" applyFill="1" applyBorder="1" applyAlignment="1" applyProtection="1">
      <alignment horizontal="left" vertical="center" shrinkToFit="1"/>
      <protection locked="0"/>
    </xf>
    <xf numFmtId="0" fontId="32" fillId="37" borderId="6" xfId="0" applyFont="1" applyFill="1" applyBorder="1" applyAlignment="1" applyProtection="1">
      <alignment horizontal="center" vertical="center" textRotation="255" wrapText="1"/>
      <protection locked="0"/>
    </xf>
    <xf numFmtId="0" fontId="32" fillId="37" borderId="0" xfId="0" applyFont="1" applyFill="1" applyAlignment="1" applyProtection="1">
      <alignment horizontal="center" vertical="center" textRotation="255"/>
      <protection locked="0"/>
    </xf>
    <xf numFmtId="0" fontId="32" fillId="37" borderId="6" xfId="0" applyFont="1" applyFill="1" applyBorder="1" applyAlignment="1" applyProtection="1">
      <alignment horizontal="center" vertical="center" textRotation="255"/>
      <protection locked="0"/>
    </xf>
    <xf numFmtId="0" fontId="32" fillId="37" borderId="40" xfId="0" applyFont="1" applyFill="1" applyBorder="1" applyAlignment="1" applyProtection="1">
      <alignment horizontal="center" vertical="center" textRotation="255"/>
      <protection locked="0"/>
    </xf>
    <xf numFmtId="0" fontId="32" fillId="37" borderId="41" xfId="0" applyFont="1" applyFill="1" applyBorder="1" applyAlignment="1" applyProtection="1">
      <alignment horizontal="center" vertical="center" textRotation="255"/>
      <protection locked="0"/>
    </xf>
    <xf numFmtId="3" fontId="38" fillId="3" borderId="26" xfId="3" applyNumberFormat="1" applyFont="1" applyFill="1" applyBorder="1" applyAlignment="1" applyProtection="1">
      <alignment horizontal="right" vertical="center"/>
      <protection locked="0"/>
    </xf>
    <xf numFmtId="3" fontId="38" fillId="3" borderId="69" xfId="3" applyNumberFormat="1" applyFont="1" applyFill="1" applyBorder="1" applyAlignment="1" applyProtection="1">
      <alignment horizontal="right" vertical="center"/>
      <protection locked="0"/>
    </xf>
    <xf numFmtId="3" fontId="34" fillId="9" borderId="61" xfId="3" applyNumberFormat="1" applyFont="1" applyFill="1" applyBorder="1" applyAlignment="1" applyProtection="1">
      <alignment horizontal="right" vertical="center"/>
      <protection locked="0"/>
    </xf>
    <xf numFmtId="3" fontId="34" fillId="9" borderId="12" xfId="3" applyNumberFormat="1" applyFont="1" applyFill="1" applyBorder="1" applyAlignment="1" applyProtection="1">
      <alignment horizontal="right" vertical="center"/>
      <protection locked="0"/>
    </xf>
    <xf numFmtId="0" fontId="52" fillId="37" borderId="9" xfId="0" applyFont="1" applyFill="1" applyBorder="1" applyAlignment="1" applyProtection="1">
      <alignment horizontal="left" vertical="center" shrinkToFit="1"/>
      <protection locked="0"/>
    </xf>
    <xf numFmtId="0" fontId="52" fillId="37" borderId="71" xfId="0" applyFont="1" applyFill="1" applyBorder="1" applyAlignment="1" applyProtection="1">
      <alignment horizontal="left" vertical="center" shrinkToFit="1"/>
      <protection locked="0"/>
    </xf>
    <xf numFmtId="0" fontId="52" fillId="37" borderId="85" xfId="0" applyFont="1" applyFill="1" applyBorder="1" applyAlignment="1" applyProtection="1">
      <alignment horizontal="left" vertical="center" shrinkToFit="1"/>
      <protection locked="0"/>
    </xf>
    <xf numFmtId="3" fontId="38" fillId="3" borderId="71" xfId="3" applyNumberFormat="1" applyFont="1" applyFill="1" applyBorder="1" applyAlignment="1" applyProtection="1">
      <alignment vertical="center"/>
      <protection locked="0"/>
    </xf>
    <xf numFmtId="0" fontId="24" fillId="37" borderId="9" xfId="0" applyFont="1" applyFill="1" applyBorder="1" applyAlignment="1" applyProtection="1">
      <alignment horizontal="left" vertical="center" shrinkToFit="1"/>
      <protection locked="0"/>
    </xf>
    <xf numFmtId="0" fontId="24" fillId="37" borderId="71" xfId="0" applyFont="1" applyFill="1" applyBorder="1" applyAlignment="1" applyProtection="1">
      <alignment horizontal="left" vertical="center" shrinkToFit="1"/>
      <protection locked="0"/>
    </xf>
    <xf numFmtId="0" fontId="24" fillId="37" borderId="85" xfId="0" applyFont="1" applyFill="1" applyBorder="1" applyAlignment="1" applyProtection="1">
      <alignment horizontal="left" vertical="center" shrinkToFit="1"/>
      <protection locked="0"/>
    </xf>
    <xf numFmtId="0" fontId="24" fillId="37" borderId="29" xfId="0" applyFont="1" applyFill="1" applyBorder="1" applyAlignment="1" applyProtection="1">
      <alignment horizontal="left" vertical="center" shrinkToFit="1"/>
      <protection locked="0"/>
    </xf>
    <xf numFmtId="0" fontId="24" fillId="37" borderId="50" xfId="0" applyFont="1" applyFill="1" applyBorder="1" applyAlignment="1" applyProtection="1">
      <alignment horizontal="left" vertical="center" shrinkToFit="1"/>
      <protection locked="0"/>
    </xf>
    <xf numFmtId="0" fontId="24" fillId="37" borderId="62" xfId="0" applyFont="1" applyFill="1" applyBorder="1" applyAlignment="1" applyProtection="1">
      <alignment horizontal="left" vertical="center" shrinkToFit="1"/>
      <protection locked="0"/>
    </xf>
    <xf numFmtId="3" fontId="38" fillId="3" borderId="9" xfId="3" applyNumberFormat="1" applyFont="1" applyFill="1" applyBorder="1" applyAlignment="1" applyProtection="1">
      <alignment horizontal="right" vertical="center"/>
      <protection locked="0"/>
    </xf>
    <xf numFmtId="3" fontId="38" fillId="3" borderId="71" xfId="3" applyNumberFormat="1" applyFont="1" applyFill="1" applyBorder="1" applyAlignment="1" applyProtection="1">
      <alignment horizontal="right" vertical="center"/>
      <protection locked="0"/>
    </xf>
    <xf numFmtId="0" fontId="31" fillId="37" borderId="103" xfId="2" applyFont="1" applyFill="1" applyBorder="1" applyAlignment="1" applyProtection="1">
      <alignment horizontal="center" vertical="center" wrapText="1" shrinkToFit="1"/>
      <protection locked="0"/>
    </xf>
    <xf numFmtId="3" fontId="34" fillId="9" borderId="103" xfId="2" applyNumberFormat="1" applyFont="1" applyFill="1" applyBorder="1" applyAlignment="1" applyProtection="1">
      <alignment horizontal="right" vertical="center" shrinkToFit="1"/>
      <protection locked="0"/>
    </xf>
    <xf numFmtId="3" fontId="34" fillId="9" borderId="87" xfId="2" applyNumberFormat="1" applyFont="1" applyFill="1" applyBorder="1" applyAlignment="1" applyProtection="1">
      <alignment horizontal="right" vertical="center" shrinkToFit="1"/>
      <protection locked="0"/>
    </xf>
    <xf numFmtId="0" fontId="31" fillId="37" borderId="42" xfId="2" applyFont="1" applyFill="1" applyBorder="1" applyAlignment="1" applyProtection="1">
      <alignment horizontal="center" vertical="center" shrinkToFit="1"/>
      <protection locked="0"/>
    </xf>
    <xf numFmtId="0" fontId="31" fillId="37" borderId="103" xfId="2" applyFont="1" applyFill="1" applyBorder="1" applyAlignment="1" applyProtection="1">
      <alignment horizontal="center" vertical="center" shrinkToFit="1"/>
      <protection locked="0"/>
    </xf>
    <xf numFmtId="0" fontId="24" fillId="37" borderId="34" xfId="0" applyFont="1" applyFill="1" applyBorder="1" applyAlignment="1" applyProtection="1">
      <alignment horizontal="center" vertical="center" textRotation="255"/>
      <protection locked="0"/>
    </xf>
    <xf numFmtId="0" fontId="24" fillId="37" borderId="73" xfId="0" applyFont="1" applyFill="1" applyBorder="1" applyAlignment="1" applyProtection="1">
      <alignment horizontal="center" vertical="center" textRotation="255"/>
      <protection locked="0"/>
    </xf>
    <xf numFmtId="0" fontId="24" fillId="37" borderId="6" xfId="0" applyFont="1" applyFill="1" applyBorder="1" applyAlignment="1" applyProtection="1">
      <alignment horizontal="center" vertical="center" textRotation="255"/>
      <protection locked="0"/>
    </xf>
    <xf numFmtId="0" fontId="24" fillId="37" borderId="59" xfId="0" applyFont="1" applyFill="1" applyBorder="1" applyAlignment="1" applyProtection="1">
      <alignment horizontal="center" vertical="center" textRotation="255"/>
      <protection locked="0"/>
    </xf>
    <xf numFmtId="0" fontId="24" fillId="37" borderId="81" xfId="0" applyFont="1" applyFill="1" applyBorder="1" applyAlignment="1" applyProtection="1">
      <alignment horizontal="left" vertical="center" shrinkToFit="1"/>
      <protection locked="0"/>
    </xf>
    <xf numFmtId="0" fontId="24" fillId="37" borderId="75" xfId="0" applyFont="1" applyFill="1" applyBorder="1" applyAlignment="1" applyProtection="1">
      <alignment horizontal="left" vertical="center" shrinkToFit="1"/>
      <protection locked="0"/>
    </xf>
    <xf numFmtId="0" fontId="24" fillId="37" borderId="113" xfId="0" applyFont="1" applyFill="1" applyBorder="1" applyAlignment="1" applyProtection="1">
      <alignment horizontal="left" vertical="center" shrinkToFit="1"/>
      <protection locked="0"/>
    </xf>
    <xf numFmtId="3" fontId="38" fillId="3" borderId="81" xfId="3" applyNumberFormat="1" applyFont="1" applyFill="1" applyBorder="1" applyAlignment="1" applyProtection="1">
      <alignment horizontal="right" vertical="center"/>
      <protection locked="0"/>
    </xf>
    <xf numFmtId="3" fontId="38" fillId="3" borderId="75" xfId="3" applyNumberFormat="1" applyFont="1" applyFill="1" applyBorder="1" applyAlignment="1" applyProtection="1">
      <alignment horizontal="right" vertical="center"/>
      <protection locked="0"/>
    </xf>
    <xf numFmtId="3" fontId="34" fillId="9" borderId="23" xfId="3" applyNumberFormat="1" applyFont="1" applyFill="1" applyBorder="1" applyAlignment="1" applyProtection="1">
      <alignment horizontal="right" vertical="center"/>
      <protection locked="0"/>
    </xf>
    <xf numFmtId="3" fontId="34" fillId="9" borderId="38" xfId="3" applyNumberFormat="1" applyFont="1" applyFill="1" applyBorder="1" applyAlignment="1" applyProtection="1">
      <alignment horizontal="right" vertical="center"/>
      <protection locked="0"/>
    </xf>
    <xf numFmtId="0" fontId="24" fillId="37" borderId="35" xfId="0" applyFont="1" applyFill="1" applyBorder="1" applyAlignment="1" applyProtection="1">
      <alignment horizontal="left" vertical="center" shrinkToFit="1"/>
      <protection locked="0"/>
    </xf>
    <xf numFmtId="0" fontId="24" fillId="37" borderId="53" xfId="0" applyFont="1" applyFill="1" applyBorder="1" applyAlignment="1" applyProtection="1">
      <alignment horizontal="left" vertical="center" shrinkToFit="1"/>
      <protection locked="0"/>
    </xf>
    <xf numFmtId="0" fontId="24" fillId="37" borderId="84" xfId="0" applyFont="1" applyFill="1" applyBorder="1" applyAlignment="1" applyProtection="1">
      <alignment horizontal="left" vertical="center" shrinkToFit="1"/>
      <protection locked="0"/>
    </xf>
    <xf numFmtId="3" fontId="38" fillId="3" borderId="35" xfId="3" applyNumberFormat="1" applyFont="1" applyFill="1" applyBorder="1" applyAlignment="1" applyProtection="1">
      <alignment horizontal="right" vertical="center"/>
      <protection locked="0"/>
    </xf>
    <xf numFmtId="3" fontId="38" fillId="3" borderId="53" xfId="3" applyNumberFormat="1" applyFont="1" applyFill="1" applyBorder="1" applyAlignment="1" applyProtection="1">
      <alignment horizontal="right" vertical="center"/>
      <protection locked="0"/>
    </xf>
    <xf numFmtId="0" fontId="31" fillId="37" borderId="184" xfId="2" applyFont="1" applyFill="1" applyBorder="1" applyAlignment="1" applyProtection="1">
      <alignment horizontal="center" vertical="center" wrapText="1" shrinkToFit="1"/>
      <protection locked="0"/>
    </xf>
    <xf numFmtId="0" fontId="31" fillId="37" borderId="105" xfId="2" applyFont="1" applyFill="1" applyBorder="1" applyAlignment="1" applyProtection="1">
      <alignment horizontal="center" vertical="center" wrapText="1" shrinkToFit="1"/>
      <protection locked="0"/>
    </xf>
    <xf numFmtId="3" fontId="38" fillId="0" borderId="105" xfId="2" applyNumberFormat="1" applyFont="1" applyBorder="1" applyAlignment="1" applyProtection="1">
      <alignment horizontal="right" vertical="center" shrinkToFit="1"/>
      <protection locked="0"/>
    </xf>
    <xf numFmtId="3" fontId="38" fillId="0" borderId="9" xfId="2" applyNumberFormat="1" applyFont="1" applyBorder="1" applyAlignment="1" applyProtection="1">
      <alignment horizontal="right" vertical="center" shrinkToFit="1"/>
      <protection locked="0"/>
    </xf>
    <xf numFmtId="0" fontId="31" fillId="37" borderId="85" xfId="2" applyFont="1" applyFill="1" applyBorder="1" applyAlignment="1" applyProtection="1">
      <alignment horizontal="center" vertical="center" shrinkToFit="1"/>
      <protection locked="0"/>
    </xf>
    <xf numFmtId="0" fontId="31" fillId="37" borderId="105" xfId="2" applyFont="1" applyFill="1" applyBorder="1" applyAlignment="1" applyProtection="1">
      <alignment horizontal="center" vertical="center" shrinkToFit="1"/>
      <protection locked="0"/>
    </xf>
    <xf numFmtId="0" fontId="31" fillId="37" borderId="185" xfId="2" applyFont="1" applyFill="1" applyBorder="1" applyAlignment="1" applyProtection="1">
      <alignment horizontal="center" vertical="center" shrinkToFit="1"/>
      <protection locked="0"/>
    </xf>
    <xf numFmtId="0" fontId="31" fillId="37" borderId="186" xfId="2" applyFont="1" applyFill="1" applyBorder="1" applyAlignment="1" applyProtection="1">
      <alignment horizontal="center" vertical="center" wrapText="1" shrinkToFit="1"/>
      <protection locked="0"/>
    </xf>
    <xf numFmtId="0" fontId="31" fillId="37" borderId="150" xfId="2" applyFont="1" applyFill="1" applyBorder="1" applyAlignment="1" applyProtection="1">
      <alignment horizontal="center" vertical="center" wrapText="1" shrinkToFit="1"/>
      <protection locked="0"/>
    </xf>
    <xf numFmtId="3" fontId="38" fillId="0" borderId="150" xfId="2" applyNumberFormat="1" applyFont="1" applyBorder="1" applyAlignment="1" applyProtection="1">
      <alignment horizontal="right" vertical="center" shrinkToFit="1"/>
      <protection locked="0"/>
    </xf>
    <xf numFmtId="3" fontId="38" fillId="0" borderId="54" xfId="2" applyNumberFormat="1" applyFont="1" applyBorder="1" applyAlignment="1" applyProtection="1">
      <alignment horizontal="right" vertical="center" shrinkToFit="1"/>
      <protection locked="0"/>
    </xf>
    <xf numFmtId="0" fontId="31" fillId="37" borderId="83" xfId="2" applyFont="1" applyFill="1" applyBorder="1" applyAlignment="1" applyProtection="1">
      <alignment horizontal="center" vertical="center" shrinkToFit="1"/>
      <protection locked="0"/>
    </xf>
    <xf numFmtId="0" fontId="31" fillId="37" borderId="150" xfId="2" applyFont="1" applyFill="1" applyBorder="1" applyAlignment="1" applyProtection="1">
      <alignment horizontal="center" vertical="center" shrinkToFit="1"/>
      <protection locked="0"/>
    </xf>
    <xf numFmtId="0" fontId="31" fillId="37" borderId="187" xfId="2" applyFont="1" applyFill="1" applyBorder="1" applyAlignment="1" applyProtection="1">
      <alignment horizontal="center" vertical="center" shrinkToFit="1"/>
      <protection locked="0"/>
    </xf>
    <xf numFmtId="3" fontId="38" fillId="0" borderId="71" xfId="2" applyNumberFormat="1" applyFont="1" applyBorder="1" applyAlignment="1" applyProtection="1">
      <alignment horizontal="right" vertical="center" shrinkToFit="1"/>
      <protection locked="0"/>
    </xf>
    <xf numFmtId="0" fontId="18" fillId="0" borderId="0" xfId="2" applyFont="1" applyAlignment="1" applyProtection="1">
      <alignment horizontal="left" vertical="center"/>
      <protection locked="0"/>
    </xf>
    <xf numFmtId="0" fontId="31" fillId="37" borderId="182" xfId="2" applyFont="1" applyFill="1" applyBorder="1" applyAlignment="1" applyProtection="1">
      <alignment horizontal="center" vertical="center" wrapText="1" shrinkToFit="1"/>
      <protection locked="0"/>
    </xf>
    <xf numFmtId="0" fontId="31" fillId="37" borderId="109" xfId="2" applyFont="1" applyFill="1" applyBorder="1" applyAlignment="1" applyProtection="1">
      <alignment horizontal="center" vertical="center" wrapText="1" shrinkToFit="1"/>
      <protection locked="0"/>
    </xf>
    <xf numFmtId="3" fontId="38" fillId="0" borderId="109" xfId="2" applyNumberFormat="1" applyFont="1" applyBorder="1" applyAlignment="1" applyProtection="1">
      <alignment horizontal="right" vertical="center" shrinkToFit="1"/>
      <protection locked="0"/>
    </xf>
    <xf numFmtId="3" fontId="38" fillId="0" borderId="74" xfId="2" applyNumberFormat="1" applyFont="1" applyBorder="1" applyAlignment="1" applyProtection="1">
      <alignment horizontal="right" vertical="center" shrinkToFit="1"/>
      <protection locked="0"/>
    </xf>
    <xf numFmtId="0" fontId="31" fillId="37" borderId="73" xfId="2" applyFont="1" applyFill="1" applyBorder="1" applyAlignment="1" applyProtection="1">
      <alignment horizontal="center" vertical="center" shrinkToFit="1"/>
      <protection locked="0"/>
    </xf>
    <xf numFmtId="0" fontId="31" fillId="37" borderId="109" xfId="2" applyFont="1" applyFill="1" applyBorder="1" applyAlignment="1" applyProtection="1">
      <alignment horizontal="center" vertical="center" shrinkToFit="1"/>
      <protection locked="0"/>
    </xf>
    <xf numFmtId="0" fontId="31" fillId="37" borderId="183" xfId="2" applyFont="1" applyFill="1" applyBorder="1" applyAlignment="1" applyProtection="1">
      <alignment horizontal="center" vertical="center" shrinkToFit="1"/>
      <protection locked="0"/>
    </xf>
    <xf numFmtId="0" fontId="6" fillId="37" borderId="0" xfId="2" applyFont="1" applyFill="1" applyAlignment="1" applyProtection="1">
      <alignment horizontal="left" vertical="center"/>
      <protection locked="0"/>
    </xf>
    <xf numFmtId="0" fontId="31" fillId="37" borderId="112" xfId="2" applyFont="1" applyFill="1" applyBorder="1" applyAlignment="1" applyProtection="1">
      <alignment horizontal="center" vertical="center"/>
      <protection locked="0"/>
    </xf>
    <xf numFmtId="0" fontId="31" fillId="37" borderId="102" xfId="2" applyFont="1" applyFill="1" applyBorder="1" applyAlignment="1" applyProtection="1">
      <alignment horizontal="center" vertical="center"/>
      <protection locked="0"/>
    </xf>
    <xf numFmtId="0" fontId="25" fillId="37" borderId="0" xfId="2" applyFont="1" applyFill="1" applyAlignment="1" applyProtection="1">
      <alignment horizontal="left" vertical="center"/>
      <protection locked="0"/>
    </xf>
    <xf numFmtId="0" fontId="30" fillId="37" borderId="61" xfId="2" applyFont="1" applyFill="1" applyBorder="1" applyAlignment="1" applyProtection="1">
      <alignment horizontal="center" vertical="center"/>
      <protection locked="0"/>
    </xf>
    <xf numFmtId="0" fontId="30" fillId="37" borderId="12" xfId="2" applyFont="1" applyFill="1" applyBorder="1" applyAlignment="1" applyProtection="1">
      <alignment horizontal="center" vertical="center"/>
      <protection locked="0"/>
    </xf>
    <xf numFmtId="0" fontId="30" fillId="37" borderId="57" xfId="2" applyFont="1" applyFill="1" applyBorder="1" applyAlignment="1" applyProtection="1">
      <alignment horizontal="center" vertical="center"/>
      <protection locked="0"/>
    </xf>
    <xf numFmtId="0" fontId="30" fillId="37" borderId="38" xfId="2" applyFont="1" applyFill="1" applyBorder="1" applyAlignment="1" applyProtection="1">
      <alignment horizontal="center" vertical="center"/>
      <protection locked="0"/>
    </xf>
    <xf numFmtId="0" fontId="30" fillId="37" borderId="39" xfId="2" applyFont="1" applyFill="1" applyBorder="1" applyAlignment="1" applyProtection="1">
      <alignment horizontal="center" vertical="center"/>
      <protection locked="0"/>
    </xf>
    <xf numFmtId="0" fontId="31" fillId="37" borderId="92" xfId="2" applyFont="1" applyFill="1" applyBorder="1" applyAlignment="1" applyProtection="1">
      <alignment horizontal="center" vertical="center" wrapText="1"/>
      <protection locked="0"/>
    </xf>
    <xf numFmtId="0" fontId="31" fillId="37" borderId="93" xfId="2" applyFont="1" applyFill="1" applyBorder="1" applyAlignment="1" applyProtection="1">
      <alignment horizontal="center" vertical="center" wrapText="1"/>
      <protection locked="0"/>
    </xf>
    <xf numFmtId="0" fontId="31" fillId="37" borderId="94" xfId="2" applyFont="1" applyFill="1" applyBorder="1" applyAlignment="1" applyProtection="1">
      <alignment horizontal="center" vertical="center" wrapText="1"/>
      <protection locked="0"/>
    </xf>
    <xf numFmtId="0" fontId="31" fillId="37" borderId="93" xfId="2" applyFont="1" applyFill="1" applyBorder="1" applyAlignment="1" applyProtection="1">
      <alignment horizontal="center" vertical="center"/>
      <protection locked="0"/>
    </xf>
    <xf numFmtId="0" fontId="31" fillId="37" borderId="94" xfId="2" applyFont="1" applyFill="1" applyBorder="1" applyAlignment="1" applyProtection="1">
      <alignment horizontal="center" vertical="center"/>
      <protection locked="0"/>
    </xf>
    <xf numFmtId="38" fontId="31" fillId="0" borderId="20" xfId="3" applyFont="1" applyFill="1" applyBorder="1" applyAlignment="1" applyProtection="1">
      <alignment horizontal="right" vertical="center"/>
      <protection locked="0"/>
    </xf>
    <xf numFmtId="38" fontId="31" fillId="0" borderId="27" xfId="3" applyFont="1" applyFill="1" applyBorder="1" applyAlignment="1" applyProtection="1">
      <alignment horizontal="right" vertical="center"/>
      <protection locked="0"/>
    </xf>
    <xf numFmtId="38" fontId="31" fillId="9" borderId="65" xfId="3" applyFont="1" applyFill="1" applyBorder="1" applyAlignment="1" applyProtection="1">
      <alignment horizontal="right" vertical="center"/>
      <protection locked="0"/>
    </xf>
    <xf numFmtId="38" fontId="31" fillId="9" borderId="45" xfId="3" applyFont="1" applyFill="1" applyBorder="1" applyAlignment="1" applyProtection="1">
      <alignment horizontal="right" vertical="center"/>
      <protection locked="0"/>
    </xf>
    <xf numFmtId="0" fontId="31" fillId="37" borderId="71" xfId="2" applyFont="1" applyFill="1" applyBorder="1" applyAlignment="1" applyProtection="1">
      <alignment horizontal="center" vertical="center"/>
      <protection locked="0"/>
    </xf>
    <xf numFmtId="38" fontId="31" fillId="0" borderId="200" xfId="3" applyFont="1" applyFill="1" applyBorder="1" applyAlignment="1" applyProtection="1">
      <alignment horizontal="right" vertical="center"/>
      <protection locked="0"/>
    </xf>
    <xf numFmtId="0" fontId="31" fillId="37" borderId="4" xfId="2" applyFont="1" applyFill="1" applyBorder="1" applyAlignment="1" applyProtection="1">
      <alignment horizontal="center" vertical="center"/>
      <protection locked="0"/>
    </xf>
    <xf numFmtId="0" fontId="31" fillId="37" borderId="65" xfId="2" applyFont="1" applyFill="1" applyBorder="1" applyAlignment="1" applyProtection="1">
      <alignment horizontal="center" vertical="center"/>
      <protection locked="0"/>
    </xf>
    <xf numFmtId="0" fontId="31" fillId="37" borderId="45" xfId="2" applyFont="1" applyFill="1" applyBorder="1" applyAlignment="1" applyProtection="1">
      <alignment horizontal="center" vertical="center"/>
      <protection locked="0"/>
    </xf>
    <xf numFmtId="0" fontId="21" fillId="36" borderId="89" xfId="1" applyFont="1" applyFill="1" applyBorder="1" applyAlignment="1" applyProtection="1">
      <alignment horizontal="center" vertical="center"/>
      <protection locked="0"/>
    </xf>
    <xf numFmtId="0" fontId="21" fillId="36" borderId="90" xfId="1" applyFont="1" applyFill="1" applyBorder="1" applyAlignment="1" applyProtection="1">
      <alignment horizontal="center" vertical="center"/>
      <protection locked="0"/>
    </xf>
    <xf numFmtId="0" fontId="58" fillId="37" borderId="151" xfId="2" applyFont="1" applyFill="1" applyBorder="1" applyAlignment="1" applyProtection="1">
      <alignment horizontal="center" vertical="center" textRotation="255" wrapText="1" shrinkToFit="1"/>
      <protection locked="0"/>
    </xf>
    <xf numFmtId="0" fontId="58" fillId="37" borderId="103" xfId="2" applyFont="1" applyFill="1" applyBorder="1" applyAlignment="1" applyProtection="1">
      <alignment horizontal="center" vertical="center" textRotation="255" wrapText="1" shrinkToFit="1"/>
      <protection locked="0"/>
    </xf>
    <xf numFmtId="0" fontId="58" fillId="37" borderId="166" xfId="2" applyFont="1" applyFill="1" applyBorder="1" applyAlignment="1" applyProtection="1">
      <alignment horizontal="center" vertical="center" textRotation="255" wrapText="1" shrinkToFit="1"/>
      <protection locked="0"/>
    </xf>
    <xf numFmtId="0" fontId="58" fillId="37" borderId="112" xfId="2" applyFont="1" applyFill="1" applyBorder="1" applyAlignment="1" applyProtection="1">
      <alignment horizontal="center" vertical="center" textRotation="255" wrapText="1" shrinkToFit="1"/>
      <protection locked="0"/>
    </xf>
    <xf numFmtId="0" fontId="58" fillId="37" borderId="169" xfId="2" applyFont="1" applyFill="1" applyBorder="1" applyAlignment="1" applyProtection="1">
      <alignment horizontal="center" vertical="center" textRotation="255" wrapText="1" shrinkToFit="1"/>
      <protection locked="0"/>
    </xf>
    <xf numFmtId="0" fontId="58" fillId="37" borderId="92" xfId="2" applyFont="1" applyFill="1" applyBorder="1" applyAlignment="1" applyProtection="1">
      <alignment horizontal="center" vertical="center" textRotation="255" wrapText="1" shrinkToFit="1"/>
      <protection locked="0"/>
    </xf>
    <xf numFmtId="0" fontId="31" fillId="37" borderId="69" xfId="2" applyFont="1" applyFill="1" applyBorder="1" applyAlignment="1" applyProtection="1">
      <alignment horizontal="center" vertical="center" justifyLastLine="1"/>
      <protection locked="0"/>
    </xf>
    <xf numFmtId="0" fontId="4" fillId="10" borderId="6" xfId="1" applyFont="1" applyFill="1" applyBorder="1" applyAlignment="1" applyProtection="1">
      <alignment horizontal="center" vertical="center"/>
      <protection locked="0"/>
    </xf>
    <xf numFmtId="0" fontId="4" fillId="10" borderId="0" xfId="1" applyFont="1" applyFill="1" applyAlignment="1" applyProtection="1">
      <alignment horizontal="center" vertical="center"/>
      <protection locked="0"/>
    </xf>
    <xf numFmtId="0" fontId="4" fillId="10" borderId="22" xfId="1" applyFont="1" applyFill="1" applyBorder="1" applyAlignment="1" applyProtection="1">
      <alignment horizontal="center" vertical="center"/>
      <protection locked="0"/>
    </xf>
    <xf numFmtId="0" fontId="4" fillId="10" borderId="10" xfId="1" applyFont="1" applyFill="1" applyBorder="1" applyAlignment="1" applyProtection="1">
      <alignment horizontal="center" vertical="center"/>
      <protection locked="0"/>
    </xf>
    <xf numFmtId="0" fontId="4" fillId="10" borderId="2" xfId="1" applyFont="1" applyFill="1" applyBorder="1" applyAlignment="1" applyProtection="1">
      <alignment horizontal="center" vertical="center"/>
      <protection locked="0"/>
    </xf>
    <xf numFmtId="0" fontId="4" fillId="10" borderId="33" xfId="1" applyFont="1" applyFill="1" applyBorder="1" applyAlignment="1" applyProtection="1">
      <alignment horizontal="center" vertical="center"/>
      <protection locked="0"/>
    </xf>
    <xf numFmtId="0" fontId="45" fillId="36" borderId="0" xfId="1" applyFont="1" applyFill="1" applyAlignment="1" applyProtection="1">
      <alignment horizontal="left" vertical="top" wrapText="1"/>
      <protection locked="0"/>
    </xf>
    <xf numFmtId="0" fontId="31" fillId="36" borderId="88" xfId="1" applyFont="1" applyFill="1" applyBorder="1" applyAlignment="1" applyProtection="1">
      <alignment horizontal="center" vertical="center"/>
      <protection locked="0"/>
    </xf>
    <xf numFmtId="0" fontId="31" fillId="36" borderId="89" xfId="1" applyFont="1" applyFill="1" applyBorder="1" applyAlignment="1" applyProtection="1">
      <alignment horizontal="center" vertical="center"/>
      <protection locked="0"/>
    </xf>
    <xf numFmtId="177" fontId="34" fillId="9" borderId="95" xfId="1" applyNumberFormat="1" applyFont="1" applyFill="1" applyBorder="1" applyAlignment="1" applyProtection="1">
      <alignment horizontal="right" vertical="center"/>
      <protection locked="0"/>
    </xf>
    <xf numFmtId="177" fontId="34" fillId="9" borderId="89" xfId="1" applyNumberFormat="1" applyFont="1" applyFill="1" applyBorder="1" applyAlignment="1" applyProtection="1">
      <alignment horizontal="right" vertical="center"/>
      <protection locked="0"/>
    </xf>
    <xf numFmtId="0" fontId="31" fillId="36" borderId="18" xfId="1" applyFont="1" applyFill="1" applyBorder="1" applyAlignment="1" applyProtection="1">
      <alignment horizontal="center" vertical="center"/>
      <protection locked="0"/>
    </xf>
    <xf numFmtId="0" fontId="31" fillId="36" borderId="53" xfId="1" applyFont="1" applyFill="1" applyBorder="1" applyAlignment="1" applyProtection="1">
      <alignment horizontal="center" vertical="center"/>
      <protection locked="0"/>
    </xf>
    <xf numFmtId="177" fontId="38" fillId="0" borderId="23" xfId="1" applyNumberFormat="1" applyFont="1" applyBorder="1" applyAlignment="1" applyProtection="1">
      <alignment horizontal="right" vertical="center"/>
      <protection locked="0"/>
    </xf>
    <xf numFmtId="177" fontId="38" fillId="0" borderId="38" xfId="1" applyNumberFormat="1" applyFont="1" applyBorder="1" applyAlignment="1" applyProtection="1">
      <alignment horizontal="right" vertical="center"/>
      <protection locked="0"/>
    </xf>
    <xf numFmtId="0" fontId="31" fillId="36" borderId="200" xfId="1" applyFont="1" applyFill="1" applyBorder="1" applyAlignment="1" applyProtection="1">
      <alignment horizontal="center" vertical="center"/>
      <protection locked="0"/>
    </xf>
    <xf numFmtId="0" fontId="31" fillId="36" borderId="71" xfId="1" applyFont="1" applyFill="1" applyBorder="1" applyAlignment="1" applyProtection="1">
      <alignment horizontal="center" vertical="center"/>
      <protection locked="0"/>
    </xf>
    <xf numFmtId="177" fontId="38" fillId="0" borderId="9" xfId="1" applyNumberFormat="1" applyFont="1" applyBorder="1" applyAlignment="1" applyProtection="1">
      <alignment horizontal="right" vertical="center"/>
      <protection locked="0"/>
    </xf>
    <xf numFmtId="177" fontId="38" fillId="0" borderId="71" xfId="1" applyNumberFormat="1" applyFont="1" applyBorder="1" applyAlignment="1" applyProtection="1">
      <alignment horizontal="right" vertical="center"/>
      <protection locked="0"/>
    </xf>
    <xf numFmtId="0" fontId="31" fillId="36" borderId="19" xfId="1" applyFont="1" applyFill="1" applyBorder="1" applyAlignment="1" applyProtection="1">
      <alignment horizontal="center" vertical="center"/>
      <protection locked="0"/>
    </xf>
    <xf numFmtId="0" fontId="31" fillId="36" borderId="55" xfId="1" applyFont="1" applyFill="1" applyBorder="1" applyAlignment="1" applyProtection="1">
      <alignment horizontal="center" vertical="center"/>
      <protection locked="0"/>
    </xf>
    <xf numFmtId="177" fontId="38" fillId="0" borderId="201" xfId="1" applyNumberFormat="1" applyFont="1" applyBorder="1" applyAlignment="1" applyProtection="1">
      <alignment horizontal="right" vertical="center"/>
      <protection locked="0"/>
    </xf>
    <xf numFmtId="177" fontId="38" fillId="0" borderId="2" xfId="1" applyNumberFormat="1" applyFont="1" applyBorder="1" applyAlignment="1" applyProtection="1">
      <alignment horizontal="right" vertical="center"/>
      <protection locked="0"/>
    </xf>
    <xf numFmtId="0" fontId="31" fillId="36" borderId="90" xfId="1" applyFont="1" applyFill="1" applyBorder="1" applyAlignment="1" applyProtection="1">
      <alignment horizontal="center" vertical="center"/>
      <protection locked="0"/>
    </xf>
    <xf numFmtId="0" fontId="21" fillId="36" borderId="88" xfId="1" applyFont="1" applyFill="1" applyBorder="1" applyAlignment="1" applyProtection="1">
      <alignment horizontal="center" vertical="center"/>
      <protection locked="0"/>
    </xf>
    <xf numFmtId="0" fontId="31" fillId="37" borderId="52" xfId="2" applyFont="1" applyFill="1" applyBorder="1" applyAlignment="1" applyProtection="1">
      <alignment horizontal="center" vertical="center" wrapText="1" shrinkToFit="1"/>
      <protection locked="0"/>
    </xf>
    <xf numFmtId="0" fontId="31" fillId="37" borderId="199" xfId="2" applyFont="1" applyFill="1" applyBorder="1" applyAlignment="1" applyProtection="1">
      <alignment horizontal="center" vertical="center" wrapText="1" shrinkToFit="1"/>
      <protection locked="0"/>
    </xf>
    <xf numFmtId="38" fontId="38" fillId="0" borderId="150" xfId="3" applyFont="1" applyBorder="1" applyAlignment="1" applyProtection="1">
      <alignment horizontal="center" vertical="center" wrapText="1" shrinkToFit="1"/>
      <protection locked="0"/>
    </xf>
    <xf numFmtId="38" fontId="38" fillId="0" borderId="54" xfId="3" applyFont="1" applyBorder="1" applyAlignment="1" applyProtection="1">
      <alignment horizontal="center" vertical="center" wrapText="1" shrinkToFit="1"/>
      <protection locked="0"/>
    </xf>
    <xf numFmtId="38" fontId="34" fillId="9" borderId="106" xfId="3" applyFont="1" applyFill="1" applyBorder="1" applyAlignment="1" applyProtection="1">
      <alignment horizontal="center" vertical="center" wrapText="1" shrinkToFit="1"/>
      <protection locked="0"/>
    </xf>
    <xf numFmtId="38" fontId="34" fillId="9" borderId="108" xfId="3" applyFont="1" applyFill="1" applyBorder="1" applyAlignment="1" applyProtection="1">
      <alignment horizontal="center" vertical="center" wrapText="1" shrinkToFit="1"/>
      <protection locked="0"/>
    </xf>
    <xf numFmtId="38" fontId="34" fillId="9" borderId="107" xfId="3" applyFont="1" applyFill="1" applyBorder="1" applyAlignment="1" applyProtection="1">
      <alignment horizontal="center" vertical="center" wrapText="1" shrinkToFit="1"/>
      <protection locked="0"/>
    </xf>
    <xf numFmtId="0" fontId="57" fillId="37" borderId="0" xfId="2" applyFont="1" applyFill="1" applyAlignment="1" applyProtection="1">
      <alignment horizontal="right" vertical="top"/>
      <protection locked="0"/>
    </xf>
    <xf numFmtId="0" fontId="31" fillId="37" borderId="102" xfId="2" applyFont="1" applyFill="1" applyBorder="1" applyAlignment="1" applyProtection="1">
      <alignment horizontal="center" vertical="center" wrapText="1" shrinkToFit="1"/>
      <protection locked="0"/>
    </xf>
    <xf numFmtId="0" fontId="31" fillId="37" borderId="164" xfId="2" applyFont="1" applyFill="1" applyBorder="1" applyAlignment="1" applyProtection="1">
      <alignment horizontal="center" vertical="center" wrapText="1" shrinkToFit="1"/>
      <protection locked="0"/>
    </xf>
    <xf numFmtId="38" fontId="38" fillId="0" borderId="166" xfId="3" applyFont="1" applyBorder="1" applyAlignment="1" applyProtection="1">
      <alignment horizontal="center" vertical="center" wrapText="1" shrinkToFit="1"/>
      <protection locked="0"/>
    </xf>
    <xf numFmtId="38" fontId="38" fillId="0" borderId="112" xfId="3" applyFont="1" applyBorder="1" applyAlignment="1" applyProtection="1">
      <alignment horizontal="center" vertical="center" wrapText="1" shrinkToFit="1"/>
      <protection locked="0"/>
    </xf>
    <xf numFmtId="38" fontId="38" fillId="0" borderId="169" xfId="3" applyFont="1" applyBorder="1" applyAlignment="1" applyProtection="1">
      <alignment horizontal="center" vertical="center" wrapText="1" shrinkToFit="1"/>
      <protection locked="0"/>
    </xf>
    <xf numFmtId="38" fontId="38" fillId="0" borderId="117" xfId="3" applyFont="1" applyBorder="1" applyAlignment="1" applyProtection="1">
      <alignment horizontal="center" vertical="center" wrapText="1" shrinkToFit="1"/>
      <protection locked="0"/>
    </xf>
    <xf numFmtId="38" fontId="38" fillId="0" borderId="127" xfId="3" applyFont="1" applyBorder="1" applyAlignment="1" applyProtection="1">
      <alignment horizontal="center" vertical="center" wrapText="1" shrinkToFit="1"/>
      <protection locked="0"/>
    </xf>
    <xf numFmtId="38" fontId="38" fillId="0" borderId="128" xfId="3" applyFont="1" applyBorder="1" applyAlignment="1" applyProtection="1">
      <alignment horizontal="center" vertical="center" wrapText="1" shrinkToFit="1"/>
      <protection locked="0"/>
    </xf>
    <xf numFmtId="0" fontId="31" fillId="37" borderId="197" xfId="2" applyFont="1" applyFill="1" applyBorder="1" applyAlignment="1" applyProtection="1">
      <alignment horizontal="center" vertical="center" wrapText="1" shrinkToFit="1"/>
      <protection locked="0"/>
    </xf>
    <xf numFmtId="0" fontId="31" fillId="37" borderId="198" xfId="2" applyFont="1" applyFill="1" applyBorder="1" applyAlignment="1" applyProtection="1">
      <alignment horizontal="center" vertical="center" wrapText="1" shrinkToFit="1"/>
      <protection locked="0"/>
    </xf>
    <xf numFmtId="38" fontId="38" fillId="0" borderId="198" xfId="3" applyFont="1" applyBorder="1" applyAlignment="1" applyProtection="1">
      <alignment horizontal="center" vertical="center" wrapText="1" shrinkToFit="1"/>
      <protection locked="0"/>
    </xf>
    <xf numFmtId="38" fontId="38" fillId="0" borderId="35" xfId="3" applyFont="1" applyBorder="1" applyAlignment="1" applyProtection="1">
      <alignment horizontal="center" vertical="center" wrapText="1" shrinkToFit="1"/>
      <protection locked="0"/>
    </xf>
    <xf numFmtId="38" fontId="38" fillId="9" borderId="102" xfId="3" applyFont="1" applyFill="1" applyBorder="1" applyAlignment="1" applyProtection="1">
      <alignment horizontal="center" vertical="center" wrapText="1" shrinkToFit="1"/>
      <protection locked="0"/>
    </xf>
    <xf numFmtId="38" fontId="38" fillId="9" borderId="164" xfId="3" applyFont="1" applyFill="1" applyBorder="1" applyAlignment="1" applyProtection="1">
      <alignment horizontal="center" vertical="center" wrapText="1" shrinkToFit="1"/>
      <protection locked="0"/>
    </xf>
    <xf numFmtId="0" fontId="31" fillId="36" borderId="168" xfId="1" applyFont="1" applyFill="1" applyBorder="1" applyAlignment="1" applyProtection="1">
      <alignment horizontal="center" vertical="center"/>
      <protection locked="0"/>
    </xf>
    <xf numFmtId="0" fontId="31" fillId="36" borderId="177" xfId="1" applyFont="1" applyFill="1" applyBorder="1" applyAlignment="1" applyProtection="1">
      <alignment horizontal="center" vertical="center"/>
      <protection locked="0"/>
    </xf>
    <xf numFmtId="0" fontId="31" fillId="36" borderId="126" xfId="1" applyFont="1" applyFill="1" applyBorder="1" applyAlignment="1" applyProtection="1">
      <alignment horizontal="center" vertical="center"/>
      <protection locked="0"/>
    </xf>
    <xf numFmtId="0" fontId="21" fillId="36" borderId="96" xfId="1" applyFont="1" applyFill="1" applyBorder="1" applyAlignment="1" applyProtection="1">
      <alignment horizontal="center" vertical="center"/>
      <protection locked="0"/>
    </xf>
    <xf numFmtId="0" fontId="21" fillId="36" borderId="177" xfId="1" applyFont="1" applyFill="1" applyBorder="1" applyAlignment="1" applyProtection="1">
      <alignment horizontal="center" vertical="center"/>
      <protection locked="0"/>
    </xf>
    <xf numFmtId="0" fontId="21" fillId="36" borderId="126" xfId="1" applyFont="1" applyFill="1" applyBorder="1" applyAlignment="1" applyProtection="1">
      <alignment horizontal="center" vertical="center"/>
      <protection locked="0"/>
    </xf>
    <xf numFmtId="0" fontId="31" fillId="37" borderId="166" xfId="2" applyFont="1" applyFill="1" applyBorder="1" applyAlignment="1" applyProtection="1">
      <alignment horizontal="center" vertical="center" wrapText="1" shrinkToFit="1"/>
      <protection locked="0"/>
    </xf>
    <xf numFmtId="0" fontId="31" fillId="37" borderId="112" xfId="2" applyFont="1" applyFill="1" applyBorder="1" applyAlignment="1" applyProtection="1">
      <alignment horizontal="center" vertical="center" wrapText="1" shrinkToFit="1"/>
      <protection locked="0"/>
    </xf>
    <xf numFmtId="0" fontId="31" fillId="37" borderId="127" xfId="2" applyFont="1" applyFill="1" applyBorder="1" applyAlignment="1" applyProtection="1">
      <alignment horizontal="center" vertical="center" wrapText="1" shrinkToFit="1"/>
      <protection locked="0"/>
    </xf>
    <xf numFmtId="0" fontId="31" fillId="37" borderId="57" xfId="2" applyFont="1" applyFill="1" applyBorder="1" applyAlignment="1" applyProtection="1">
      <alignment horizontal="center" vertical="center" wrapText="1" shrinkToFit="1"/>
      <protection locked="0"/>
    </xf>
    <xf numFmtId="38" fontId="124" fillId="9" borderId="168" xfId="3" applyFont="1" applyFill="1" applyBorder="1" applyAlignment="1" applyProtection="1">
      <alignment horizontal="center" vertical="center" wrapText="1"/>
      <protection locked="0"/>
    </xf>
    <xf numFmtId="38" fontId="124" fillId="9" borderId="126" xfId="3" applyFont="1" applyFill="1" applyBorder="1" applyAlignment="1" applyProtection="1">
      <alignment horizontal="center" vertical="center" wrapText="1"/>
      <protection locked="0"/>
    </xf>
    <xf numFmtId="38" fontId="124" fillId="9" borderId="169" xfId="3" applyFont="1" applyFill="1" applyBorder="1" applyAlignment="1" applyProtection="1">
      <alignment horizontal="center" vertical="center" wrapText="1"/>
      <protection locked="0"/>
    </xf>
    <xf numFmtId="38" fontId="124" fillId="9" borderId="128" xfId="3" applyFont="1" applyFill="1" applyBorder="1" applyAlignment="1" applyProtection="1">
      <alignment horizontal="center" vertical="center" wrapText="1"/>
      <protection locked="0"/>
    </xf>
    <xf numFmtId="38" fontId="124" fillId="0" borderId="168" xfId="3" applyFont="1" applyBorder="1" applyAlignment="1" applyProtection="1">
      <alignment horizontal="center" vertical="center" wrapText="1"/>
      <protection locked="0"/>
    </xf>
    <xf numFmtId="38" fontId="124" fillId="0" borderId="126" xfId="3" applyFont="1" applyBorder="1" applyAlignment="1" applyProtection="1">
      <alignment horizontal="center" vertical="center" wrapText="1"/>
      <protection locked="0"/>
    </xf>
    <xf numFmtId="38" fontId="124" fillId="0" borderId="169" xfId="3" applyFont="1" applyBorder="1" applyAlignment="1" applyProtection="1">
      <alignment horizontal="center" vertical="center" wrapText="1"/>
      <protection locked="0"/>
    </xf>
    <xf numFmtId="38" fontId="124" fillId="0" borderId="128" xfId="3" applyFont="1" applyBorder="1" applyAlignment="1" applyProtection="1">
      <alignment horizontal="center" vertical="center" wrapText="1"/>
      <protection locked="0"/>
    </xf>
    <xf numFmtId="0" fontId="59" fillId="37" borderId="6" xfId="2" applyFont="1" applyFill="1" applyBorder="1" applyAlignment="1" applyProtection="1">
      <alignment horizontal="right" vertical="top" wrapText="1"/>
      <protection locked="0"/>
    </xf>
    <xf numFmtId="0" fontId="56" fillId="37" borderId="0" xfId="2" applyFont="1" applyFill="1" applyAlignment="1" applyProtection="1">
      <alignment horizontal="left" vertical="top" wrapText="1"/>
      <protection locked="0"/>
    </xf>
    <xf numFmtId="0" fontId="18" fillId="0" borderId="0" xfId="2" applyFont="1" applyAlignment="1" applyProtection="1">
      <alignment vertical="center" wrapText="1"/>
      <protection locked="0"/>
    </xf>
    <xf numFmtId="0" fontId="31" fillId="37" borderId="34" xfId="2" applyFont="1" applyFill="1" applyBorder="1" applyAlignment="1" applyProtection="1">
      <alignment horizontal="center" vertical="center"/>
      <protection locked="0"/>
    </xf>
    <xf numFmtId="0" fontId="31" fillId="37" borderId="3" xfId="2" applyFont="1" applyFill="1" applyBorder="1" applyAlignment="1" applyProtection="1">
      <alignment horizontal="center" vertical="center"/>
      <protection locked="0"/>
    </xf>
    <xf numFmtId="0" fontId="31" fillId="37" borderId="44" xfId="2" applyFont="1" applyFill="1" applyBorder="1" applyAlignment="1" applyProtection="1">
      <alignment horizontal="center" vertical="center"/>
      <protection locked="0"/>
    </xf>
    <xf numFmtId="0" fontId="74" fillId="37" borderId="41" xfId="2" applyFont="1" applyFill="1" applyBorder="1" applyAlignment="1" applyProtection="1">
      <alignment horizontal="center" vertical="center"/>
      <protection locked="0"/>
    </xf>
    <xf numFmtId="0" fontId="31" fillId="37" borderId="0" xfId="2" applyFont="1" applyFill="1" applyProtection="1">
      <alignment vertical="center"/>
      <protection locked="0"/>
    </xf>
    <xf numFmtId="0" fontId="32" fillId="37" borderId="0" xfId="0" applyFont="1" applyFill="1" applyProtection="1">
      <alignment vertical="center"/>
      <protection locked="0"/>
    </xf>
    <xf numFmtId="0" fontId="91" fillId="37" borderId="112" xfId="2" applyFont="1" applyFill="1" applyBorder="1" applyAlignment="1" applyProtection="1">
      <alignment horizontal="center" vertical="center" wrapText="1"/>
      <protection locked="0"/>
    </xf>
    <xf numFmtId="0" fontId="91" fillId="37" borderId="61" xfId="2" applyFont="1" applyFill="1" applyBorder="1" applyAlignment="1" applyProtection="1">
      <alignment horizontal="center" vertical="center" wrapText="1"/>
      <protection locked="0"/>
    </xf>
    <xf numFmtId="0" fontId="91" fillId="37" borderId="102" xfId="2" applyFont="1" applyFill="1" applyBorder="1" applyAlignment="1" applyProtection="1">
      <alignment horizontal="center" vertical="center" wrapText="1"/>
      <protection locked="0"/>
    </xf>
    <xf numFmtId="0" fontId="91" fillId="37" borderId="23" xfId="2" applyFont="1" applyFill="1" applyBorder="1" applyAlignment="1" applyProtection="1">
      <alignment horizontal="center" vertical="center" wrapText="1"/>
      <protection locked="0"/>
    </xf>
    <xf numFmtId="0" fontId="91" fillId="37" borderId="193" xfId="2" applyFont="1" applyFill="1" applyBorder="1" applyAlignment="1" applyProtection="1">
      <alignment horizontal="center" vertical="center" wrapText="1"/>
      <protection locked="0"/>
    </xf>
    <xf numFmtId="0" fontId="91" fillId="37" borderId="191" xfId="2" applyFont="1" applyFill="1" applyBorder="1" applyAlignment="1" applyProtection="1">
      <alignment horizontal="center" vertical="center" wrapText="1"/>
      <protection locked="0"/>
    </xf>
    <xf numFmtId="0" fontId="91" fillId="37" borderId="192" xfId="2" applyFont="1" applyFill="1" applyBorder="1" applyAlignment="1" applyProtection="1">
      <alignment horizontal="center" vertical="center" wrapText="1"/>
      <protection locked="0"/>
    </xf>
    <xf numFmtId="0" fontId="73" fillId="37" borderId="101" xfId="2" applyFont="1" applyFill="1" applyBorder="1" applyAlignment="1" applyProtection="1">
      <alignment horizontal="center" vertical="center"/>
      <protection locked="0"/>
    </xf>
    <xf numFmtId="0" fontId="73" fillId="37" borderId="191" xfId="2" applyFont="1" applyFill="1" applyBorder="1" applyAlignment="1" applyProtection="1">
      <alignment horizontal="center" vertical="center"/>
      <protection locked="0"/>
    </xf>
    <xf numFmtId="0" fontId="8" fillId="37" borderId="2" xfId="2" applyFont="1" applyFill="1" applyBorder="1" applyAlignment="1" applyProtection="1">
      <alignment horizontal="left" vertical="center" wrapText="1"/>
      <protection locked="0"/>
    </xf>
    <xf numFmtId="0" fontId="87" fillId="37" borderId="65" xfId="2" applyFont="1" applyFill="1" applyBorder="1" applyAlignment="1" applyProtection="1">
      <alignment horizontal="center" vertical="center" wrapText="1"/>
      <protection locked="0"/>
    </xf>
    <xf numFmtId="0" fontId="87" fillId="37" borderId="58" xfId="2" applyFont="1" applyFill="1" applyBorder="1" applyAlignment="1" applyProtection="1">
      <alignment horizontal="center" vertical="center" wrapText="1"/>
      <protection locked="0"/>
    </xf>
    <xf numFmtId="0" fontId="70" fillId="37" borderId="34" xfId="2" applyFont="1" applyFill="1" applyBorder="1" applyAlignment="1" applyProtection="1">
      <alignment horizontal="left" vertical="center" wrapText="1"/>
      <protection locked="0"/>
    </xf>
    <xf numFmtId="0" fontId="70" fillId="37" borderId="3" xfId="2" applyFont="1" applyFill="1" applyBorder="1" applyAlignment="1" applyProtection="1">
      <alignment horizontal="left" vertical="center" wrapText="1"/>
      <protection locked="0"/>
    </xf>
    <xf numFmtId="0" fontId="70" fillId="37" borderId="44" xfId="2" applyFont="1" applyFill="1" applyBorder="1" applyAlignment="1" applyProtection="1">
      <alignment horizontal="left" vertical="center" wrapText="1"/>
      <protection locked="0"/>
    </xf>
    <xf numFmtId="0" fontId="70" fillId="37" borderId="10" xfId="2" applyFont="1" applyFill="1" applyBorder="1" applyAlignment="1" applyProtection="1">
      <alignment horizontal="left" vertical="center" wrapText="1"/>
      <protection locked="0"/>
    </xf>
    <xf numFmtId="0" fontId="70" fillId="37" borderId="2" xfId="2" applyFont="1" applyFill="1" applyBorder="1" applyAlignment="1" applyProtection="1">
      <alignment horizontal="left" vertical="center" wrapText="1"/>
      <protection locked="0"/>
    </xf>
    <xf numFmtId="0" fontId="70" fillId="37" borderId="33" xfId="2" applyFont="1" applyFill="1" applyBorder="1" applyAlignment="1" applyProtection="1">
      <alignment horizontal="left" vertical="center" wrapText="1"/>
      <protection locked="0"/>
    </xf>
    <xf numFmtId="0" fontId="24" fillId="3" borderId="65"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center" vertical="center" wrapText="1"/>
      <protection locked="0"/>
    </xf>
    <xf numFmtId="0" fontId="122" fillId="37" borderId="65" xfId="2" applyFont="1" applyFill="1" applyBorder="1" applyAlignment="1" applyProtection="1">
      <alignment horizontal="center" vertical="center" wrapText="1"/>
      <protection locked="0"/>
    </xf>
    <xf numFmtId="0" fontId="122" fillId="37" borderId="45" xfId="2" applyFont="1" applyFill="1" applyBorder="1" applyAlignment="1" applyProtection="1">
      <alignment horizontal="center" vertical="center" wrapText="1"/>
      <protection locked="0"/>
    </xf>
    <xf numFmtId="0" fontId="122" fillId="37" borderId="58" xfId="2" applyFont="1" applyFill="1" applyBorder="1" applyAlignment="1" applyProtection="1">
      <alignment horizontal="center" vertical="center" wrapText="1"/>
      <protection locked="0"/>
    </xf>
    <xf numFmtId="0" fontId="123" fillId="37" borderId="3" xfId="2" applyFont="1" applyFill="1" applyBorder="1" applyAlignment="1" applyProtection="1">
      <alignment horizontal="center" vertical="center" wrapText="1"/>
      <protection locked="0"/>
    </xf>
    <xf numFmtId="0" fontId="31" fillId="36" borderId="17" xfId="1" applyFont="1" applyFill="1" applyBorder="1" applyAlignment="1" applyProtection="1">
      <alignment horizontal="center" vertical="center"/>
      <protection locked="0"/>
    </xf>
    <xf numFmtId="0" fontId="31" fillId="36" borderId="72" xfId="1" applyFont="1" applyFill="1" applyBorder="1" applyAlignment="1" applyProtection="1">
      <alignment horizontal="center" vertical="center"/>
      <protection locked="0"/>
    </xf>
    <xf numFmtId="49" fontId="38" fillId="3" borderId="17" xfId="2" applyNumberFormat="1" applyFont="1" applyFill="1" applyBorder="1" applyAlignment="1" applyProtection="1">
      <alignment horizontal="center" vertical="center" shrinkToFit="1"/>
      <protection locked="0"/>
    </xf>
    <xf numFmtId="49" fontId="38" fillId="3" borderId="71" xfId="2" applyNumberFormat="1" applyFont="1" applyFill="1" applyBorder="1" applyAlignment="1" applyProtection="1">
      <alignment horizontal="center" vertical="center" shrinkToFit="1"/>
      <protection locked="0"/>
    </xf>
    <xf numFmtId="49" fontId="38" fillId="3" borderId="25" xfId="2" applyNumberFormat="1" applyFont="1" applyFill="1" applyBorder="1" applyAlignment="1" applyProtection="1">
      <alignment horizontal="center" vertical="center" shrinkToFit="1"/>
      <protection locked="0"/>
    </xf>
    <xf numFmtId="0" fontId="18" fillId="0" borderId="6" xfId="1" applyFont="1" applyBorder="1" applyAlignment="1" applyProtection="1">
      <alignment horizontal="left" vertical="center" wrapText="1"/>
      <protection locked="0"/>
    </xf>
    <xf numFmtId="0" fontId="40" fillId="3" borderId="0" xfId="0" applyFont="1" applyFill="1" applyAlignment="1" applyProtection="1">
      <alignment horizontal="left" vertical="center" shrinkToFit="1"/>
      <protection locked="0"/>
    </xf>
    <xf numFmtId="0" fontId="40" fillId="3" borderId="66" xfId="0" applyFont="1" applyFill="1" applyBorder="1" applyAlignment="1" applyProtection="1">
      <alignment horizontal="left" vertical="center" shrinkToFit="1"/>
      <protection locked="0"/>
    </xf>
    <xf numFmtId="0" fontId="38" fillId="3" borderId="7" xfId="2" applyFont="1" applyFill="1" applyBorder="1" applyAlignment="1" applyProtection="1">
      <alignment horizontal="left" vertical="center" shrinkToFit="1"/>
      <protection locked="0"/>
    </xf>
    <xf numFmtId="0" fontId="39" fillId="3" borderId="4" xfId="0" applyFont="1" applyFill="1" applyBorder="1" applyAlignment="1" applyProtection="1">
      <alignment horizontal="left" vertical="center" shrinkToFit="1"/>
      <protection locked="0"/>
    </xf>
    <xf numFmtId="0" fontId="39" fillId="3" borderId="21" xfId="0" applyFont="1" applyFill="1" applyBorder="1" applyAlignment="1" applyProtection="1">
      <alignment horizontal="left" vertical="center" shrinkToFit="1"/>
      <protection locked="0"/>
    </xf>
    <xf numFmtId="0" fontId="39" fillId="3" borderId="60" xfId="0" applyFont="1" applyFill="1" applyBorder="1" applyAlignment="1" applyProtection="1">
      <alignment horizontal="left" vertical="center" shrinkToFit="1"/>
      <protection locked="0"/>
    </xf>
    <xf numFmtId="0" fontId="39" fillId="3" borderId="2" xfId="0" applyFont="1" applyFill="1" applyBorder="1" applyAlignment="1" applyProtection="1">
      <alignment horizontal="left" vertical="center" shrinkToFit="1"/>
      <protection locked="0"/>
    </xf>
    <xf numFmtId="0" fontId="39" fillId="3" borderId="67" xfId="0" applyFont="1" applyFill="1" applyBorder="1" applyAlignment="1" applyProtection="1">
      <alignment horizontal="left" vertical="center" shrinkToFit="1"/>
      <protection locked="0"/>
    </xf>
    <xf numFmtId="0" fontId="31" fillId="36" borderId="0" xfId="1" applyFont="1" applyFill="1" applyAlignment="1" applyProtection="1">
      <alignment horizontal="distributed" vertical="center"/>
      <protection locked="0"/>
    </xf>
    <xf numFmtId="0" fontId="31" fillId="36" borderId="2" xfId="1" applyFont="1" applyFill="1" applyBorder="1" applyAlignment="1" applyProtection="1">
      <alignment horizontal="distributed" vertical="center"/>
      <protection locked="0"/>
    </xf>
    <xf numFmtId="49" fontId="38" fillId="3" borderId="1" xfId="2" applyNumberFormat="1" applyFont="1" applyFill="1" applyBorder="1" applyAlignment="1" applyProtection="1">
      <alignment horizontal="center" vertical="center" shrinkToFit="1"/>
      <protection locked="0"/>
    </xf>
    <xf numFmtId="49" fontId="39" fillId="3" borderId="0" xfId="0" applyNumberFormat="1" applyFont="1" applyFill="1" applyAlignment="1" applyProtection="1">
      <alignment horizontal="center" vertical="center" shrinkToFit="1"/>
      <protection locked="0"/>
    </xf>
    <xf numFmtId="49" fontId="39" fillId="3" borderId="22" xfId="0" applyNumberFormat="1" applyFont="1" applyFill="1" applyBorder="1" applyAlignment="1" applyProtection="1">
      <alignment horizontal="center" vertical="center" shrinkToFit="1"/>
      <protection locked="0"/>
    </xf>
    <xf numFmtId="49" fontId="39" fillId="3" borderId="60" xfId="0" applyNumberFormat="1" applyFont="1" applyFill="1" applyBorder="1" applyAlignment="1" applyProtection="1">
      <alignment horizontal="center" vertical="center" shrinkToFit="1"/>
      <protection locked="0"/>
    </xf>
    <xf numFmtId="49" fontId="39" fillId="3" borderId="2" xfId="0" applyNumberFormat="1" applyFont="1" applyFill="1" applyBorder="1" applyAlignment="1" applyProtection="1">
      <alignment horizontal="center" vertical="center" shrinkToFit="1"/>
      <protection locked="0"/>
    </xf>
    <xf numFmtId="49" fontId="39" fillId="3" borderId="33" xfId="0" applyNumberFormat="1" applyFont="1" applyFill="1" applyBorder="1" applyAlignment="1" applyProtection="1">
      <alignment horizontal="center" vertical="center" shrinkToFit="1"/>
      <protection locked="0"/>
    </xf>
    <xf numFmtId="0" fontId="31" fillId="36" borderId="27" xfId="1" applyFont="1" applyFill="1" applyBorder="1" applyAlignment="1" applyProtection="1">
      <alignment horizontal="center" vertical="center" wrapText="1"/>
      <protection locked="0"/>
    </xf>
    <xf numFmtId="0" fontId="31" fillId="36" borderId="4" xfId="1" applyFont="1" applyFill="1" applyBorder="1" applyAlignment="1" applyProtection="1">
      <alignment horizontal="center" vertical="center" wrapText="1"/>
      <protection locked="0"/>
    </xf>
    <xf numFmtId="0" fontId="31" fillId="36" borderId="21" xfId="1" applyFont="1" applyFill="1" applyBorder="1" applyAlignment="1" applyProtection="1">
      <alignment horizontal="center" vertical="center" wrapText="1"/>
      <protection locked="0"/>
    </xf>
    <xf numFmtId="0" fontId="31" fillId="36" borderId="6" xfId="1" applyFont="1" applyFill="1" applyBorder="1" applyAlignment="1" applyProtection="1">
      <alignment horizontal="center" vertical="center" wrapText="1"/>
      <protection locked="0"/>
    </xf>
    <xf numFmtId="0" fontId="31" fillId="36" borderId="0" xfId="1" applyFont="1" applyFill="1" applyAlignment="1" applyProtection="1">
      <alignment horizontal="center" vertical="center" wrapText="1"/>
      <protection locked="0"/>
    </xf>
    <xf numFmtId="0" fontId="31" fillId="36" borderId="66" xfId="1" applyFont="1" applyFill="1" applyBorder="1" applyAlignment="1" applyProtection="1">
      <alignment horizontal="center" vertical="center" wrapText="1"/>
      <protection locked="0"/>
    </xf>
    <xf numFmtId="0" fontId="31" fillId="36" borderId="10" xfId="1" applyFont="1" applyFill="1" applyBorder="1" applyAlignment="1" applyProtection="1">
      <alignment horizontal="center" vertical="center" wrapText="1"/>
      <protection locked="0"/>
    </xf>
    <xf numFmtId="0" fontId="31" fillId="36" borderId="2" xfId="1" applyFont="1" applyFill="1" applyBorder="1" applyAlignment="1" applyProtection="1">
      <alignment horizontal="center" vertical="center" wrapText="1"/>
      <protection locked="0"/>
    </xf>
    <xf numFmtId="0" fontId="31" fillId="36" borderId="67" xfId="1" applyFont="1" applyFill="1" applyBorder="1" applyAlignment="1" applyProtection="1">
      <alignment horizontal="center" vertical="center" wrapText="1"/>
      <protection locked="0"/>
    </xf>
    <xf numFmtId="0" fontId="31" fillId="37" borderId="7" xfId="2" applyFont="1" applyFill="1" applyBorder="1" applyAlignment="1" applyProtection="1">
      <alignment horizontal="center" vertical="center"/>
      <protection locked="0"/>
    </xf>
    <xf numFmtId="0" fontId="32" fillId="37" borderId="1" xfId="0" applyFont="1" applyFill="1" applyBorder="1" applyProtection="1">
      <alignment vertical="center"/>
      <protection locked="0"/>
    </xf>
    <xf numFmtId="49" fontId="31" fillId="3" borderId="4" xfId="0" applyNumberFormat="1" applyFont="1" applyFill="1" applyBorder="1" applyAlignment="1" applyProtection="1">
      <alignment horizontal="center" vertical="center" shrinkToFit="1"/>
      <protection locked="0"/>
    </xf>
    <xf numFmtId="49" fontId="31" fillId="3" borderId="4" xfId="0" applyNumberFormat="1" applyFont="1" applyFill="1" applyBorder="1" applyAlignment="1" applyProtection="1">
      <alignment horizontal="center" vertical="center"/>
      <protection locked="0"/>
    </xf>
    <xf numFmtId="49" fontId="31" fillId="3" borderId="21" xfId="0" applyNumberFormat="1" applyFont="1" applyFill="1" applyBorder="1" applyAlignment="1" applyProtection="1">
      <alignment horizontal="center" vertical="center"/>
      <protection locked="0"/>
    </xf>
    <xf numFmtId="49" fontId="31" fillId="3" borderId="69" xfId="0" applyNumberFormat="1" applyFont="1" applyFill="1" applyBorder="1" applyAlignment="1" applyProtection="1">
      <alignment horizontal="center" vertical="center"/>
      <protection locked="0"/>
    </xf>
    <xf numFmtId="49" fontId="31" fillId="3" borderId="70" xfId="0" applyNumberFormat="1" applyFont="1" applyFill="1" applyBorder="1" applyAlignment="1" applyProtection="1">
      <alignment horizontal="center" vertical="center"/>
      <protection locked="0"/>
    </xf>
    <xf numFmtId="0" fontId="31" fillId="37" borderId="4" xfId="2" applyFont="1" applyFill="1" applyBorder="1" applyAlignment="1" applyProtection="1">
      <alignment horizontal="left" vertical="center" shrinkToFit="1"/>
      <protection locked="0"/>
    </xf>
    <xf numFmtId="0" fontId="32" fillId="37" borderId="4" xfId="0" applyFont="1" applyFill="1" applyBorder="1" applyAlignment="1" applyProtection="1">
      <alignment horizontal="left" vertical="center" shrinkToFit="1"/>
      <protection locked="0"/>
    </xf>
    <xf numFmtId="0" fontId="32" fillId="37" borderId="21" xfId="0" applyFont="1" applyFill="1" applyBorder="1" applyAlignment="1" applyProtection="1">
      <alignment horizontal="left" vertical="center" shrinkToFit="1"/>
      <protection locked="0"/>
    </xf>
    <xf numFmtId="0" fontId="31" fillId="36" borderId="34" xfId="1" applyFont="1" applyFill="1" applyBorder="1" applyAlignment="1" applyProtection="1">
      <alignment horizontal="center" vertical="center" shrinkToFit="1"/>
      <protection locked="0"/>
    </xf>
    <xf numFmtId="0" fontId="31" fillId="36" borderId="3" xfId="1" applyFont="1" applyFill="1" applyBorder="1" applyAlignment="1" applyProtection="1">
      <alignment horizontal="center" vertical="center" shrinkToFit="1"/>
      <protection locked="0"/>
    </xf>
    <xf numFmtId="0" fontId="31" fillId="36" borderId="43" xfId="1" applyFont="1" applyFill="1" applyBorder="1" applyAlignment="1" applyProtection="1">
      <alignment horizontal="center" vertical="center" shrinkToFit="1"/>
      <protection locked="0"/>
    </xf>
    <xf numFmtId="0" fontId="31" fillId="3" borderId="15" xfId="2" applyFont="1" applyFill="1" applyBorder="1" applyAlignment="1" applyProtection="1">
      <alignment horizontal="center" vertical="center" shrinkToFit="1"/>
      <protection locked="0"/>
    </xf>
    <xf numFmtId="0" fontId="31" fillId="3" borderId="3" xfId="2" applyFont="1" applyFill="1" applyBorder="1" applyAlignment="1" applyProtection="1">
      <alignment horizontal="center" vertical="center" shrinkToFit="1"/>
      <protection locked="0"/>
    </xf>
    <xf numFmtId="0" fontId="31" fillId="36" borderId="15" xfId="1" applyFont="1" applyFill="1" applyBorder="1" applyAlignment="1" applyProtection="1">
      <alignment horizontal="center" vertical="center"/>
      <protection locked="0"/>
    </xf>
    <xf numFmtId="0" fontId="31" fillId="36" borderId="3" xfId="1" applyFont="1" applyFill="1" applyBorder="1" applyAlignment="1" applyProtection="1">
      <alignment horizontal="center" vertical="center"/>
      <protection locked="0"/>
    </xf>
    <xf numFmtId="0" fontId="31" fillId="36" borderId="43" xfId="1" applyFont="1" applyFill="1" applyBorder="1" applyAlignment="1" applyProtection="1">
      <alignment horizontal="center" vertical="center"/>
      <protection locked="0"/>
    </xf>
    <xf numFmtId="0" fontId="31" fillId="38" borderId="3" xfId="1" applyFont="1" applyFill="1" applyBorder="1" applyAlignment="1" applyProtection="1">
      <alignment horizontal="center" vertical="center" textRotation="255"/>
      <protection locked="0"/>
    </xf>
    <xf numFmtId="0" fontId="31" fillId="38" borderId="44" xfId="1" applyFont="1" applyFill="1" applyBorder="1" applyAlignment="1" applyProtection="1">
      <alignment horizontal="center" vertical="center" textRotation="255"/>
      <protection locked="0"/>
    </xf>
    <xf numFmtId="0" fontId="31" fillId="37" borderId="1" xfId="2" applyFont="1" applyFill="1" applyBorder="1" applyAlignment="1" applyProtection="1">
      <alignment horizontal="distributed" vertical="center" shrinkToFit="1"/>
      <protection locked="0"/>
    </xf>
    <xf numFmtId="0" fontId="31" fillId="37" borderId="0" xfId="2" applyFont="1" applyFill="1" applyAlignment="1" applyProtection="1">
      <alignment horizontal="distributed" vertical="center" shrinkToFit="1"/>
      <protection locked="0"/>
    </xf>
    <xf numFmtId="0" fontId="31" fillId="36" borderId="34" xfId="1" applyFont="1" applyFill="1" applyBorder="1" applyAlignment="1" applyProtection="1">
      <alignment horizontal="center" vertical="center"/>
      <protection locked="0"/>
    </xf>
    <xf numFmtId="0" fontId="31" fillId="36" borderId="6" xfId="1" applyFont="1" applyFill="1" applyBorder="1" applyAlignment="1" applyProtection="1">
      <alignment horizontal="center" vertical="center"/>
      <protection locked="0"/>
    </xf>
    <xf numFmtId="0" fontId="31" fillId="36" borderId="0" xfId="1" applyFont="1" applyFill="1" applyAlignment="1" applyProtection="1">
      <alignment horizontal="center" vertical="center"/>
      <protection locked="0"/>
    </xf>
    <xf numFmtId="0" fontId="31" fillId="36" borderId="66" xfId="1" applyFont="1" applyFill="1" applyBorder="1" applyAlignment="1" applyProtection="1">
      <alignment horizontal="center" vertical="center"/>
      <protection locked="0"/>
    </xf>
    <xf numFmtId="0" fontId="38" fillId="3" borderId="15" xfId="2" applyFont="1" applyFill="1" applyBorder="1" applyAlignment="1" applyProtection="1">
      <alignment horizontal="center" vertical="center" shrinkToFit="1"/>
      <protection locked="0"/>
    </xf>
    <xf numFmtId="0" fontId="38" fillId="3" borderId="3" xfId="2" applyFont="1" applyFill="1" applyBorder="1" applyAlignment="1" applyProtection="1">
      <alignment horizontal="center" vertical="center" shrinkToFit="1"/>
      <protection locked="0"/>
    </xf>
    <xf numFmtId="0" fontId="38" fillId="3" borderId="68" xfId="2" applyFont="1" applyFill="1" applyBorder="1" applyAlignment="1" applyProtection="1">
      <alignment horizontal="center" vertical="center" shrinkToFit="1"/>
      <protection locked="0"/>
    </xf>
    <xf numFmtId="0" fontId="38" fillId="3" borderId="69" xfId="2" applyFont="1" applyFill="1" applyBorder="1" applyAlignment="1" applyProtection="1">
      <alignment horizontal="center" vertical="center" shrinkToFit="1"/>
      <protection locked="0"/>
    </xf>
    <xf numFmtId="0" fontId="31" fillId="36" borderId="195" xfId="1" applyFont="1" applyFill="1" applyBorder="1" applyAlignment="1" applyProtection="1">
      <alignment horizontal="center" vertical="center"/>
      <protection locked="0"/>
    </xf>
    <xf numFmtId="0" fontId="31" fillId="36" borderId="75" xfId="1" applyFont="1" applyFill="1" applyBorder="1" applyAlignment="1" applyProtection="1">
      <alignment horizontal="center" vertical="center"/>
      <protection locked="0"/>
    </xf>
    <xf numFmtId="0" fontId="31" fillId="36" borderId="196" xfId="1" applyFont="1" applyFill="1" applyBorder="1" applyAlignment="1" applyProtection="1">
      <alignment horizontal="center" vertical="center"/>
      <protection locked="0"/>
    </xf>
    <xf numFmtId="0" fontId="38" fillId="0" borderId="15" xfId="1" applyFont="1" applyBorder="1" applyAlignment="1" applyProtection="1">
      <alignment horizontal="center" vertical="center"/>
      <protection locked="0"/>
    </xf>
    <xf numFmtId="0" fontId="38" fillId="0" borderId="3" xfId="1" applyFont="1" applyBorder="1" applyAlignment="1" applyProtection="1">
      <alignment horizontal="center" vertical="center"/>
      <protection locked="0"/>
    </xf>
    <xf numFmtId="0" fontId="38" fillId="0" borderId="44" xfId="1" applyFont="1" applyBorder="1" applyAlignment="1" applyProtection="1">
      <alignment horizontal="center" vertical="center"/>
      <protection locked="0"/>
    </xf>
    <xf numFmtId="0" fontId="38" fillId="0" borderId="1" xfId="1" applyFont="1" applyBorder="1" applyAlignment="1" applyProtection="1">
      <alignment horizontal="center" vertical="center"/>
      <protection locked="0"/>
    </xf>
    <xf numFmtId="0" fontId="38" fillId="0" borderId="0" xfId="1" applyFont="1" applyAlignment="1" applyProtection="1">
      <alignment horizontal="center" vertical="center"/>
      <protection locked="0"/>
    </xf>
    <xf numFmtId="0" fontId="38" fillId="0" borderId="22" xfId="1" applyFont="1" applyBorder="1" applyAlignment="1" applyProtection="1">
      <alignment horizontal="center" vertical="center"/>
      <protection locked="0"/>
    </xf>
    <xf numFmtId="0" fontId="38" fillId="0" borderId="68" xfId="1" applyFont="1" applyBorder="1" applyAlignment="1" applyProtection="1">
      <alignment horizontal="center" vertical="center"/>
      <protection locked="0"/>
    </xf>
    <xf numFmtId="0" fontId="38" fillId="0" borderId="69" xfId="1" applyFont="1" applyBorder="1" applyAlignment="1" applyProtection="1">
      <alignment horizontal="center" vertical="center"/>
      <protection locked="0"/>
    </xf>
    <xf numFmtId="0" fontId="38" fillId="0" borderId="8" xfId="1" applyFont="1" applyBorder="1" applyAlignment="1" applyProtection="1">
      <alignment horizontal="center" vertical="center"/>
      <protection locked="0"/>
    </xf>
    <xf numFmtId="0" fontId="40" fillId="36" borderId="20" xfId="1" applyFont="1" applyFill="1" applyBorder="1" applyAlignment="1" applyProtection="1">
      <alignment horizontal="center" vertical="center"/>
      <protection locked="0"/>
    </xf>
    <xf numFmtId="0" fontId="40" fillId="36" borderId="69" xfId="1" applyFont="1" applyFill="1" applyBorder="1" applyAlignment="1" applyProtection="1">
      <alignment horizontal="center" vertical="center"/>
      <protection locked="0"/>
    </xf>
    <xf numFmtId="0" fontId="40" fillId="36" borderId="70" xfId="1" applyFont="1" applyFill="1" applyBorder="1" applyAlignment="1" applyProtection="1">
      <alignment horizontal="center" vertical="center"/>
      <protection locked="0"/>
    </xf>
    <xf numFmtId="0" fontId="39" fillId="3" borderId="68" xfId="0" applyFont="1" applyFill="1" applyBorder="1" applyAlignment="1" applyProtection="1">
      <alignment horizontal="center" vertical="center" shrinkToFit="1"/>
      <protection locked="0"/>
    </xf>
    <xf numFmtId="0" fontId="39" fillId="3" borderId="69" xfId="0" applyFont="1" applyFill="1" applyBorder="1" applyAlignment="1" applyProtection="1">
      <alignment horizontal="center" vertical="center" shrinkToFit="1"/>
      <protection locked="0"/>
    </xf>
    <xf numFmtId="0" fontId="51" fillId="37" borderId="27" xfId="0" applyFont="1" applyFill="1" applyBorder="1" applyAlignment="1" applyProtection="1">
      <alignment horizontal="center" vertical="center" shrinkToFit="1"/>
      <protection locked="0"/>
    </xf>
    <xf numFmtId="0" fontId="51" fillId="37" borderId="4" xfId="0" applyFont="1" applyFill="1" applyBorder="1" applyAlignment="1" applyProtection="1">
      <alignment horizontal="center" vertical="center" shrinkToFit="1"/>
      <protection locked="0"/>
    </xf>
    <xf numFmtId="0" fontId="51" fillId="37" borderId="21" xfId="0" applyFont="1" applyFill="1" applyBorder="1" applyAlignment="1" applyProtection="1">
      <alignment horizontal="center" vertical="center" shrinkToFit="1"/>
      <protection locked="0"/>
    </xf>
    <xf numFmtId="0" fontId="51" fillId="37" borderId="6" xfId="0" applyFont="1" applyFill="1" applyBorder="1" applyAlignment="1" applyProtection="1">
      <alignment horizontal="center" vertical="center" shrinkToFit="1"/>
      <protection locked="0"/>
    </xf>
    <xf numFmtId="0" fontId="51" fillId="37" borderId="0" xfId="0" applyFont="1" applyFill="1" applyAlignment="1" applyProtection="1">
      <alignment horizontal="center" vertical="center" shrinkToFit="1"/>
      <protection locked="0"/>
    </xf>
    <xf numFmtId="0" fontId="51" fillId="37" borderId="66" xfId="0" applyFont="1" applyFill="1" applyBorder="1" applyAlignment="1" applyProtection="1">
      <alignment horizontal="center" vertical="center" shrinkToFit="1"/>
      <protection locked="0"/>
    </xf>
    <xf numFmtId="0" fontId="51" fillId="37" borderId="20" xfId="0" applyFont="1" applyFill="1" applyBorder="1" applyAlignment="1" applyProtection="1">
      <alignment horizontal="center" vertical="center" shrinkToFit="1"/>
      <protection locked="0"/>
    </xf>
    <xf numFmtId="0" fontId="51" fillId="37" borderId="69" xfId="0" applyFont="1" applyFill="1" applyBorder="1" applyAlignment="1" applyProtection="1">
      <alignment horizontal="center" vertical="center" shrinkToFit="1"/>
      <protection locked="0"/>
    </xf>
    <xf numFmtId="0" fontId="51" fillId="37" borderId="70" xfId="0" applyFont="1" applyFill="1" applyBorder="1" applyAlignment="1" applyProtection="1">
      <alignment horizontal="center" vertical="center" shrinkToFit="1"/>
      <protection locked="0"/>
    </xf>
    <xf numFmtId="0" fontId="31" fillId="37" borderId="7" xfId="2" applyFont="1" applyFill="1" applyBorder="1" applyAlignment="1" applyProtection="1">
      <alignment horizontal="distributed" vertical="center"/>
      <protection locked="0"/>
    </xf>
    <xf numFmtId="0" fontId="31" fillId="37" borderId="4" xfId="2" applyFont="1" applyFill="1" applyBorder="1" applyAlignment="1" applyProtection="1">
      <alignment horizontal="distributed" vertical="center"/>
      <protection locked="0"/>
    </xf>
    <xf numFmtId="0" fontId="57" fillId="37" borderId="17" xfId="2" applyFont="1" applyFill="1" applyBorder="1" applyAlignment="1" applyProtection="1">
      <alignment horizontal="center" vertical="center"/>
      <protection locked="0"/>
    </xf>
    <xf numFmtId="0" fontId="57" fillId="37" borderId="71" xfId="2" applyFont="1" applyFill="1" applyBorder="1" applyAlignment="1" applyProtection="1">
      <alignment horizontal="center" vertical="center"/>
      <protection locked="0"/>
    </xf>
    <xf numFmtId="0" fontId="57" fillId="37" borderId="25" xfId="2" applyFont="1" applyFill="1" applyBorder="1" applyAlignment="1" applyProtection="1">
      <alignment horizontal="center" vertical="center"/>
      <protection locked="0"/>
    </xf>
    <xf numFmtId="0" fontId="31" fillId="37" borderId="17" xfId="2" applyFont="1" applyFill="1" applyBorder="1" applyAlignment="1" applyProtection="1">
      <alignment horizontal="center" vertical="center" shrinkToFit="1"/>
      <protection locked="0"/>
    </xf>
    <xf numFmtId="0" fontId="31" fillId="37" borderId="71" xfId="2" applyFont="1" applyFill="1" applyBorder="1" applyAlignment="1" applyProtection="1">
      <alignment horizontal="center" vertical="center" shrinkToFit="1"/>
      <protection locked="0"/>
    </xf>
    <xf numFmtId="0" fontId="7" fillId="37" borderId="7" xfId="2" applyFont="1" applyFill="1" applyBorder="1" applyAlignment="1" applyProtection="1">
      <alignment horizontal="center" vertical="center" wrapText="1"/>
      <protection locked="0"/>
    </xf>
    <xf numFmtId="0" fontId="7" fillId="37" borderId="4" xfId="2" applyFont="1" applyFill="1" applyBorder="1" applyAlignment="1" applyProtection="1">
      <alignment horizontal="center" vertical="center"/>
      <protection locked="0"/>
    </xf>
    <xf numFmtId="0" fontId="7" fillId="37" borderId="21" xfId="2" applyFont="1" applyFill="1" applyBorder="1" applyAlignment="1" applyProtection="1">
      <alignment horizontal="center" vertical="center"/>
      <protection locked="0"/>
    </xf>
    <xf numFmtId="0" fontId="7" fillId="37" borderId="68" xfId="2" applyFont="1" applyFill="1" applyBorder="1" applyAlignment="1" applyProtection="1">
      <alignment horizontal="center" vertical="center"/>
      <protection locked="0"/>
    </xf>
    <xf numFmtId="0" fontId="7" fillId="37" borderId="69" xfId="2" applyFont="1" applyFill="1" applyBorder="1" applyAlignment="1" applyProtection="1">
      <alignment horizontal="center" vertical="center"/>
      <protection locked="0"/>
    </xf>
    <xf numFmtId="0" fontId="7" fillId="37" borderId="70" xfId="2" applyFont="1" applyFill="1" applyBorder="1" applyAlignment="1" applyProtection="1">
      <alignment horizontal="center" vertical="center"/>
      <protection locked="0"/>
    </xf>
    <xf numFmtId="0" fontId="121" fillId="0" borderId="4" xfId="6" applyFill="1" applyBorder="1" applyAlignment="1" applyProtection="1">
      <alignment horizontal="center" vertical="center"/>
      <protection locked="0"/>
    </xf>
    <xf numFmtId="0" fontId="58" fillId="0" borderId="4" xfId="2" applyFont="1" applyBorder="1" applyAlignment="1" applyProtection="1">
      <alignment horizontal="center" vertical="center"/>
      <protection locked="0"/>
    </xf>
    <xf numFmtId="0" fontId="58" fillId="0" borderId="5" xfId="2" applyFont="1" applyBorder="1" applyAlignment="1" applyProtection="1">
      <alignment horizontal="center" vertical="center"/>
      <protection locked="0"/>
    </xf>
    <xf numFmtId="0" fontId="58" fillId="0" borderId="69" xfId="2" applyFont="1" applyBorder="1" applyAlignment="1" applyProtection="1">
      <alignment horizontal="center" vertical="center"/>
      <protection locked="0"/>
    </xf>
    <xf numFmtId="0" fontId="58" fillId="0" borderId="8" xfId="2" applyFont="1" applyBorder="1" applyAlignment="1" applyProtection="1">
      <alignment horizontal="center" vertical="center"/>
      <protection locked="0"/>
    </xf>
    <xf numFmtId="0" fontId="18" fillId="0" borderId="6" xfId="1" applyFont="1" applyBorder="1" applyAlignment="1" applyProtection="1">
      <alignment vertical="center" wrapText="1"/>
      <protection locked="0"/>
    </xf>
    <xf numFmtId="0" fontId="40" fillId="37" borderId="0" xfId="0" applyFont="1" applyFill="1" applyAlignment="1" applyProtection="1">
      <alignment horizontal="left" vertical="center" shrinkToFit="1"/>
      <protection locked="0"/>
    </xf>
    <xf numFmtId="0" fontId="40" fillId="37" borderId="66" xfId="0" applyFont="1" applyFill="1" applyBorder="1" applyAlignment="1" applyProtection="1">
      <alignment horizontal="left" vertical="center" shrinkToFit="1"/>
      <protection locked="0"/>
    </xf>
    <xf numFmtId="0" fontId="31" fillId="36" borderId="27" xfId="1" applyFont="1" applyFill="1" applyBorder="1" applyAlignment="1" applyProtection="1">
      <alignment horizontal="distributed" vertical="center" wrapText="1" shrinkToFit="1"/>
      <protection locked="0"/>
    </xf>
    <xf numFmtId="0" fontId="32" fillId="37" borderId="4" xfId="0" applyFont="1" applyFill="1" applyBorder="1" applyAlignment="1" applyProtection="1">
      <alignment horizontal="distributed" vertical="center" shrinkToFit="1"/>
      <protection locked="0"/>
    </xf>
    <xf numFmtId="0" fontId="32" fillId="37" borderId="21" xfId="0" applyFont="1" applyFill="1" applyBorder="1" applyAlignment="1" applyProtection="1">
      <alignment horizontal="distributed" vertical="center" shrinkToFit="1"/>
      <protection locked="0"/>
    </xf>
    <xf numFmtId="0" fontId="32" fillId="37" borderId="6" xfId="0" applyFont="1" applyFill="1" applyBorder="1" applyAlignment="1" applyProtection="1">
      <alignment horizontal="distributed" vertical="center" shrinkToFit="1"/>
      <protection locked="0"/>
    </xf>
    <xf numFmtId="0" fontId="32" fillId="37" borderId="0" xfId="0" applyFont="1" applyFill="1" applyAlignment="1" applyProtection="1">
      <alignment horizontal="distributed" vertical="center" shrinkToFit="1"/>
      <protection locked="0"/>
    </xf>
    <xf numFmtId="0" fontId="32" fillId="37" borderId="66" xfId="0" applyFont="1" applyFill="1" applyBorder="1" applyAlignment="1" applyProtection="1">
      <alignment horizontal="distributed" vertical="center" shrinkToFit="1"/>
      <protection locked="0"/>
    </xf>
    <xf numFmtId="0" fontId="32" fillId="37" borderId="10" xfId="0" applyFont="1" applyFill="1" applyBorder="1" applyAlignment="1" applyProtection="1">
      <alignment horizontal="distributed" vertical="center" shrinkToFit="1"/>
      <protection locked="0"/>
    </xf>
    <xf numFmtId="0" fontId="32" fillId="37" borderId="2" xfId="0" applyFont="1" applyFill="1" applyBorder="1" applyAlignment="1" applyProtection="1">
      <alignment horizontal="distributed" vertical="center" shrinkToFit="1"/>
      <protection locked="0"/>
    </xf>
    <xf numFmtId="0" fontId="32" fillId="37" borderId="67" xfId="0" applyFont="1" applyFill="1" applyBorder="1" applyAlignment="1" applyProtection="1">
      <alignment horizontal="distributed" vertical="center" shrinkToFit="1"/>
      <protection locked="0"/>
    </xf>
    <xf numFmtId="0" fontId="31" fillId="37" borderId="7" xfId="2" applyFont="1" applyFill="1" applyBorder="1" applyAlignment="1" applyProtection="1">
      <alignment horizontal="left" vertical="center" shrinkToFit="1"/>
      <protection locked="0"/>
    </xf>
    <xf numFmtId="0" fontId="21" fillId="36" borderId="86" xfId="1" applyFont="1" applyFill="1" applyBorder="1" applyAlignment="1" applyProtection="1">
      <alignment horizontal="center" vertical="center"/>
      <protection locked="0"/>
    </xf>
    <xf numFmtId="0" fontId="21" fillId="36" borderId="75" xfId="1" applyFont="1" applyFill="1" applyBorder="1" applyAlignment="1" applyProtection="1">
      <alignment horizontal="center" vertical="center"/>
      <protection locked="0"/>
    </xf>
    <xf numFmtId="0" fontId="21" fillId="36" borderId="76" xfId="1" applyFont="1" applyFill="1" applyBorder="1" applyAlignment="1" applyProtection="1">
      <alignment horizontal="center" vertical="center"/>
      <protection locked="0"/>
    </xf>
    <xf numFmtId="0" fontId="36" fillId="36" borderId="6" xfId="1" applyFont="1" applyFill="1" applyBorder="1" applyAlignment="1" applyProtection="1">
      <alignment horizontal="center" vertical="center"/>
      <protection locked="0"/>
    </xf>
    <xf numFmtId="0" fontId="36" fillId="36" borderId="0" xfId="1" applyFont="1" applyFill="1" applyAlignment="1" applyProtection="1">
      <alignment horizontal="center" vertical="center"/>
      <protection locked="0"/>
    </xf>
    <xf numFmtId="0" fontId="30" fillId="21" borderId="10" xfId="2" applyFont="1" applyFill="1" applyBorder="1" applyAlignment="1" applyProtection="1">
      <alignment horizontal="center" vertical="center"/>
      <protection locked="0"/>
    </xf>
    <xf numFmtId="0" fontId="30" fillId="21" borderId="2" xfId="2" applyFont="1" applyFill="1" applyBorder="1" applyAlignment="1" applyProtection="1">
      <alignment horizontal="center" vertical="center"/>
      <protection locked="0"/>
    </xf>
    <xf numFmtId="0" fontId="30" fillId="21" borderId="33" xfId="2" applyFont="1" applyFill="1" applyBorder="1" applyAlignment="1" applyProtection="1">
      <alignment horizontal="center" vertical="center"/>
      <protection locked="0"/>
    </xf>
    <xf numFmtId="0" fontId="35" fillId="36" borderId="0" xfId="1" applyFont="1" applyFill="1" applyAlignment="1" applyProtection="1">
      <alignment horizontal="center" vertical="center"/>
      <protection locked="0"/>
    </xf>
    <xf numFmtId="0" fontId="40" fillId="36" borderId="0" xfId="1" applyFont="1" applyFill="1" applyAlignment="1" applyProtection="1">
      <alignment horizontal="left" vertical="top" wrapText="1" shrinkToFit="1"/>
      <protection locked="0"/>
    </xf>
    <xf numFmtId="0" fontId="31" fillId="36" borderId="34" xfId="1" applyFont="1" applyFill="1" applyBorder="1" applyAlignment="1" applyProtection="1">
      <alignment horizontal="distributed" vertical="center" wrapText="1"/>
      <protection locked="0"/>
    </xf>
    <xf numFmtId="0" fontId="31" fillId="36" borderId="3" xfId="1" applyFont="1" applyFill="1" applyBorder="1" applyAlignment="1" applyProtection="1">
      <alignment horizontal="distributed" vertical="center"/>
      <protection locked="0"/>
    </xf>
    <xf numFmtId="0" fontId="39" fillId="3" borderId="3" xfId="0" applyFont="1" applyFill="1" applyBorder="1" applyAlignment="1" applyProtection="1">
      <alignment horizontal="center" vertical="center" shrinkToFit="1"/>
      <protection locked="0"/>
    </xf>
    <xf numFmtId="0" fontId="39" fillId="3" borderId="43" xfId="0" applyFont="1" applyFill="1" applyBorder="1" applyAlignment="1" applyProtection="1">
      <alignment horizontal="center" vertical="center" shrinkToFit="1"/>
      <protection locked="0"/>
    </xf>
    <xf numFmtId="0" fontId="39" fillId="3" borderId="70" xfId="0" applyFont="1" applyFill="1" applyBorder="1" applyAlignment="1" applyProtection="1">
      <alignment horizontal="center" vertical="center" shrinkToFit="1"/>
      <protection locked="0"/>
    </xf>
    <xf numFmtId="0" fontId="31" fillId="36" borderId="15" xfId="1" applyFont="1" applyFill="1" applyBorder="1" applyAlignment="1" applyProtection="1">
      <alignment horizontal="center" vertical="center" shrinkToFit="1"/>
      <protection locked="0"/>
    </xf>
    <xf numFmtId="0" fontId="31" fillId="36" borderId="68" xfId="1" applyFont="1" applyFill="1" applyBorder="1" applyAlignment="1" applyProtection="1">
      <alignment horizontal="center" vertical="center" shrinkToFit="1"/>
      <protection locked="0"/>
    </xf>
    <xf numFmtId="0" fontId="31" fillId="36" borderId="69" xfId="1" applyFont="1" applyFill="1" applyBorder="1" applyAlignment="1" applyProtection="1">
      <alignment horizontal="center" vertical="center" shrinkToFit="1"/>
      <protection locked="0"/>
    </xf>
    <xf numFmtId="0" fontId="31" fillId="36" borderId="70" xfId="1" applyFont="1" applyFill="1" applyBorder="1" applyAlignment="1" applyProtection="1">
      <alignment horizontal="center" vertical="center" shrinkToFit="1"/>
      <protection locked="0"/>
    </xf>
    <xf numFmtId="0" fontId="39" fillId="3" borderId="44" xfId="0" applyFont="1" applyFill="1" applyBorder="1" applyAlignment="1" applyProtection="1">
      <alignment horizontal="center" vertical="center" shrinkToFit="1"/>
      <protection locked="0"/>
    </xf>
    <xf numFmtId="0" fontId="39" fillId="3" borderId="8" xfId="0" applyFont="1" applyFill="1" applyBorder="1" applyAlignment="1" applyProtection="1">
      <alignment horizontal="center" vertical="center" shrinkToFit="1"/>
      <protection locked="0"/>
    </xf>
    <xf numFmtId="0" fontId="31" fillId="36" borderId="20" xfId="1" applyFont="1" applyFill="1" applyBorder="1" applyAlignment="1" applyProtection="1">
      <alignment horizontal="distributed" vertical="center"/>
      <protection locked="0"/>
    </xf>
    <xf numFmtId="0" fontId="31" fillId="36" borderId="69" xfId="1" applyFont="1" applyFill="1" applyBorder="1" applyAlignment="1" applyProtection="1">
      <alignment horizontal="distributed" vertical="center"/>
      <protection locked="0"/>
    </xf>
    <xf numFmtId="0" fontId="37" fillId="36" borderId="0" xfId="1" applyFont="1" applyFill="1" applyAlignment="1" applyProtection="1">
      <alignment horizontal="center" vertical="center"/>
      <protection locked="0"/>
    </xf>
    <xf numFmtId="0" fontId="37" fillId="36" borderId="2" xfId="1" applyFont="1" applyFill="1" applyBorder="1" applyAlignment="1" applyProtection="1">
      <alignment horizontal="center" vertical="center"/>
      <protection locked="0"/>
    </xf>
    <xf numFmtId="0" fontId="34" fillId="36" borderId="0" xfId="1" quotePrefix="1" applyFont="1" applyFill="1" applyAlignment="1" applyProtection="1">
      <alignment horizontal="center" vertical="center"/>
      <protection locked="0"/>
    </xf>
    <xf numFmtId="0" fontId="34" fillId="36" borderId="2" xfId="1" quotePrefix="1"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shrinkToFit="1"/>
      <protection locked="0"/>
    </xf>
    <xf numFmtId="0" fontId="32" fillId="3" borderId="43" xfId="0" applyFont="1" applyFill="1" applyBorder="1" applyAlignment="1" applyProtection="1">
      <alignment horizontal="center" vertical="center" shrinkToFit="1"/>
      <protection locked="0"/>
    </xf>
    <xf numFmtId="0" fontId="32" fillId="3" borderId="44" xfId="0" applyFont="1" applyFill="1" applyBorder="1" applyAlignment="1" applyProtection="1">
      <alignment horizontal="center" vertical="center" shrinkToFit="1"/>
      <protection locked="0"/>
    </xf>
    <xf numFmtId="0" fontId="57" fillId="10" borderId="3" xfId="0" applyFont="1" applyFill="1" applyBorder="1" applyAlignment="1" applyProtection="1">
      <alignment horizontal="right" vertical="top" wrapText="1" shrinkToFit="1"/>
      <protection locked="0"/>
    </xf>
    <xf numFmtId="0" fontId="45" fillId="10" borderId="0" xfId="0" applyFont="1" applyFill="1" applyAlignment="1" applyProtection="1">
      <alignment horizontal="left" vertical="top" wrapText="1" shrinkToFit="1"/>
      <protection locked="0"/>
    </xf>
    <xf numFmtId="0" fontId="4" fillId="10" borderId="2" xfId="2" applyFont="1" applyFill="1" applyBorder="1" applyAlignment="1" applyProtection="1">
      <alignment horizontal="center" vertical="center" wrapText="1"/>
      <protection locked="0"/>
    </xf>
    <xf numFmtId="0" fontId="4" fillId="10" borderId="52" xfId="2" applyFont="1" applyFill="1" applyBorder="1" applyAlignment="1" applyProtection="1">
      <alignment horizontal="center" vertical="center" wrapText="1"/>
      <protection locked="0"/>
    </xf>
    <xf numFmtId="0" fontId="4" fillId="10" borderId="94" xfId="2" applyFont="1" applyFill="1" applyBorder="1" applyAlignment="1" applyProtection="1">
      <alignment horizontal="center" vertical="center" wrapText="1"/>
      <protection locked="0"/>
    </xf>
    <xf numFmtId="0" fontId="21" fillId="10" borderId="65" xfId="0" applyFont="1" applyFill="1" applyBorder="1" applyAlignment="1" applyProtection="1">
      <alignment horizontal="center" vertical="center" shrinkToFit="1"/>
      <protection locked="0"/>
    </xf>
    <xf numFmtId="0" fontId="21" fillId="10" borderId="45" xfId="0" applyFont="1" applyFill="1" applyBorder="1" applyAlignment="1" applyProtection="1">
      <alignment horizontal="center" vertical="center" shrinkToFit="1"/>
      <protection locked="0"/>
    </xf>
    <xf numFmtId="0" fontId="21" fillId="10" borderId="58" xfId="0" applyFont="1" applyFill="1" applyBorder="1" applyAlignment="1" applyProtection="1">
      <alignment horizontal="center" vertical="center" shrinkToFit="1"/>
      <protection locked="0"/>
    </xf>
    <xf numFmtId="49" fontId="57" fillId="10" borderId="0" xfId="2" applyNumberFormat="1" applyFont="1" applyFill="1" applyAlignment="1" applyProtection="1">
      <alignment horizontal="right" vertical="top" wrapText="1"/>
      <protection locked="0"/>
    </xf>
    <xf numFmtId="0" fontId="57" fillId="10" borderId="0" xfId="0" applyFont="1" applyFill="1" applyAlignment="1" applyProtection="1">
      <alignment horizontal="left" vertical="top" wrapText="1"/>
      <protection locked="0"/>
    </xf>
    <xf numFmtId="0" fontId="57" fillId="10" borderId="3" xfId="2" applyFont="1" applyFill="1" applyBorder="1" applyAlignment="1" applyProtection="1">
      <alignment horizontal="right" vertical="top" wrapText="1"/>
      <protection locked="0"/>
    </xf>
    <xf numFmtId="0" fontId="21" fillId="10" borderId="38" xfId="0" applyFont="1" applyFill="1" applyBorder="1" applyAlignment="1" applyProtection="1">
      <alignment horizontal="center" vertical="center" shrinkToFit="1"/>
      <protection locked="0"/>
    </xf>
    <xf numFmtId="0" fontId="21" fillId="10" borderId="39" xfId="0" applyFont="1" applyFill="1" applyBorder="1" applyAlignment="1" applyProtection="1">
      <alignment horizontal="center" vertical="center" shrinkToFit="1"/>
      <protection locked="0"/>
    </xf>
    <xf numFmtId="0" fontId="21" fillId="10" borderId="2" xfId="0" applyFont="1" applyFill="1" applyBorder="1" applyAlignment="1" applyProtection="1">
      <alignment horizontal="center" vertical="center" shrinkToFit="1"/>
      <protection locked="0"/>
    </xf>
    <xf numFmtId="0" fontId="21" fillId="10" borderId="52" xfId="0" applyFont="1" applyFill="1" applyBorder="1" applyAlignment="1" applyProtection="1">
      <alignment horizontal="center" vertical="center" shrinkToFit="1"/>
      <protection locked="0"/>
    </xf>
    <xf numFmtId="0" fontId="21" fillId="10" borderId="92" xfId="0" applyFont="1" applyFill="1" applyBorder="1" applyAlignment="1" applyProtection="1">
      <alignment horizontal="center" vertical="center" shrinkToFit="1"/>
      <protection locked="0"/>
    </xf>
    <xf numFmtId="0" fontId="21" fillId="10" borderId="93" xfId="0" applyFont="1" applyFill="1" applyBorder="1" applyAlignment="1" applyProtection="1">
      <alignment horizontal="center" vertical="center" shrinkToFit="1"/>
      <protection locked="0"/>
    </xf>
    <xf numFmtId="0" fontId="21" fillId="10" borderId="94" xfId="0" applyFont="1" applyFill="1" applyBorder="1" applyAlignment="1" applyProtection="1">
      <alignment horizontal="center" vertical="center" shrinkToFit="1"/>
      <protection locked="0"/>
    </xf>
    <xf numFmtId="0" fontId="21" fillId="10" borderId="92" xfId="0" applyFont="1" applyFill="1" applyBorder="1" applyAlignment="1" applyProtection="1">
      <alignment horizontal="center" vertical="center" wrapText="1" shrinkToFit="1"/>
      <protection locked="0"/>
    </xf>
    <xf numFmtId="0" fontId="21" fillId="10" borderId="93" xfId="0" applyFont="1" applyFill="1" applyBorder="1" applyAlignment="1" applyProtection="1">
      <alignment horizontal="center" vertical="center" wrapText="1" shrinkToFit="1"/>
      <protection locked="0"/>
    </xf>
    <xf numFmtId="0" fontId="21" fillId="10" borderId="94" xfId="0" applyFont="1" applyFill="1" applyBorder="1" applyAlignment="1" applyProtection="1">
      <alignment horizontal="center" vertical="center" wrapText="1" shrinkToFit="1"/>
      <protection locked="0"/>
    </xf>
    <xf numFmtId="0" fontId="4" fillId="10" borderId="106" xfId="2" applyFont="1" applyFill="1" applyBorder="1" applyAlignment="1" applyProtection="1">
      <alignment horizontal="center" vertical="center"/>
      <protection locked="0"/>
    </xf>
    <xf numFmtId="0" fontId="4" fillId="10" borderId="108" xfId="2" applyFont="1" applyFill="1" applyBorder="1" applyAlignment="1" applyProtection="1">
      <alignment horizontal="center" vertical="center"/>
      <protection locked="0"/>
    </xf>
    <xf numFmtId="0" fontId="4" fillId="10" borderId="107" xfId="2" applyFont="1" applyFill="1" applyBorder="1" applyAlignment="1" applyProtection="1">
      <alignment horizontal="center" vertical="center"/>
      <protection locked="0"/>
    </xf>
    <xf numFmtId="0" fontId="21" fillId="10" borderId="38" xfId="0" applyFont="1" applyFill="1" applyBorder="1" applyAlignment="1" applyProtection="1">
      <alignment horizontal="center" vertical="center" wrapText="1" shrinkToFit="1"/>
      <protection locked="0"/>
    </xf>
    <xf numFmtId="0" fontId="21" fillId="10" borderId="39" xfId="0" applyFont="1" applyFill="1" applyBorder="1" applyAlignment="1" applyProtection="1">
      <alignment horizontal="center" vertical="center" wrapText="1" shrinkToFit="1"/>
      <protection locked="0"/>
    </xf>
    <xf numFmtId="0" fontId="21" fillId="10" borderId="0" xfId="0" applyFont="1" applyFill="1" applyAlignment="1" applyProtection="1">
      <alignment horizontal="center" vertical="center" wrapText="1" shrinkToFit="1"/>
      <protection locked="0"/>
    </xf>
    <xf numFmtId="0" fontId="21" fillId="10" borderId="59" xfId="0" applyFont="1" applyFill="1" applyBorder="1" applyAlignment="1" applyProtection="1">
      <alignment horizontal="center" vertical="center" wrapText="1" shrinkToFit="1"/>
      <protection locked="0"/>
    </xf>
    <xf numFmtId="0" fontId="21" fillId="10" borderId="102" xfId="0" applyFont="1" applyFill="1" applyBorder="1" applyAlignment="1" applyProtection="1">
      <alignment horizontal="center" vertical="center" shrinkToFit="1"/>
      <protection locked="0"/>
    </xf>
    <xf numFmtId="0" fontId="57" fillId="10" borderId="0" xfId="2" applyFont="1" applyFill="1" applyAlignment="1" applyProtection="1">
      <alignment horizontal="right" vertical="top" wrapText="1"/>
      <protection locked="0"/>
    </xf>
    <xf numFmtId="0" fontId="4" fillId="10" borderId="57" xfId="2" applyFont="1" applyFill="1" applyBorder="1" applyAlignment="1" applyProtection="1">
      <alignment horizontal="left" vertical="center" wrapText="1"/>
      <protection locked="0"/>
    </xf>
    <xf numFmtId="0" fontId="4" fillId="10" borderId="112" xfId="2" applyFont="1" applyFill="1" applyBorder="1" applyAlignment="1" applyProtection="1">
      <alignment horizontal="left" vertical="center" wrapText="1"/>
      <protection locked="0"/>
    </xf>
    <xf numFmtId="0" fontId="4" fillId="10" borderId="31" xfId="2" applyFont="1" applyFill="1" applyBorder="1" applyAlignment="1" applyProtection="1">
      <alignment horizontal="center" vertical="center" wrapText="1"/>
      <protection locked="0"/>
    </xf>
    <xf numFmtId="182" fontId="4" fillId="10" borderId="65" xfId="2" applyNumberFormat="1" applyFont="1" applyFill="1" applyBorder="1" applyAlignment="1" applyProtection="1">
      <alignment horizontal="center" vertical="center"/>
      <protection locked="0"/>
    </xf>
    <xf numFmtId="182" fontId="4" fillId="10" borderId="45" xfId="2" applyNumberFormat="1" applyFont="1" applyFill="1" applyBorder="1" applyAlignment="1" applyProtection="1">
      <alignment horizontal="center" vertical="center"/>
      <protection locked="0"/>
    </xf>
    <xf numFmtId="182" fontId="4" fillId="10" borderId="58" xfId="2" applyNumberFormat="1" applyFont="1" applyFill="1" applyBorder="1" applyAlignment="1" applyProtection="1">
      <alignment horizontal="center" vertical="center"/>
      <protection locked="0"/>
    </xf>
    <xf numFmtId="0" fontId="59" fillId="10" borderId="0" xfId="2" applyFont="1" applyFill="1" applyAlignment="1" applyProtection="1">
      <alignment horizontal="left" vertical="top"/>
      <protection locked="0"/>
    </xf>
    <xf numFmtId="0" fontId="21" fillId="10" borderId="61" xfId="2" applyFont="1" applyFill="1" applyBorder="1" applyAlignment="1" applyProtection="1">
      <alignment horizontal="center" vertical="center" shrinkToFit="1"/>
      <protection locked="0"/>
    </xf>
    <xf numFmtId="0" fontId="21" fillId="10" borderId="12" xfId="2" applyFont="1" applyFill="1" applyBorder="1" applyAlignment="1" applyProtection="1">
      <alignment horizontal="center" vertical="center" shrinkToFit="1"/>
      <protection locked="0"/>
    </xf>
    <xf numFmtId="0" fontId="21" fillId="10" borderId="32" xfId="2" applyFont="1" applyFill="1" applyBorder="1" applyAlignment="1" applyProtection="1">
      <alignment horizontal="center" vertical="center" shrinkToFit="1"/>
      <protection locked="0"/>
    </xf>
    <xf numFmtId="0" fontId="128" fillId="10" borderId="169" xfId="2" applyFont="1" applyFill="1" applyBorder="1" applyAlignment="1" applyProtection="1">
      <alignment horizontal="center" vertical="center" shrinkToFit="1"/>
      <protection locked="0"/>
    </xf>
    <xf numFmtId="0" fontId="128" fillId="10" borderId="128" xfId="2" applyFont="1" applyFill="1" applyBorder="1" applyAlignment="1" applyProtection="1">
      <alignment horizontal="center" vertical="center" shrinkToFit="1"/>
      <protection locked="0"/>
    </xf>
    <xf numFmtId="0" fontId="4" fillId="10" borderId="16" xfId="2" applyFont="1" applyFill="1" applyBorder="1" applyAlignment="1" applyProtection="1">
      <alignment horizontal="left" vertical="center" shrinkToFit="1"/>
      <protection locked="0"/>
    </xf>
    <xf numFmtId="0" fontId="4" fillId="10" borderId="12" xfId="2" applyFont="1" applyFill="1" applyBorder="1" applyAlignment="1" applyProtection="1">
      <alignment horizontal="left" vertical="center" shrinkToFit="1"/>
      <protection locked="0"/>
    </xf>
    <xf numFmtId="179" fontId="56" fillId="6" borderId="31" xfId="2" applyNumberFormat="1" applyFont="1" applyFill="1" applyBorder="1" applyAlignment="1" applyProtection="1">
      <alignment horizontal="right" vertical="top" wrapText="1"/>
      <protection locked="0"/>
    </xf>
    <xf numFmtId="179" fontId="56" fillId="6" borderId="0" xfId="2" applyNumberFormat="1" applyFont="1" applyFill="1" applyAlignment="1" applyProtection="1">
      <alignment horizontal="right" vertical="top" wrapText="1"/>
      <protection locked="0"/>
    </xf>
    <xf numFmtId="0" fontId="59" fillId="10" borderId="0" xfId="2" applyFont="1" applyFill="1" applyAlignment="1" applyProtection="1">
      <alignment horizontal="left" vertical="top" wrapText="1"/>
      <protection locked="0"/>
    </xf>
    <xf numFmtId="0" fontId="128" fillId="10" borderId="168" xfId="2" applyFont="1" applyFill="1" applyBorder="1" applyAlignment="1" applyProtection="1">
      <alignment horizontal="center" vertical="center" shrinkToFit="1"/>
      <protection locked="0"/>
    </xf>
    <xf numFmtId="0" fontId="128" fillId="10" borderId="126" xfId="2" applyFont="1" applyFill="1" applyBorder="1" applyAlignment="1" applyProtection="1">
      <alignment horizontal="center" vertical="center" shrinkToFit="1"/>
      <protection locked="0"/>
    </xf>
    <xf numFmtId="0" fontId="128" fillId="10" borderId="166" xfId="2" applyFont="1" applyFill="1" applyBorder="1" applyAlignment="1" applyProtection="1">
      <alignment horizontal="center" vertical="center" shrinkToFit="1"/>
      <protection locked="0"/>
    </xf>
    <xf numFmtId="0" fontId="128" fillId="10" borderId="127" xfId="2" applyFont="1" applyFill="1" applyBorder="1" applyAlignment="1" applyProtection="1">
      <alignment horizontal="center" vertical="center" shrinkToFit="1"/>
      <protection locked="0"/>
    </xf>
    <xf numFmtId="0" fontId="4" fillId="21" borderId="97" xfId="2" applyFont="1" applyFill="1" applyBorder="1" applyAlignment="1" applyProtection="1">
      <alignment horizontal="center" vertical="top"/>
      <protection locked="0"/>
    </xf>
    <xf numFmtId="0" fontId="4" fillId="21" borderId="93" xfId="2" applyFont="1" applyFill="1" applyBorder="1" applyAlignment="1" applyProtection="1">
      <alignment horizontal="center" vertical="top"/>
      <protection locked="0"/>
    </xf>
    <xf numFmtId="0" fontId="4" fillId="21" borderId="94" xfId="2" applyFont="1" applyFill="1" applyBorder="1" applyAlignment="1" applyProtection="1">
      <alignment horizontal="center" vertical="top"/>
      <protection locked="0"/>
    </xf>
    <xf numFmtId="0" fontId="4" fillId="21" borderId="92" xfId="2" applyFont="1" applyFill="1" applyBorder="1" applyAlignment="1" applyProtection="1">
      <alignment horizontal="center" vertical="top"/>
      <protection locked="0"/>
    </xf>
    <xf numFmtId="0" fontId="4" fillId="21" borderId="104" xfId="2" applyFont="1" applyFill="1" applyBorder="1" applyAlignment="1" applyProtection="1">
      <alignment horizontal="center" vertical="top"/>
      <protection locked="0"/>
    </xf>
    <xf numFmtId="0" fontId="81" fillId="21" borderId="65" xfId="2" applyFont="1" applyFill="1" applyBorder="1" applyAlignment="1" applyProtection="1">
      <alignment horizontal="left" vertical="center"/>
      <protection locked="0"/>
    </xf>
    <xf numFmtId="0" fontId="81" fillId="21" borderId="45" xfId="2" applyFont="1" applyFill="1" applyBorder="1" applyAlignment="1" applyProtection="1">
      <alignment horizontal="left" vertical="center"/>
      <protection locked="0"/>
    </xf>
    <xf numFmtId="0" fontId="81" fillId="21" borderId="58" xfId="2" applyFont="1" applyFill="1" applyBorder="1" applyAlignment="1" applyProtection="1">
      <alignment horizontal="left" vertical="center"/>
      <protection locked="0"/>
    </xf>
    <xf numFmtId="0" fontId="57" fillId="10" borderId="0" xfId="2" applyFont="1" applyFill="1" applyAlignment="1" applyProtection="1">
      <alignment horizontal="right" vertical="center" wrapText="1"/>
      <protection locked="0"/>
    </xf>
    <xf numFmtId="0" fontId="57" fillId="10" borderId="0" xfId="2" applyFont="1" applyFill="1" applyAlignment="1" applyProtection="1">
      <alignment horizontal="right" vertical="center"/>
      <protection locked="0"/>
    </xf>
    <xf numFmtId="0" fontId="57" fillId="10" borderId="0" xfId="2" applyFont="1" applyFill="1" applyAlignment="1" applyProtection="1">
      <alignment horizontal="left" vertical="center" wrapText="1"/>
      <protection locked="0"/>
    </xf>
    <xf numFmtId="0" fontId="57" fillId="10" borderId="0" xfId="2" applyFont="1" applyFill="1" applyAlignment="1" applyProtection="1">
      <alignment horizontal="left" vertical="center"/>
      <protection locked="0"/>
    </xf>
    <xf numFmtId="0" fontId="56" fillId="10" borderId="0" xfId="2" applyFont="1" applyFill="1" applyAlignment="1" applyProtection="1">
      <alignment horizontal="left" vertical="center" wrapText="1" shrinkToFit="1"/>
      <protection locked="0"/>
    </xf>
    <xf numFmtId="0" fontId="82" fillId="10" borderId="0" xfId="2" applyFont="1" applyFill="1" applyAlignment="1" applyProtection="1">
      <alignment horizontal="left" vertical="top"/>
      <protection locked="0"/>
    </xf>
    <xf numFmtId="0" fontId="4" fillId="10" borderId="102" xfId="2" applyFont="1" applyFill="1" applyBorder="1" applyAlignment="1" applyProtection="1">
      <alignment horizontal="center" vertical="center"/>
      <protection locked="0"/>
    </xf>
    <xf numFmtId="0" fontId="4" fillId="21" borderId="88" xfId="2" applyFont="1" applyFill="1" applyBorder="1" applyAlignment="1" applyProtection="1">
      <alignment horizontal="center" vertical="top"/>
      <protection locked="0"/>
    </xf>
    <xf numFmtId="0" fontId="4" fillId="21" borderId="89" xfId="2" applyFont="1" applyFill="1" applyBorder="1" applyAlignment="1" applyProtection="1">
      <alignment horizontal="center" vertical="top"/>
      <protection locked="0"/>
    </xf>
    <xf numFmtId="0" fontId="4" fillId="21" borderId="96" xfId="2" applyFont="1" applyFill="1" applyBorder="1" applyAlignment="1" applyProtection="1">
      <alignment horizontal="center" vertical="top"/>
      <protection locked="0"/>
    </xf>
    <xf numFmtId="0" fontId="4" fillId="21" borderId="95" xfId="2" applyFont="1" applyFill="1" applyBorder="1" applyAlignment="1" applyProtection="1">
      <alignment horizontal="center" vertical="top"/>
      <protection locked="0"/>
    </xf>
    <xf numFmtId="0" fontId="4" fillId="21" borderId="90" xfId="2" applyFont="1" applyFill="1" applyBorder="1" applyAlignment="1" applyProtection="1">
      <alignment horizontal="center" vertical="top"/>
      <protection locked="0"/>
    </xf>
    <xf numFmtId="0" fontId="21" fillId="10" borderId="102" xfId="2" applyFont="1" applyFill="1" applyBorder="1" applyAlignment="1" applyProtection="1">
      <alignment horizontal="center" vertical="center" shrinkToFit="1"/>
      <protection locked="0"/>
    </xf>
    <xf numFmtId="0" fontId="21" fillId="10" borderId="23" xfId="2" applyFont="1" applyFill="1" applyBorder="1" applyAlignment="1" applyProtection="1">
      <alignment horizontal="center" vertical="center" shrinkToFit="1"/>
      <protection locked="0"/>
    </xf>
    <xf numFmtId="0" fontId="21" fillId="10" borderId="64" xfId="2" applyFont="1" applyFill="1" applyBorder="1" applyAlignment="1" applyProtection="1">
      <alignment horizontal="center" vertical="center" shrinkToFit="1"/>
      <protection locked="0"/>
    </xf>
    <xf numFmtId="0" fontId="21" fillId="10" borderId="31" xfId="2" applyFont="1" applyFill="1" applyBorder="1" applyAlignment="1" applyProtection="1">
      <alignment horizontal="center" vertical="center" shrinkToFit="1"/>
      <protection locked="0"/>
    </xf>
    <xf numFmtId="0" fontId="21" fillId="10" borderId="103" xfId="2" applyFont="1" applyFill="1" applyBorder="1" applyAlignment="1" applyProtection="1">
      <alignment horizontal="center" vertical="center" shrinkToFit="1"/>
      <protection locked="0"/>
    </xf>
    <xf numFmtId="0" fontId="21" fillId="10" borderId="87" xfId="2" applyFont="1" applyFill="1" applyBorder="1" applyAlignment="1" applyProtection="1">
      <alignment horizontal="center" vertical="center" shrinkToFit="1"/>
      <protection locked="0"/>
    </xf>
    <xf numFmtId="0" fontId="102" fillId="10" borderId="206" xfId="2" applyFont="1" applyFill="1" applyBorder="1" applyAlignment="1" applyProtection="1">
      <alignment horizontal="center" vertical="center"/>
      <protection locked="0"/>
    </xf>
    <xf numFmtId="0" fontId="102" fillId="10" borderId="137" xfId="2" applyFont="1" applyFill="1" applyBorder="1" applyAlignment="1" applyProtection="1">
      <alignment horizontal="center" vertical="center"/>
      <protection locked="0"/>
    </xf>
    <xf numFmtId="0" fontId="102" fillId="10" borderId="207" xfId="2" applyFont="1" applyFill="1" applyBorder="1" applyAlignment="1" applyProtection="1">
      <alignment horizontal="center" vertical="center"/>
      <protection locked="0"/>
    </xf>
    <xf numFmtId="0" fontId="102" fillId="10" borderId="144" xfId="2" applyFont="1" applyFill="1" applyBorder="1" applyAlignment="1" applyProtection="1">
      <alignment horizontal="center" vertical="center"/>
      <protection locked="0"/>
    </xf>
    <xf numFmtId="0" fontId="102" fillId="10" borderId="208" xfId="2" applyFont="1" applyFill="1" applyBorder="1" applyAlignment="1" applyProtection="1">
      <alignment horizontal="center" vertical="center"/>
      <protection locked="0"/>
    </xf>
    <xf numFmtId="0" fontId="102" fillId="10" borderId="139" xfId="2" applyFont="1" applyFill="1" applyBorder="1" applyAlignment="1" applyProtection="1">
      <alignment horizontal="center" vertical="center"/>
      <protection locked="0"/>
    </xf>
    <xf numFmtId="0" fontId="102" fillId="10" borderId="141" xfId="2" applyFont="1" applyFill="1" applyBorder="1" applyAlignment="1" applyProtection="1">
      <alignment horizontal="center" vertical="center"/>
      <protection locked="0"/>
    </xf>
    <xf numFmtId="0" fontId="102" fillId="10" borderId="135" xfId="2" applyFont="1" applyFill="1" applyBorder="1" applyAlignment="1" applyProtection="1">
      <alignment horizontal="center" vertical="center"/>
      <protection locked="0"/>
    </xf>
    <xf numFmtId="0" fontId="102" fillId="10" borderId="136" xfId="2" applyFont="1" applyFill="1" applyBorder="1" applyAlignment="1" applyProtection="1">
      <alignment horizontal="center" vertical="center"/>
      <protection locked="0"/>
    </xf>
    <xf numFmtId="0" fontId="102" fillId="10" borderId="142" xfId="2" applyFont="1" applyFill="1" applyBorder="1" applyAlignment="1" applyProtection="1">
      <alignment horizontal="center" vertical="center"/>
      <protection locked="0"/>
    </xf>
    <xf numFmtId="0" fontId="102" fillId="10" borderId="138" xfId="2" applyFont="1" applyFill="1" applyBorder="1" applyAlignment="1" applyProtection="1">
      <alignment horizontal="center" vertical="center"/>
      <protection locked="0"/>
    </xf>
    <xf numFmtId="0" fontId="102" fillId="10" borderId="145" xfId="2" applyFont="1" applyFill="1" applyBorder="1" applyAlignment="1" applyProtection="1">
      <alignment horizontal="center" vertical="center"/>
      <protection locked="0"/>
    </xf>
    <xf numFmtId="0" fontId="102" fillId="10" borderId="146" xfId="2" applyFont="1" applyFill="1" applyBorder="1" applyAlignment="1" applyProtection="1">
      <alignment horizontal="center" vertical="center"/>
      <protection locked="0"/>
    </xf>
    <xf numFmtId="0" fontId="102" fillId="10" borderId="143" xfId="2" applyFont="1" applyFill="1" applyBorder="1" applyAlignment="1" applyProtection="1">
      <alignment horizontal="center" vertical="center"/>
      <protection locked="0"/>
    </xf>
    <xf numFmtId="0" fontId="102" fillId="10" borderId="140" xfId="2" applyFont="1" applyFill="1" applyBorder="1" applyAlignment="1" applyProtection="1">
      <alignment horizontal="center" vertical="center"/>
      <protection locked="0"/>
    </xf>
    <xf numFmtId="0" fontId="6" fillId="6" borderId="41" xfId="2" applyFont="1" applyFill="1" applyBorder="1" applyAlignment="1" applyProtection="1">
      <alignment horizontal="left" vertical="top" shrinkToFit="1"/>
      <protection locked="0"/>
    </xf>
    <xf numFmtId="0" fontId="6" fillId="6" borderId="23" xfId="2" applyFont="1" applyFill="1" applyBorder="1" applyAlignment="1" applyProtection="1">
      <alignment horizontal="center" vertical="center" shrinkToFit="1"/>
      <protection locked="0"/>
    </xf>
    <xf numFmtId="0" fontId="6" fillId="6" borderId="38" xfId="2" applyFont="1" applyFill="1" applyBorder="1" applyAlignment="1" applyProtection="1">
      <alignment horizontal="center" vertical="center" shrinkToFit="1"/>
      <protection locked="0"/>
    </xf>
    <xf numFmtId="0" fontId="6" fillId="6" borderId="39" xfId="2" applyFont="1" applyFill="1" applyBorder="1" applyAlignment="1" applyProtection="1">
      <alignment horizontal="center" vertical="center" shrinkToFit="1"/>
      <protection locked="0"/>
    </xf>
    <xf numFmtId="0" fontId="6" fillId="6" borderId="31" xfId="2" applyFont="1" applyFill="1" applyBorder="1" applyAlignment="1" applyProtection="1">
      <alignment horizontal="center" vertical="center" shrinkToFit="1"/>
      <protection locked="0"/>
    </xf>
    <xf numFmtId="0" fontId="6" fillId="6" borderId="0" xfId="2" applyFont="1" applyFill="1" applyAlignment="1" applyProtection="1">
      <alignment horizontal="center" vertical="center" shrinkToFit="1"/>
      <protection locked="0"/>
    </xf>
    <xf numFmtId="0" fontId="6" fillId="6" borderId="59" xfId="2" applyFont="1" applyFill="1" applyBorder="1" applyAlignment="1" applyProtection="1">
      <alignment horizontal="center" vertical="center" shrinkToFit="1"/>
      <protection locked="0"/>
    </xf>
    <xf numFmtId="0" fontId="31" fillId="10" borderId="16" xfId="2" applyFont="1" applyFill="1" applyBorder="1" applyAlignment="1" applyProtection="1">
      <alignment horizontal="left" vertical="center"/>
      <protection locked="0"/>
    </xf>
    <xf numFmtId="0" fontId="31" fillId="10" borderId="12" xfId="2" applyFont="1" applyFill="1" applyBorder="1" applyAlignment="1" applyProtection="1">
      <alignment horizontal="left" vertical="center"/>
      <protection locked="0"/>
    </xf>
    <xf numFmtId="0" fontId="31" fillId="10" borderId="57" xfId="2" applyFont="1" applyFill="1" applyBorder="1" applyAlignment="1" applyProtection="1">
      <alignment horizontal="left" vertical="center"/>
      <protection locked="0"/>
    </xf>
    <xf numFmtId="0" fontId="31" fillId="6" borderId="37" xfId="2" applyFont="1" applyFill="1" applyBorder="1" applyAlignment="1" applyProtection="1">
      <alignment horizontal="center" vertical="center" wrapText="1"/>
      <protection locked="0"/>
    </xf>
    <xf numFmtId="0" fontId="31" fillId="6" borderId="24" xfId="2" applyFont="1" applyFill="1" applyBorder="1" applyAlignment="1" applyProtection="1">
      <alignment horizontal="center" vertical="center" wrapText="1"/>
      <protection locked="0"/>
    </xf>
    <xf numFmtId="0" fontId="31" fillId="6" borderId="10" xfId="2" applyFont="1" applyFill="1" applyBorder="1" applyAlignment="1" applyProtection="1">
      <alignment horizontal="center" vertical="center" wrapText="1"/>
      <protection locked="0"/>
    </xf>
    <xf numFmtId="0" fontId="31" fillId="6" borderId="33" xfId="2" applyFont="1" applyFill="1" applyBorder="1" applyAlignment="1" applyProtection="1">
      <alignment horizontal="center" vertical="center" wrapText="1"/>
      <protection locked="0"/>
    </xf>
    <xf numFmtId="0" fontId="40" fillId="6" borderId="40" xfId="2" applyFont="1" applyFill="1" applyBorder="1" applyAlignment="1" applyProtection="1">
      <alignment horizontal="left" vertical="center"/>
      <protection locked="0"/>
    </xf>
    <xf numFmtId="0" fontId="40" fillId="6" borderId="41" xfId="2" applyFont="1" applyFill="1" applyBorder="1" applyAlignment="1" applyProtection="1">
      <alignment horizontal="left" vertical="center"/>
      <protection locked="0"/>
    </xf>
    <xf numFmtId="0" fontId="40" fillId="6" borderId="42" xfId="2" applyFont="1" applyFill="1" applyBorder="1" applyAlignment="1" applyProtection="1">
      <alignment horizontal="left" vertical="center"/>
      <protection locked="0"/>
    </xf>
    <xf numFmtId="0" fontId="7" fillId="10" borderId="16" xfId="2" applyFont="1" applyFill="1" applyBorder="1" applyAlignment="1" applyProtection="1">
      <alignment horizontal="left" vertical="center"/>
      <protection locked="0"/>
    </xf>
    <xf numFmtId="0" fontId="7" fillId="10" borderId="12" xfId="2" applyFont="1" applyFill="1" applyBorder="1" applyAlignment="1" applyProtection="1">
      <alignment horizontal="left" vertical="center"/>
      <protection locked="0"/>
    </xf>
    <xf numFmtId="0" fontId="7" fillId="10" borderId="57" xfId="2" applyFont="1" applyFill="1" applyBorder="1" applyAlignment="1" applyProtection="1">
      <alignment horizontal="left" vertical="center"/>
      <protection locked="0"/>
    </xf>
    <xf numFmtId="0" fontId="31" fillId="6" borderId="97" xfId="2" applyFont="1" applyFill="1" applyBorder="1" applyAlignment="1" applyProtection="1">
      <alignment horizontal="left" vertical="center" wrapText="1"/>
      <protection locked="0"/>
    </xf>
    <xf numFmtId="0" fontId="31" fillId="6" borderId="93" xfId="2" applyFont="1" applyFill="1" applyBorder="1" applyAlignment="1" applyProtection="1">
      <alignment horizontal="left" vertical="center" wrapText="1"/>
      <protection locked="0"/>
    </xf>
    <xf numFmtId="0" fontId="31" fillId="6" borderId="104" xfId="2" applyFont="1" applyFill="1" applyBorder="1" applyAlignment="1" applyProtection="1">
      <alignment horizontal="left" vertical="center" wrapText="1"/>
      <protection locked="0"/>
    </xf>
    <xf numFmtId="0" fontId="7" fillId="10" borderId="61" xfId="2" applyFont="1" applyFill="1" applyBorder="1" applyAlignment="1" applyProtection="1">
      <alignment horizontal="right" vertical="center"/>
      <protection locked="0"/>
    </xf>
    <xf numFmtId="0" fontId="7" fillId="10" borderId="12" xfId="2" applyFont="1" applyFill="1" applyBorder="1" applyAlignment="1" applyProtection="1">
      <alignment horizontal="right" vertical="center"/>
      <protection locked="0"/>
    </xf>
    <xf numFmtId="0" fontId="7" fillId="10" borderId="32" xfId="2" applyFont="1" applyFill="1" applyBorder="1" applyAlignment="1" applyProtection="1">
      <alignment horizontal="right" vertical="center"/>
      <protection locked="0"/>
    </xf>
    <xf numFmtId="0" fontId="48" fillId="10" borderId="92" xfId="0" applyFont="1" applyFill="1" applyBorder="1" applyAlignment="1" applyProtection="1">
      <alignment horizontal="center" vertical="center" wrapText="1"/>
      <protection locked="0"/>
    </xf>
    <xf numFmtId="0" fontId="48" fillId="10" borderId="93" xfId="0" applyFont="1" applyFill="1" applyBorder="1" applyAlignment="1" applyProtection="1">
      <alignment horizontal="center" vertical="center" wrapText="1"/>
      <protection locked="0"/>
    </xf>
    <xf numFmtId="0" fontId="48" fillId="10" borderId="94" xfId="0" applyFont="1" applyFill="1" applyBorder="1" applyAlignment="1" applyProtection="1">
      <alignment horizontal="center" vertical="center" wrapText="1"/>
      <protection locked="0"/>
    </xf>
    <xf numFmtId="0" fontId="7" fillId="26" borderId="16" xfId="2" applyFont="1" applyFill="1" applyBorder="1" applyAlignment="1" applyProtection="1">
      <alignment horizontal="center" vertical="center" wrapText="1"/>
      <protection locked="0"/>
    </xf>
    <xf numFmtId="0" fontId="7" fillId="26" borderId="12" xfId="2" applyFont="1" applyFill="1" applyBorder="1" applyAlignment="1" applyProtection="1">
      <alignment horizontal="center" vertical="center" wrapText="1"/>
      <protection locked="0"/>
    </xf>
    <xf numFmtId="0" fontId="7" fillId="26" borderId="57" xfId="2" applyFont="1" applyFill="1" applyBorder="1" applyAlignment="1" applyProtection="1">
      <alignment horizontal="center" vertical="center" wrapText="1"/>
      <protection locked="0"/>
    </xf>
    <xf numFmtId="0" fontId="7" fillId="26" borderId="61" xfId="2" applyFont="1" applyFill="1" applyBorder="1" applyAlignment="1" applyProtection="1">
      <alignment horizontal="center" vertical="center" wrapText="1"/>
      <protection locked="0"/>
    </xf>
    <xf numFmtId="0" fontId="7" fillId="26" borderId="32" xfId="2" applyFont="1" applyFill="1" applyBorder="1" applyAlignment="1" applyProtection="1">
      <alignment horizontal="center" vertical="center" wrapText="1"/>
      <protection locked="0"/>
    </xf>
    <xf numFmtId="0" fontId="7" fillId="26" borderId="97" xfId="2" applyFont="1" applyFill="1" applyBorder="1" applyAlignment="1" applyProtection="1">
      <alignment horizontal="center" vertical="center" wrapText="1"/>
      <protection locked="0"/>
    </xf>
    <xf numFmtId="0" fontId="7" fillId="26" borderId="93" xfId="2" applyFont="1" applyFill="1" applyBorder="1" applyAlignment="1" applyProtection="1">
      <alignment horizontal="center" vertical="center" wrapText="1"/>
      <protection locked="0"/>
    </xf>
    <xf numFmtId="0" fontId="7" fillId="26" borderId="94" xfId="2" applyFont="1" applyFill="1" applyBorder="1" applyAlignment="1" applyProtection="1">
      <alignment horizontal="center" vertical="center" wrapText="1"/>
      <protection locked="0"/>
    </xf>
    <xf numFmtId="0" fontId="7" fillId="26" borderId="92" xfId="2" applyFont="1" applyFill="1" applyBorder="1" applyAlignment="1" applyProtection="1">
      <alignment horizontal="center" vertical="center" wrapText="1"/>
      <protection locked="0"/>
    </xf>
    <xf numFmtId="0" fontId="7" fillId="26" borderId="104" xfId="2" applyFont="1" applyFill="1" applyBorder="1" applyAlignment="1" applyProtection="1">
      <alignment horizontal="center" vertical="center" wrapText="1"/>
      <protection locked="0"/>
    </xf>
    <xf numFmtId="0" fontId="9" fillId="10" borderId="0" xfId="0" applyFont="1" applyFill="1" applyAlignment="1" applyProtection="1">
      <alignment horizontal="left" vertical="center" wrapText="1"/>
      <protection locked="0"/>
    </xf>
    <xf numFmtId="0" fontId="9" fillId="42" borderId="92" xfId="2" applyFont="1" applyFill="1" applyBorder="1" applyAlignment="1" applyProtection="1">
      <alignment horizontal="center" vertical="center" wrapText="1"/>
      <protection locked="0"/>
    </xf>
    <xf numFmtId="0" fontId="9" fillId="42" borderId="93" xfId="2" applyFont="1" applyFill="1" applyBorder="1" applyAlignment="1" applyProtection="1">
      <alignment horizontal="center" vertical="center" wrapText="1"/>
      <protection locked="0"/>
    </xf>
    <xf numFmtId="0" fontId="9" fillId="42" borderId="94" xfId="2" applyFont="1" applyFill="1" applyBorder="1" applyAlignment="1" applyProtection="1">
      <alignment horizontal="center" vertical="center" wrapText="1"/>
      <protection locked="0"/>
    </xf>
    <xf numFmtId="0" fontId="7" fillId="26" borderId="88" xfId="2" applyFont="1" applyFill="1" applyBorder="1" applyAlignment="1" applyProtection="1">
      <alignment horizontal="center" vertical="center" wrapText="1"/>
      <protection locked="0"/>
    </xf>
    <xf numFmtId="0" fontId="7" fillId="26" borderId="89" xfId="2" applyFont="1" applyFill="1" applyBorder="1" applyAlignment="1" applyProtection="1">
      <alignment horizontal="center" vertical="center" wrapText="1"/>
      <protection locked="0"/>
    </xf>
    <xf numFmtId="0" fontId="7" fillId="26" borderId="96" xfId="2" applyFont="1" applyFill="1" applyBorder="1" applyAlignment="1" applyProtection="1">
      <alignment horizontal="center" vertical="center" wrapText="1"/>
      <protection locked="0"/>
    </xf>
    <xf numFmtId="0" fontId="7" fillId="26" borderId="95" xfId="2" applyFont="1" applyFill="1" applyBorder="1" applyAlignment="1" applyProtection="1">
      <alignment horizontal="center" vertical="center" wrapText="1"/>
      <protection locked="0"/>
    </xf>
    <xf numFmtId="0" fontId="7" fillId="26" borderId="90" xfId="2" applyFont="1" applyFill="1" applyBorder="1" applyAlignment="1" applyProtection="1">
      <alignment horizontal="center" vertical="center" wrapText="1"/>
      <protection locked="0"/>
    </xf>
    <xf numFmtId="0" fontId="7" fillId="10" borderId="112" xfId="2" applyFont="1" applyFill="1" applyBorder="1" applyAlignment="1" applyProtection="1">
      <alignment horizontal="right" vertical="center"/>
      <protection locked="0"/>
    </xf>
    <xf numFmtId="0" fontId="7" fillId="10" borderId="127" xfId="2" applyFont="1" applyFill="1" applyBorder="1" applyAlignment="1" applyProtection="1">
      <alignment horizontal="right" vertical="center"/>
      <protection locked="0"/>
    </xf>
    <xf numFmtId="0" fontId="48" fillId="10" borderId="125" xfId="0" applyFont="1" applyFill="1" applyBorder="1" applyAlignment="1" applyProtection="1">
      <alignment horizontal="center" vertical="center"/>
      <protection locked="0"/>
    </xf>
    <xf numFmtId="0" fontId="48" fillId="10" borderId="45" xfId="0" applyFont="1" applyFill="1" applyBorder="1" applyAlignment="1" applyProtection="1">
      <alignment horizontal="center" vertical="center"/>
      <protection locked="0"/>
    </xf>
    <xf numFmtId="0" fontId="48" fillId="10" borderId="124" xfId="0" applyFont="1" applyFill="1" applyBorder="1" applyAlignment="1" applyProtection="1">
      <alignment horizontal="center" vertical="center"/>
      <protection locked="0"/>
    </xf>
    <xf numFmtId="0" fontId="48" fillId="10" borderId="58" xfId="0" applyFont="1" applyFill="1" applyBorder="1" applyAlignment="1" applyProtection="1">
      <alignment horizontal="center" vertical="center"/>
      <protection locked="0"/>
    </xf>
    <xf numFmtId="0" fontId="27" fillId="6" borderId="0" xfId="2" applyFont="1" applyFill="1" applyAlignment="1" applyProtection="1">
      <alignment horizontal="left" vertical="center" shrinkToFit="1"/>
      <protection locked="0"/>
    </xf>
    <xf numFmtId="0" fontId="48" fillId="10" borderId="117" xfId="0" applyFont="1" applyFill="1" applyBorder="1" applyAlignment="1" applyProtection="1">
      <alignment horizontal="center" vertical="center" wrapText="1"/>
      <protection locked="0"/>
    </xf>
    <xf numFmtId="0" fontId="48" fillId="10" borderId="102" xfId="0" applyFont="1" applyFill="1" applyBorder="1" applyAlignment="1" applyProtection="1">
      <alignment horizontal="center" vertical="center" wrapText="1"/>
      <protection locked="0"/>
    </xf>
    <xf numFmtId="0" fontId="48" fillId="10" borderId="92" xfId="0" applyFont="1" applyFill="1" applyBorder="1" applyAlignment="1" applyProtection="1">
      <alignment horizontal="center" vertical="center"/>
      <protection locked="0"/>
    </xf>
    <xf numFmtId="0" fontId="48" fillId="10" borderId="93" xfId="0" applyFont="1" applyFill="1" applyBorder="1" applyAlignment="1" applyProtection="1">
      <alignment horizontal="center" vertical="center"/>
      <protection locked="0"/>
    </xf>
    <xf numFmtId="0" fontId="48" fillId="10" borderId="94" xfId="0" applyFont="1" applyFill="1" applyBorder="1" applyAlignment="1" applyProtection="1">
      <alignment horizontal="center" vertical="center"/>
      <protection locked="0"/>
    </xf>
    <xf numFmtId="0" fontId="48" fillId="10" borderId="106" xfId="0" applyFont="1" applyFill="1" applyBorder="1" applyAlignment="1" applyProtection="1">
      <alignment horizontal="center" vertical="center"/>
      <protection locked="0"/>
    </xf>
    <xf numFmtId="0" fontId="48" fillId="10" borderId="108" xfId="0" applyFont="1" applyFill="1" applyBorder="1" applyAlignment="1" applyProtection="1">
      <alignment horizontal="center" vertical="center"/>
      <protection locked="0"/>
    </xf>
    <xf numFmtId="0" fontId="48" fillId="10" borderId="108" xfId="0" applyFont="1" applyFill="1" applyBorder="1" applyAlignment="1" applyProtection="1">
      <alignment horizontal="center" vertical="center" wrapText="1"/>
      <protection locked="0"/>
    </xf>
    <xf numFmtId="0" fontId="51" fillId="10" borderId="23" xfId="0" applyFont="1" applyFill="1" applyBorder="1" applyAlignment="1" applyProtection="1">
      <alignment horizontal="center" vertical="center" wrapText="1"/>
      <protection locked="0"/>
    </xf>
    <xf numFmtId="0" fontId="51" fillId="10" borderId="38" xfId="0" applyFont="1" applyFill="1" applyBorder="1" applyAlignment="1" applyProtection="1">
      <alignment horizontal="center" vertical="center" wrapText="1"/>
      <protection locked="0"/>
    </xf>
    <xf numFmtId="0" fontId="51" fillId="10" borderId="87" xfId="0" applyFont="1" applyFill="1" applyBorder="1" applyAlignment="1" applyProtection="1">
      <alignment horizontal="center" vertical="center" wrapText="1"/>
      <protection locked="0"/>
    </xf>
    <xf numFmtId="0" fontId="51" fillId="10" borderId="41" xfId="0" applyFont="1" applyFill="1" applyBorder="1" applyAlignment="1" applyProtection="1">
      <alignment horizontal="center" vertical="center" wrapText="1"/>
      <protection locked="0"/>
    </xf>
    <xf numFmtId="0" fontId="48" fillId="10" borderId="102" xfId="0" applyFont="1" applyFill="1" applyBorder="1" applyAlignment="1" applyProtection="1">
      <alignment horizontal="center" vertical="center"/>
      <protection locked="0"/>
    </xf>
    <xf numFmtId="0" fontId="61" fillId="10" borderId="102" xfId="0" applyFont="1" applyFill="1" applyBorder="1" applyAlignment="1" applyProtection="1">
      <alignment horizontal="center" vertical="center" wrapText="1"/>
      <protection locked="0"/>
    </xf>
    <xf numFmtId="0" fontId="51" fillId="10" borderId="0" xfId="0" applyFont="1" applyFill="1" applyAlignment="1" applyProtection="1">
      <alignment horizontal="right" vertical="center"/>
      <protection locked="0"/>
    </xf>
    <xf numFmtId="0" fontId="27" fillId="10" borderId="0" xfId="0" applyFont="1" applyFill="1" applyAlignment="1" applyProtection="1">
      <alignment horizontal="left" vertical="top" wrapText="1"/>
      <protection locked="0"/>
    </xf>
    <xf numFmtId="0" fontId="7" fillId="10" borderId="61" xfId="0" applyFont="1" applyFill="1" applyBorder="1" applyAlignment="1" applyProtection="1">
      <alignment horizontal="center" vertical="center" wrapText="1"/>
      <protection locked="0"/>
    </xf>
    <xf numFmtId="0" fontId="7" fillId="10" borderId="12" xfId="0" applyFont="1" applyFill="1" applyBorder="1" applyAlignment="1" applyProtection="1">
      <alignment horizontal="center" vertical="center" wrapText="1"/>
      <protection locked="0"/>
    </xf>
    <xf numFmtId="0" fontId="58" fillId="10" borderId="65" xfId="0" applyFont="1" applyFill="1" applyBorder="1" applyAlignment="1" applyProtection="1">
      <alignment horizontal="center" vertical="center"/>
      <protection locked="0"/>
    </xf>
    <xf numFmtId="0" fontId="58" fillId="10" borderId="45"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25" xfId="0" applyFont="1" applyFill="1" applyBorder="1" applyAlignment="1" applyProtection="1">
      <alignment horizontal="center" vertical="center"/>
      <protection locked="0"/>
    </xf>
    <xf numFmtId="0" fontId="58" fillId="10" borderId="58" xfId="0" applyFont="1" applyFill="1" applyBorder="1" applyAlignment="1" applyProtection="1">
      <alignment horizontal="center" vertical="center"/>
      <protection locked="0"/>
    </xf>
    <xf numFmtId="0" fontId="53" fillId="10" borderId="61" xfId="0" applyFont="1" applyFill="1" applyBorder="1" applyAlignment="1" applyProtection="1">
      <alignment horizontal="center" vertical="center" wrapText="1"/>
      <protection locked="0"/>
    </xf>
    <xf numFmtId="0" fontId="53" fillId="10" borderId="12" xfId="0" applyFont="1" applyFill="1" applyBorder="1" applyAlignment="1" applyProtection="1">
      <alignment horizontal="center" vertical="center" wrapText="1"/>
      <protection locked="0"/>
    </xf>
    <xf numFmtId="0" fontId="53" fillId="10" borderId="57" xfId="0" applyFont="1" applyFill="1" applyBorder="1" applyAlignment="1" applyProtection="1">
      <alignment horizontal="center" vertical="center" wrapText="1"/>
      <protection locked="0"/>
    </xf>
    <xf numFmtId="0" fontId="48" fillId="10" borderId="23" xfId="0" applyFont="1" applyFill="1" applyBorder="1" applyAlignment="1" applyProtection="1">
      <alignment horizontal="center" vertical="center"/>
      <protection locked="0"/>
    </xf>
    <xf numFmtId="0" fontId="48" fillId="10" borderId="38" xfId="0" applyFont="1" applyFill="1" applyBorder="1" applyAlignment="1" applyProtection="1">
      <alignment horizontal="center" vertical="center"/>
      <protection locked="0"/>
    </xf>
    <xf numFmtId="0" fontId="48" fillId="10" borderId="39" xfId="0" applyFont="1" applyFill="1" applyBorder="1" applyAlignment="1" applyProtection="1">
      <alignment horizontal="center" vertical="center"/>
      <protection locked="0"/>
    </xf>
    <xf numFmtId="0" fontId="48" fillId="10" borderId="23" xfId="0" applyFont="1" applyFill="1" applyBorder="1" applyAlignment="1" applyProtection="1">
      <alignment horizontal="center" vertical="center" wrapText="1"/>
      <protection locked="0"/>
    </xf>
    <xf numFmtId="0" fontId="48" fillId="10" borderId="38" xfId="0" applyFont="1" applyFill="1" applyBorder="1" applyAlignment="1" applyProtection="1">
      <alignment horizontal="center" vertical="center" wrapText="1"/>
      <protection locked="0"/>
    </xf>
    <xf numFmtId="0" fontId="48" fillId="10" borderId="39" xfId="0" applyFont="1" applyFill="1" applyBorder="1" applyAlignment="1" applyProtection="1">
      <alignment horizontal="center" vertical="center" wrapText="1"/>
      <protection locked="0"/>
    </xf>
    <xf numFmtId="179" fontId="31" fillId="10" borderId="61" xfId="2" applyNumberFormat="1" applyFont="1" applyFill="1" applyBorder="1" applyAlignment="1" applyProtection="1">
      <alignment horizontal="center" vertical="center"/>
      <protection locked="0"/>
    </xf>
    <xf numFmtId="179" fontId="31" fillId="10" borderId="12" xfId="2" applyNumberFormat="1" applyFont="1" applyFill="1" applyBorder="1" applyAlignment="1" applyProtection="1">
      <alignment horizontal="center" vertical="center"/>
      <protection locked="0"/>
    </xf>
    <xf numFmtId="179" fontId="31" fillId="10" borderId="57" xfId="2" applyNumberFormat="1" applyFont="1" applyFill="1" applyBorder="1" applyAlignment="1" applyProtection="1">
      <alignment horizontal="center" vertical="center"/>
      <protection locked="0"/>
    </xf>
    <xf numFmtId="0" fontId="4" fillId="10" borderId="177" xfId="2" applyFont="1" applyFill="1" applyBorder="1" applyAlignment="1" applyProtection="1">
      <alignment horizontal="center" vertical="center" wrapText="1"/>
      <protection locked="0"/>
    </xf>
    <xf numFmtId="0" fontId="4" fillId="10" borderId="126" xfId="2" applyFont="1" applyFill="1" applyBorder="1" applyAlignment="1" applyProtection="1">
      <alignment horizontal="center" vertical="center" wrapText="1"/>
      <protection locked="0"/>
    </xf>
    <xf numFmtId="179" fontId="27" fillId="6" borderId="0" xfId="2" applyNumberFormat="1" applyFont="1" applyFill="1" applyAlignment="1" applyProtection="1">
      <alignment horizontal="left" vertical="center" wrapText="1"/>
      <protection locked="0"/>
    </xf>
    <xf numFmtId="179" fontId="27" fillId="6" borderId="0" xfId="2" applyNumberFormat="1" applyFont="1" applyFill="1" applyAlignment="1" applyProtection="1">
      <alignment horizontal="left" vertical="center"/>
      <protection locked="0"/>
    </xf>
    <xf numFmtId="179" fontId="21" fillId="6" borderId="87" xfId="2" applyNumberFormat="1" applyFont="1" applyFill="1" applyBorder="1" applyAlignment="1" applyProtection="1">
      <alignment horizontal="center" vertical="center" textRotation="255"/>
      <protection locked="0"/>
    </xf>
    <xf numFmtId="179" fontId="21" fillId="6" borderId="41" xfId="2" applyNumberFormat="1" applyFont="1" applyFill="1" applyBorder="1" applyAlignment="1" applyProtection="1">
      <alignment horizontal="center" vertical="center" textRotation="255"/>
      <protection locked="0"/>
    </xf>
    <xf numFmtId="179" fontId="21" fillId="6" borderId="42" xfId="2" applyNumberFormat="1" applyFont="1" applyFill="1" applyBorder="1" applyAlignment="1" applyProtection="1">
      <alignment horizontal="center" vertical="center" textRotation="255"/>
      <protection locked="0"/>
    </xf>
    <xf numFmtId="0" fontId="7" fillId="14" borderId="31" xfId="2" applyFont="1" applyFill="1" applyBorder="1" applyAlignment="1" applyProtection="1">
      <alignment horizontal="center" vertical="center" wrapText="1"/>
      <protection locked="0"/>
    </xf>
    <xf numFmtId="0" fontId="7" fillId="14" borderId="0" xfId="2" applyFont="1" applyFill="1" applyAlignment="1" applyProtection="1">
      <alignment horizontal="center" vertical="center" wrapText="1"/>
      <protection locked="0"/>
    </xf>
    <xf numFmtId="0" fontId="7" fillId="14" borderId="59" xfId="2" applyFont="1" applyFill="1" applyBorder="1" applyAlignment="1" applyProtection="1">
      <alignment horizontal="center" vertical="center" wrapText="1"/>
      <protection locked="0"/>
    </xf>
    <xf numFmtId="0" fontId="7" fillId="31" borderId="1" xfId="2" applyFont="1" applyFill="1" applyBorder="1" applyAlignment="1" applyProtection="1">
      <alignment horizontal="center" vertical="center" wrapText="1"/>
      <protection locked="0"/>
    </xf>
    <xf numFmtId="0" fontId="7" fillId="31" borderId="0" xfId="2" applyFont="1" applyFill="1" applyAlignment="1" applyProtection="1">
      <alignment horizontal="center" vertical="center" wrapText="1"/>
      <protection locked="0"/>
    </xf>
    <xf numFmtId="0" fontId="7" fillId="31" borderId="59" xfId="2" applyFont="1" applyFill="1" applyBorder="1" applyAlignment="1" applyProtection="1">
      <alignment horizontal="center" vertical="center" wrapText="1"/>
      <protection locked="0"/>
    </xf>
    <xf numFmtId="179" fontId="7" fillId="15" borderId="64" xfId="2" applyNumberFormat="1" applyFont="1" applyFill="1" applyBorder="1" applyAlignment="1" applyProtection="1">
      <alignment horizontal="center" vertical="center" wrapText="1"/>
      <protection locked="0"/>
    </xf>
    <xf numFmtId="179" fontId="7" fillId="24" borderId="64" xfId="2" applyNumberFormat="1" applyFont="1" applyFill="1" applyBorder="1" applyAlignment="1" applyProtection="1">
      <alignment horizontal="center" vertical="center" wrapText="1"/>
      <protection locked="0"/>
    </xf>
    <xf numFmtId="179" fontId="7" fillId="16" borderId="64" xfId="2" applyNumberFormat="1" applyFont="1" applyFill="1" applyBorder="1" applyAlignment="1" applyProtection="1">
      <alignment horizontal="center" vertical="center" wrapText="1"/>
      <protection locked="0"/>
    </xf>
    <xf numFmtId="179" fontId="7" fillId="28" borderId="64" xfId="2" applyNumberFormat="1" applyFont="1" applyFill="1" applyBorder="1" applyAlignment="1" applyProtection="1">
      <alignment horizontal="center" vertical="center" wrapText="1"/>
      <protection locked="0"/>
    </xf>
    <xf numFmtId="179" fontId="7" fillId="27" borderId="64" xfId="2" applyNumberFormat="1" applyFont="1" applyFill="1" applyBorder="1" applyAlignment="1" applyProtection="1">
      <alignment horizontal="center" vertical="center" wrapText="1"/>
      <protection locked="0"/>
    </xf>
    <xf numFmtId="179" fontId="7" fillId="27" borderId="64" xfId="2" applyNumberFormat="1" applyFont="1" applyFill="1" applyBorder="1" applyAlignment="1" applyProtection="1">
      <alignment horizontal="center" vertical="center"/>
      <protection locked="0"/>
    </xf>
    <xf numFmtId="0" fontId="2" fillId="10" borderId="65" xfId="2" applyFill="1" applyBorder="1" applyAlignment="1" applyProtection="1">
      <alignment horizontal="center" vertical="center"/>
      <protection locked="0"/>
    </xf>
    <xf numFmtId="0" fontId="2" fillId="10" borderId="58" xfId="2" applyFill="1" applyBorder="1" applyAlignment="1" applyProtection="1">
      <alignment horizontal="center" vertical="center"/>
      <protection locked="0"/>
    </xf>
    <xf numFmtId="38" fontId="21" fillId="10" borderId="119" xfId="3" applyFont="1" applyFill="1" applyBorder="1" applyAlignment="1" applyProtection="1">
      <alignment horizontal="center" vertical="center" wrapText="1"/>
      <protection locked="0"/>
    </xf>
    <xf numFmtId="38" fontId="38" fillId="10" borderId="155" xfId="3" applyFont="1" applyFill="1" applyBorder="1" applyAlignment="1" applyProtection="1">
      <alignment horizontal="center" vertical="center" wrapText="1"/>
      <protection locked="0"/>
    </xf>
    <xf numFmtId="38" fontId="38" fillId="10" borderId="156" xfId="3" applyFont="1" applyFill="1" applyBorder="1" applyAlignment="1" applyProtection="1">
      <alignment horizontal="center" vertical="center" wrapText="1"/>
      <protection locked="0"/>
    </xf>
    <xf numFmtId="38" fontId="38" fillId="10" borderId="157" xfId="3" applyFont="1" applyFill="1" applyBorder="1" applyAlignment="1" applyProtection="1">
      <alignment horizontal="center" vertical="center" wrapText="1"/>
      <protection locked="0"/>
    </xf>
    <xf numFmtId="38" fontId="21" fillId="10" borderId="159" xfId="3" applyFont="1" applyFill="1" applyBorder="1" applyAlignment="1" applyProtection="1">
      <alignment horizontal="center" vertical="center" wrapText="1"/>
      <protection locked="0"/>
    </xf>
    <xf numFmtId="38" fontId="38" fillId="10" borderId="160" xfId="3" applyFont="1" applyFill="1" applyBorder="1" applyAlignment="1" applyProtection="1">
      <alignment horizontal="center" vertical="center" wrapText="1"/>
      <protection locked="0"/>
    </xf>
    <xf numFmtId="38" fontId="38" fillId="10" borderId="161" xfId="3" applyFont="1" applyFill="1" applyBorder="1" applyAlignment="1" applyProtection="1">
      <alignment horizontal="center" vertical="center" wrapText="1"/>
      <protection locked="0"/>
    </xf>
    <xf numFmtId="38" fontId="38" fillId="10" borderId="162" xfId="3" applyFont="1" applyFill="1" applyBorder="1" applyAlignment="1" applyProtection="1">
      <alignment horizontal="center" vertical="center" wrapText="1"/>
      <protection locked="0"/>
    </xf>
    <xf numFmtId="0" fontId="38" fillId="10" borderId="65" xfId="2" applyFont="1" applyFill="1" applyBorder="1" applyAlignment="1" applyProtection="1">
      <alignment horizontal="center" vertical="center" shrinkToFit="1"/>
      <protection locked="0"/>
    </xf>
    <xf numFmtId="0" fontId="38" fillId="10" borderId="58" xfId="2" applyFont="1" applyFill="1" applyBorder="1" applyAlignment="1" applyProtection="1">
      <alignment horizontal="center" vertical="center" shrinkToFit="1"/>
      <protection locked="0"/>
    </xf>
    <xf numFmtId="0" fontId="30" fillId="10" borderId="23" xfId="2" applyFont="1" applyFill="1" applyBorder="1" applyAlignment="1" applyProtection="1">
      <alignment horizontal="center" vertical="center" wrapText="1"/>
      <protection locked="0"/>
    </xf>
    <xf numFmtId="0" fontId="30" fillId="10" borderId="38" xfId="2" applyFont="1" applyFill="1" applyBorder="1" applyAlignment="1" applyProtection="1">
      <alignment horizontal="center" vertical="center" wrapText="1"/>
      <protection locked="0"/>
    </xf>
    <xf numFmtId="0" fontId="30" fillId="10" borderId="31" xfId="2" applyFont="1" applyFill="1" applyBorder="1" applyAlignment="1" applyProtection="1">
      <alignment horizontal="center" vertical="center" wrapText="1"/>
      <protection locked="0"/>
    </xf>
    <xf numFmtId="0" fontId="30" fillId="10" borderId="0" xfId="2" applyFont="1" applyFill="1" applyAlignment="1" applyProtection="1">
      <alignment horizontal="center" vertical="center" wrapText="1"/>
      <protection locked="0"/>
    </xf>
    <xf numFmtId="0" fontId="31" fillId="10" borderId="167" xfId="2" applyFont="1" applyFill="1" applyBorder="1" applyAlignment="1" applyProtection="1">
      <alignment horizontal="center" vertical="center" wrapText="1"/>
      <protection locked="0"/>
    </xf>
    <xf numFmtId="0" fontId="31" fillId="10" borderId="132" xfId="2" applyFont="1" applyFill="1" applyBorder="1" applyAlignment="1" applyProtection="1">
      <alignment horizontal="center" vertical="center" wrapText="1"/>
      <protection locked="0"/>
    </xf>
    <xf numFmtId="0" fontId="31" fillId="10" borderId="31" xfId="2" applyFont="1" applyFill="1" applyBorder="1" applyAlignment="1" applyProtection="1">
      <alignment horizontal="center" vertical="center" wrapText="1"/>
      <protection locked="0"/>
    </xf>
    <xf numFmtId="0" fontId="31" fillId="10" borderId="0" xfId="2" applyFont="1" applyFill="1" applyAlignment="1" applyProtection="1">
      <alignment horizontal="center" vertical="center" wrapText="1"/>
      <protection locked="0"/>
    </xf>
    <xf numFmtId="38" fontId="38" fillId="6" borderId="45" xfId="3" applyFont="1" applyFill="1" applyBorder="1" applyAlignment="1" applyProtection="1">
      <alignment horizontal="center" vertical="center" shrinkToFit="1"/>
      <protection locked="0"/>
    </xf>
    <xf numFmtId="38" fontId="38" fillId="6" borderId="58" xfId="3" applyFont="1" applyFill="1" applyBorder="1" applyAlignment="1" applyProtection="1">
      <alignment horizontal="center" vertical="center" shrinkToFit="1"/>
      <protection locked="0"/>
    </xf>
    <xf numFmtId="0" fontId="38" fillId="9" borderId="61" xfId="2" applyFont="1" applyFill="1" applyBorder="1" applyAlignment="1" applyProtection="1">
      <alignment horizontal="center" vertical="center" shrinkToFit="1"/>
      <protection locked="0"/>
    </xf>
    <xf numFmtId="0" fontId="38" fillId="9" borderId="57" xfId="2" applyFont="1" applyFill="1" applyBorder="1" applyAlignment="1" applyProtection="1">
      <alignment horizontal="center" vertical="center" shrinkToFit="1"/>
      <protection locked="0"/>
    </xf>
    <xf numFmtId="0" fontId="8" fillId="23" borderId="23" xfId="0" applyFont="1" applyFill="1" applyBorder="1" applyAlignment="1" applyProtection="1">
      <alignment horizontal="center" vertical="center" wrapText="1"/>
      <protection locked="0"/>
    </xf>
    <xf numFmtId="0" fontId="8" fillId="23" borderId="38" xfId="0" applyFont="1" applyFill="1" applyBorder="1" applyAlignment="1" applyProtection="1">
      <alignment horizontal="center" vertical="center" wrapText="1"/>
      <protection locked="0"/>
    </xf>
    <xf numFmtId="0" fontId="8" fillId="23" borderId="31" xfId="0" applyFont="1" applyFill="1" applyBorder="1" applyAlignment="1" applyProtection="1">
      <alignment horizontal="center" vertical="center" wrapText="1"/>
      <protection locked="0"/>
    </xf>
    <xf numFmtId="0" fontId="8" fillId="23" borderId="0" xfId="0" applyFont="1" applyFill="1" applyAlignment="1" applyProtection="1">
      <alignment horizontal="center" vertical="center" wrapText="1"/>
      <protection locked="0"/>
    </xf>
    <xf numFmtId="0" fontId="9" fillId="10" borderId="129" xfId="2" applyFont="1" applyFill="1" applyBorder="1" applyAlignment="1" applyProtection="1">
      <alignment horizontal="center" vertical="center" wrapText="1" shrinkToFit="1"/>
      <protection locked="0"/>
    </xf>
    <xf numFmtId="0" fontId="9" fillId="10" borderId="38" xfId="2" applyFont="1" applyFill="1" applyBorder="1" applyAlignment="1" applyProtection="1">
      <alignment horizontal="center" vertical="center" wrapText="1" shrinkToFit="1"/>
      <protection locked="0"/>
    </xf>
    <xf numFmtId="0" fontId="9" fillId="10" borderId="39" xfId="2" applyFont="1" applyFill="1" applyBorder="1" applyAlignment="1" applyProtection="1">
      <alignment horizontal="center" vertical="center" wrapText="1" shrinkToFit="1"/>
      <protection locked="0"/>
    </xf>
    <xf numFmtId="0" fontId="9" fillId="10" borderId="135" xfId="2" applyFont="1" applyFill="1" applyBorder="1" applyAlignment="1" applyProtection="1">
      <alignment horizontal="center" vertical="center" wrapText="1" shrinkToFit="1"/>
      <protection locked="0"/>
    </xf>
    <xf numFmtId="0" fontId="9" fillId="10" borderId="0" xfId="2" applyFont="1" applyFill="1" applyAlignment="1" applyProtection="1">
      <alignment horizontal="center" vertical="center" wrapText="1" shrinkToFit="1"/>
      <protection locked="0"/>
    </xf>
    <xf numFmtId="0" fontId="9" fillId="10" borderId="59" xfId="2" applyFont="1" applyFill="1" applyBorder="1" applyAlignment="1" applyProtection="1">
      <alignment horizontal="center" vertical="center" wrapText="1" shrinkToFit="1"/>
      <protection locked="0"/>
    </xf>
    <xf numFmtId="0" fontId="81" fillId="10" borderId="0" xfId="2" applyFont="1" applyFill="1" applyAlignment="1" applyProtection="1">
      <alignment horizontal="center" vertical="center"/>
      <protection locked="0"/>
    </xf>
    <xf numFmtId="0" fontId="7" fillId="10" borderId="7" xfId="2" applyFont="1" applyFill="1" applyBorder="1" applyAlignment="1" applyProtection="1">
      <alignment horizontal="center" vertical="center" shrinkToFit="1"/>
      <protection locked="0"/>
    </xf>
    <xf numFmtId="0" fontId="7" fillId="10" borderId="4" xfId="2" applyFont="1" applyFill="1" applyBorder="1" applyAlignment="1" applyProtection="1">
      <alignment horizontal="center" vertical="center" shrinkToFit="1"/>
      <protection locked="0"/>
    </xf>
    <xf numFmtId="0" fontId="7" fillId="10" borderId="101" xfId="2" applyFont="1" applyFill="1" applyBorder="1" applyAlignment="1" applyProtection="1">
      <alignment horizontal="center" vertical="center" shrinkToFit="1"/>
      <protection locked="0"/>
    </xf>
    <xf numFmtId="0" fontId="4" fillId="10" borderId="41" xfId="2" applyFont="1" applyFill="1" applyBorder="1" applyAlignment="1" applyProtection="1">
      <alignment horizontal="center" vertical="center"/>
      <protection locked="0"/>
    </xf>
    <xf numFmtId="0" fontId="4" fillId="10" borderId="42" xfId="2" applyFont="1" applyFill="1" applyBorder="1" applyAlignment="1" applyProtection="1">
      <alignment horizontal="center" vertical="center"/>
      <protection locked="0"/>
    </xf>
    <xf numFmtId="0" fontId="4" fillId="10" borderId="16" xfId="2" applyFont="1" applyFill="1" applyBorder="1" applyAlignment="1" applyProtection="1">
      <alignment horizontal="left" vertical="center" wrapText="1"/>
      <protection locked="0"/>
    </xf>
    <xf numFmtId="0" fontId="4" fillId="10" borderId="12" xfId="2" applyFont="1" applyFill="1" applyBorder="1" applyAlignment="1" applyProtection="1">
      <alignment horizontal="left" vertical="center" wrapText="1"/>
      <protection locked="0"/>
    </xf>
    <xf numFmtId="0" fontId="7" fillId="10" borderId="7" xfId="2" applyFont="1" applyFill="1" applyBorder="1" applyAlignment="1" applyProtection="1">
      <alignment horizontal="center" vertical="center"/>
      <protection locked="0"/>
    </xf>
    <xf numFmtId="0" fontId="7" fillId="10" borderId="4" xfId="2" applyFont="1" applyFill="1" applyBorder="1" applyAlignment="1" applyProtection="1">
      <alignment horizontal="center" vertical="center"/>
      <protection locked="0"/>
    </xf>
    <xf numFmtId="0" fontId="7" fillId="10" borderId="101" xfId="2" applyFont="1" applyFill="1" applyBorder="1" applyAlignment="1" applyProtection="1">
      <alignment horizontal="center" vertical="center"/>
      <protection locked="0"/>
    </xf>
    <xf numFmtId="49" fontId="57" fillId="10" borderId="0" xfId="2" applyNumberFormat="1" applyFont="1" applyFill="1" applyAlignment="1" applyProtection="1">
      <alignment horizontal="right" vertical="center"/>
      <protection locked="0"/>
    </xf>
    <xf numFmtId="0" fontId="4" fillId="10" borderId="0" xfId="0" applyFont="1" applyFill="1" applyAlignment="1" applyProtection="1">
      <alignment horizontal="center" vertical="center" wrapText="1" shrinkToFit="1"/>
      <protection locked="0"/>
    </xf>
    <xf numFmtId="0" fontId="57" fillId="10" borderId="16" xfId="0" applyFont="1" applyFill="1" applyBorder="1" applyAlignment="1" applyProtection="1">
      <alignment horizontal="center" vertical="center" wrapText="1" shrinkToFit="1"/>
      <protection locked="0"/>
    </xf>
    <xf numFmtId="0" fontId="57" fillId="10" borderId="12" xfId="0" applyFont="1" applyFill="1" applyBorder="1" applyAlignment="1" applyProtection="1">
      <alignment horizontal="center" vertical="center" wrapText="1" shrinkToFit="1"/>
      <protection locked="0"/>
    </xf>
    <xf numFmtId="0" fontId="57" fillId="21" borderId="12" xfId="0" applyFont="1" applyFill="1" applyBorder="1" applyAlignment="1" applyProtection="1">
      <alignment horizontal="left" vertical="center" wrapText="1" shrinkToFit="1"/>
      <protection locked="0"/>
    </xf>
    <xf numFmtId="0" fontId="57" fillId="21" borderId="57" xfId="0" applyFont="1" applyFill="1" applyBorder="1" applyAlignment="1" applyProtection="1">
      <alignment horizontal="left" vertical="center" wrapText="1" shrinkToFit="1"/>
      <protection locked="0"/>
    </xf>
    <xf numFmtId="0" fontId="4" fillId="10" borderId="57" xfId="0" applyFont="1" applyFill="1" applyBorder="1" applyAlignment="1" applyProtection="1">
      <alignment horizontal="left" vertical="center" wrapText="1" shrinkToFit="1"/>
      <protection locked="0"/>
    </xf>
    <xf numFmtId="0" fontId="4" fillId="10" borderId="112" xfId="0" applyFont="1" applyFill="1" applyBorder="1" applyAlignment="1" applyProtection="1">
      <alignment horizontal="left" vertical="center" wrapText="1" shrinkToFit="1"/>
      <protection locked="0"/>
    </xf>
    <xf numFmtId="0" fontId="57" fillId="10" borderId="31" xfId="0" applyFont="1" applyFill="1" applyBorder="1" applyAlignment="1" applyProtection="1">
      <alignment horizontal="left" vertical="center" shrinkToFit="1"/>
      <protection locked="0"/>
    </xf>
    <xf numFmtId="0" fontId="57" fillId="10" borderId="0" xfId="0" applyFont="1" applyFill="1" applyAlignment="1" applyProtection="1">
      <alignment horizontal="left" vertical="center" shrinkToFit="1"/>
      <protection locked="0"/>
    </xf>
    <xf numFmtId="0" fontId="4" fillId="10" borderId="39" xfId="0" applyFont="1" applyFill="1" applyBorder="1" applyAlignment="1" applyProtection="1">
      <alignment horizontal="left" vertical="center" wrapText="1" shrinkToFit="1"/>
      <protection locked="0"/>
    </xf>
    <xf numFmtId="0" fontId="4" fillId="10" borderId="102" xfId="0" applyFont="1" applyFill="1" applyBorder="1" applyAlignment="1" applyProtection="1">
      <alignment horizontal="left" vertical="center" wrapText="1" shrinkToFit="1"/>
      <protection locked="0"/>
    </xf>
    <xf numFmtId="0" fontId="58" fillId="26" borderId="149" xfId="2" applyFont="1" applyFill="1" applyBorder="1" applyAlignment="1" applyProtection="1">
      <alignment horizontal="center" vertical="center" wrapText="1"/>
      <protection locked="0"/>
    </xf>
    <xf numFmtId="0" fontId="58" fillId="26" borderId="215" xfId="2" applyFont="1" applyFill="1" applyBorder="1" applyAlignment="1" applyProtection="1">
      <alignment horizontal="center" vertical="center" wrapText="1"/>
      <protection locked="0"/>
    </xf>
    <xf numFmtId="0" fontId="4" fillId="10" borderId="39" xfId="2" applyFont="1" applyFill="1" applyBorder="1" applyAlignment="1" applyProtection="1">
      <alignment horizontal="left" vertical="center" wrapText="1"/>
      <protection locked="0"/>
    </xf>
    <xf numFmtId="0" fontId="4" fillId="10" borderId="102" xfId="2" applyFont="1" applyFill="1" applyBorder="1" applyAlignment="1" applyProtection="1">
      <alignment horizontal="left" vertical="center" wrapText="1"/>
      <protection locked="0"/>
    </xf>
    <xf numFmtId="0" fontId="4" fillId="10" borderId="57" xfId="0" applyFont="1" applyFill="1" applyBorder="1" applyAlignment="1" applyProtection="1">
      <alignment vertical="center" wrapText="1" shrinkToFit="1"/>
      <protection locked="0"/>
    </xf>
    <xf numFmtId="0" fontId="4" fillId="10" borderId="112" xfId="0" applyFont="1" applyFill="1" applyBorder="1" applyAlignment="1" applyProtection="1">
      <alignment vertical="center" wrapText="1" shrinkToFit="1"/>
      <protection locked="0"/>
    </xf>
    <xf numFmtId="0" fontId="58" fillId="10" borderId="169" xfId="0" applyFont="1" applyFill="1" applyBorder="1" applyAlignment="1" applyProtection="1">
      <alignment horizontal="center" vertical="center" wrapText="1" shrinkToFit="1"/>
      <protection locked="0"/>
    </xf>
    <xf numFmtId="0" fontId="58" fillId="10" borderId="128" xfId="0" applyFont="1" applyFill="1" applyBorder="1" applyAlignment="1" applyProtection="1">
      <alignment horizontal="center" vertical="center" wrapText="1" shrinkToFit="1"/>
      <protection locked="0"/>
    </xf>
    <xf numFmtId="0" fontId="57" fillId="10" borderId="31" xfId="2" applyFont="1" applyFill="1" applyBorder="1" applyAlignment="1" applyProtection="1">
      <alignment horizontal="left" vertical="center" wrapText="1"/>
      <protection locked="0"/>
    </xf>
    <xf numFmtId="0" fontId="58" fillId="26" borderId="166" xfId="2" applyFont="1" applyFill="1" applyBorder="1" applyAlignment="1" applyProtection="1">
      <alignment horizontal="center" vertical="center" wrapText="1"/>
      <protection locked="0"/>
    </xf>
    <xf numFmtId="0" fontId="58" fillId="26" borderId="127" xfId="2" applyFont="1" applyFill="1" applyBorder="1" applyAlignment="1" applyProtection="1">
      <alignment horizontal="center" vertical="center" wrapText="1"/>
      <protection locked="0"/>
    </xf>
    <xf numFmtId="0" fontId="57" fillId="19" borderId="3" xfId="2" applyFont="1" applyFill="1" applyBorder="1" applyAlignment="1" applyProtection="1">
      <alignment horizontal="right" vertical="top"/>
      <protection locked="0"/>
    </xf>
    <xf numFmtId="0" fontId="110" fillId="6" borderId="0" xfId="2" applyFont="1" applyFill="1" applyAlignment="1" applyProtection="1">
      <alignment horizontal="center" vertical="center"/>
      <protection locked="0"/>
    </xf>
    <xf numFmtId="0" fontId="69" fillId="6" borderId="0" xfId="0" applyFont="1" applyFill="1" applyAlignment="1" applyProtection="1">
      <alignment horizontal="center" vertical="center" shrinkToFit="1"/>
      <protection locked="0"/>
    </xf>
    <xf numFmtId="0" fontId="4" fillId="6" borderId="0" xfId="0" applyFont="1" applyFill="1" applyAlignment="1" applyProtection="1">
      <alignment horizontal="center" vertical="center" shrinkToFit="1"/>
      <protection locked="0"/>
    </xf>
    <xf numFmtId="0" fontId="58" fillId="26" borderId="182" xfId="2" applyFont="1" applyFill="1" applyBorder="1" applyAlignment="1" applyProtection="1">
      <alignment horizontal="center" vertical="center" wrapText="1"/>
      <protection locked="0"/>
    </xf>
    <xf numFmtId="0" fontId="58" fillId="26" borderId="183" xfId="2" applyFont="1" applyFill="1" applyBorder="1" applyAlignment="1" applyProtection="1">
      <alignment horizontal="center" vertical="center" wrapText="1"/>
      <protection locked="0"/>
    </xf>
    <xf numFmtId="178" fontId="38" fillId="9" borderId="89" xfId="3" applyNumberFormat="1" applyFont="1" applyFill="1" applyBorder="1" applyAlignment="1" applyProtection="1">
      <alignment horizontal="right" vertical="center"/>
      <protection locked="0"/>
    </xf>
    <xf numFmtId="177" fontId="27" fillId="19" borderId="89" xfId="2" applyNumberFormat="1" applyFont="1" applyFill="1" applyBorder="1" applyAlignment="1" applyProtection="1">
      <alignment horizontal="center" vertical="center"/>
      <protection locked="0"/>
    </xf>
    <xf numFmtId="177" fontId="27" fillId="19" borderId="90" xfId="2" applyNumberFormat="1" applyFont="1" applyFill="1" applyBorder="1" applyAlignment="1" applyProtection="1">
      <alignment horizontal="center" vertical="center"/>
      <protection locked="0"/>
    </xf>
    <xf numFmtId="178" fontId="38" fillId="9" borderId="93" xfId="3" applyNumberFormat="1" applyFont="1" applyFill="1" applyBorder="1" applyAlignment="1" applyProtection="1">
      <alignment horizontal="right" vertical="center"/>
      <protection locked="0"/>
    </xf>
    <xf numFmtId="177" fontId="27" fillId="19" borderId="2" xfId="2" applyNumberFormat="1" applyFont="1" applyFill="1" applyBorder="1" applyAlignment="1" applyProtection="1">
      <alignment horizontal="center" vertical="center"/>
      <protection locked="0"/>
    </xf>
    <xf numFmtId="177" fontId="27" fillId="19" borderId="33" xfId="2" applyNumberFormat="1" applyFont="1" applyFill="1" applyBorder="1" applyAlignment="1" applyProtection="1">
      <alignment horizontal="center" vertical="center"/>
      <protection locked="0"/>
    </xf>
    <xf numFmtId="0" fontId="24" fillId="19" borderId="16" xfId="0" applyFont="1" applyFill="1" applyBorder="1" applyAlignment="1" applyProtection="1">
      <alignment horizontal="left" vertical="center" shrinkToFit="1"/>
      <protection locked="0"/>
    </xf>
    <xf numFmtId="0" fontId="24" fillId="19" borderId="12" xfId="0" applyFont="1" applyFill="1" applyBorder="1" applyAlignment="1" applyProtection="1">
      <alignment horizontal="left" vertical="center" shrinkToFit="1"/>
      <protection locked="0"/>
    </xf>
    <xf numFmtId="0" fontId="24" fillId="19" borderId="57" xfId="0" applyFont="1" applyFill="1" applyBorder="1" applyAlignment="1" applyProtection="1">
      <alignment horizontal="left" vertical="center" shrinkToFit="1"/>
      <protection locked="0"/>
    </xf>
    <xf numFmtId="178" fontId="38" fillId="9" borderId="23" xfId="3" applyNumberFormat="1" applyFont="1" applyFill="1" applyBorder="1" applyAlignment="1" applyProtection="1">
      <alignment horizontal="right" vertical="center"/>
      <protection locked="0"/>
    </xf>
    <xf numFmtId="178" fontId="38" fillId="9" borderId="38" xfId="3" applyNumberFormat="1" applyFont="1" applyFill="1" applyBorder="1" applyAlignment="1" applyProtection="1">
      <alignment horizontal="right" vertical="center"/>
      <protection locked="0"/>
    </xf>
    <xf numFmtId="0" fontId="24" fillId="19" borderId="97" xfId="0" applyFont="1" applyFill="1" applyBorder="1" applyAlignment="1" applyProtection="1">
      <alignment horizontal="left" vertical="center" shrinkToFit="1"/>
      <protection locked="0"/>
    </xf>
    <xf numFmtId="0" fontId="24" fillId="19" borderId="93" xfId="0" applyFont="1" applyFill="1" applyBorder="1" applyAlignment="1" applyProtection="1">
      <alignment horizontal="left" vertical="center" shrinkToFit="1"/>
      <protection locked="0"/>
    </xf>
    <xf numFmtId="0" fontId="24" fillId="19" borderId="94" xfId="0" applyFont="1" applyFill="1" applyBorder="1" applyAlignment="1" applyProtection="1">
      <alignment horizontal="left" vertical="center" shrinkToFit="1"/>
      <protection locked="0"/>
    </xf>
    <xf numFmtId="178" fontId="38" fillId="9" borderId="92" xfId="3" applyNumberFormat="1" applyFont="1" applyFill="1" applyBorder="1" applyAlignment="1" applyProtection="1">
      <alignment horizontal="right" vertical="center"/>
      <protection locked="0"/>
    </xf>
    <xf numFmtId="0" fontId="24" fillId="19" borderId="37" xfId="0" applyFont="1" applyFill="1" applyBorder="1" applyAlignment="1" applyProtection="1">
      <alignment horizontal="center" vertical="center" textRotation="255" shrinkToFit="1"/>
      <protection locked="0"/>
    </xf>
    <xf numFmtId="0" fontId="24" fillId="19" borderId="38" xfId="0" applyFont="1" applyFill="1" applyBorder="1" applyAlignment="1" applyProtection="1">
      <alignment horizontal="center" vertical="center" textRotation="255" shrinkToFit="1"/>
      <protection locked="0"/>
    </xf>
    <xf numFmtId="0" fontId="24" fillId="19" borderId="6" xfId="0" applyFont="1" applyFill="1" applyBorder="1" applyAlignment="1" applyProtection="1">
      <alignment horizontal="center" vertical="center" textRotation="255" shrinkToFit="1"/>
      <protection locked="0"/>
    </xf>
    <xf numFmtId="0" fontId="24" fillId="19" borderId="0" xfId="0" applyFont="1" applyFill="1" applyAlignment="1" applyProtection="1">
      <alignment horizontal="center" vertical="center" textRotation="255" shrinkToFit="1"/>
      <protection locked="0"/>
    </xf>
    <xf numFmtId="0" fontId="24" fillId="19" borderId="40" xfId="0" applyFont="1" applyFill="1" applyBorder="1" applyAlignment="1" applyProtection="1">
      <alignment horizontal="center" vertical="center" textRotation="255" shrinkToFit="1"/>
      <protection locked="0"/>
    </xf>
    <xf numFmtId="0" fontId="24" fillId="19" borderId="41" xfId="0" applyFont="1" applyFill="1" applyBorder="1" applyAlignment="1" applyProtection="1">
      <alignment horizontal="center" vertical="center" textRotation="255" shrinkToFit="1"/>
      <protection locked="0"/>
    </xf>
    <xf numFmtId="0" fontId="52" fillId="19" borderId="61" xfId="0" applyFont="1" applyFill="1" applyBorder="1" applyAlignment="1" applyProtection="1">
      <alignment horizontal="left" vertical="center" shrinkToFit="1"/>
      <protection locked="0"/>
    </xf>
    <xf numFmtId="0" fontId="52" fillId="19" borderId="12" xfId="0" applyFont="1" applyFill="1" applyBorder="1" applyAlignment="1" applyProtection="1">
      <alignment horizontal="left" vertical="center" shrinkToFit="1"/>
      <protection locked="0"/>
    </xf>
    <xf numFmtId="0" fontId="52" fillId="19" borderId="57" xfId="0" applyFont="1" applyFill="1" applyBorder="1" applyAlignment="1" applyProtection="1">
      <alignment horizontal="left" vertical="center" shrinkToFit="1"/>
      <protection locked="0"/>
    </xf>
    <xf numFmtId="0" fontId="65" fillId="19" borderId="6" xfId="2" applyFont="1" applyFill="1" applyBorder="1" applyAlignment="1" applyProtection="1">
      <alignment horizontal="left" wrapText="1"/>
      <protection locked="0"/>
    </xf>
    <xf numFmtId="0" fontId="65" fillId="19" borderId="0" xfId="2" applyFont="1" applyFill="1" applyAlignment="1" applyProtection="1">
      <alignment horizontal="left" wrapText="1"/>
      <protection locked="0"/>
    </xf>
    <xf numFmtId="0" fontId="24" fillId="19" borderId="12" xfId="0" applyFont="1" applyFill="1" applyBorder="1" applyAlignment="1" applyProtection="1">
      <alignment horizontal="left" vertical="center"/>
      <protection locked="0"/>
    </xf>
    <xf numFmtId="0" fontId="24" fillId="19" borderId="57" xfId="0" applyFont="1" applyFill="1" applyBorder="1" applyAlignment="1" applyProtection="1">
      <alignment horizontal="left" vertical="center"/>
      <protection locked="0"/>
    </xf>
    <xf numFmtId="178" fontId="38" fillId="9" borderId="26" xfId="3" applyNumberFormat="1" applyFont="1" applyFill="1" applyBorder="1" applyAlignment="1" applyProtection="1">
      <alignment horizontal="right" vertical="center"/>
      <protection locked="0"/>
    </xf>
    <xf numFmtId="178" fontId="38" fillId="9" borderId="69" xfId="3" applyNumberFormat="1" applyFont="1" applyFill="1" applyBorder="1" applyAlignment="1" applyProtection="1">
      <alignment horizontal="right" vertical="center"/>
      <protection locked="0"/>
    </xf>
    <xf numFmtId="0" fontId="32" fillId="19" borderId="6" xfId="0" applyFont="1" applyFill="1" applyBorder="1" applyAlignment="1" applyProtection="1">
      <alignment horizontal="center" vertical="center" textRotation="255" wrapText="1"/>
      <protection locked="0"/>
    </xf>
    <xf numFmtId="0" fontId="32" fillId="19" borderId="0" xfId="0" applyFont="1" applyFill="1" applyAlignment="1" applyProtection="1">
      <alignment horizontal="center" vertical="center" textRotation="255"/>
      <protection locked="0"/>
    </xf>
    <xf numFmtId="0" fontId="32" fillId="19" borderId="6" xfId="0" applyFont="1" applyFill="1" applyBorder="1" applyAlignment="1" applyProtection="1">
      <alignment horizontal="center" vertical="center" textRotation="255"/>
      <protection locked="0"/>
    </xf>
    <xf numFmtId="0" fontId="32" fillId="19" borderId="40" xfId="0" applyFont="1" applyFill="1" applyBorder="1" applyAlignment="1" applyProtection="1">
      <alignment horizontal="center" vertical="center" textRotation="255"/>
      <protection locked="0"/>
    </xf>
    <xf numFmtId="0" fontId="32" fillId="19" borderId="41" xfId="0" applyFont="1" applyFill="1" applyBorder="1" applyAlignment="1" applyProtection="1">
      <alignment horizontal="center" vertical="center" textRotation="255"/>
      <protection locked="0"/>
    </xf>
    <xf numFmtId="178" fontId="38" fillId="9" borderId="61" xfId="3" applyNumberFormat="1" applyFont="1" applyFill="1" applyBorder="1" applyAlignment="1" applyProtection="1">
      <alignment horizontal="right" vertical="center"/>
      <protection locked="0"/>
    </xf>
    <xf numFmtId="178" fontId="38" fillId="9" borderId="12" xfId="3" applyNumberFormat="1" applyFont="1" applyFill="1" applyBorder="1" applyAlignment="1" applyProtection="1">
      <alignment horizontal="right" vertical="center"/>
      <protection locked="0"/>
    </xf>
    <xf numFmtId="0" fontId="52" fillId="19" borderId="9" xfId="0" applyFont="1" applyFill="1" applyBorder="1" applyAlignment="1" applyProtection="1">
      <alignment horizontal="left" vertical="center" shrinkToFit="1"/>
      <protection locked="0"/>
    </xf>
    <xf numFmtId="0" fontId="52" fillId="19" borderId="71" xfId="0" applyFont="1" applyFill="1" applyBorder="1" applyAlignment="1" applyProtection="1">
      <alignment horizontal="left" vertical="center" shrinkToFit="1"/>
      <protection locked="0"/>
    </xf>
    <xf numFmtId="0" fontId="52" fillId="19" borderId="85" xfId="0" applyFont="1" applyFill="1" applyBorder="1" applyAlignment="1" applyProtection="1">
      <alignment horizontal="left" vertical="center" shrinkToFit="1"/>
      <protection locked="0"/>
    </xf>
    <xf numFmtId="178" fontId="38" fillId="21" borderId="71" xfId="3" applyNumberFormat="1" applyFont="1" applyFill="1" applyBorder="1" applyAlignment="1" applyProtection="1">
      <alignment horizontal="right" vertical="center"/>
      <protection locked="0"/>
    </xf>
    <xf numFmtId="0" fontId="24" fillId="19" borderId="9" xfId="0" applyFont="1" applyFill="1" applyBorder="1" applyAlignment="1" applyProtection="1">
      <alignment horizontal="left" vertical="center" shrinkToFit="1"/>
      <protection locked="0"/>
    </xf>
    <xf numFmtId="0" fontId="24" fillId="19" borderId="71" xfId="0" applyFont="1" applyFill="1" applyBorder="1" applyAlignment="1" applyProtection="1">
      <alignment horizontal="left" vertical="center" shrinkToFit="1"/>
      <protection locked="0"/>
    </xf>
    <xf numFmtId="0" fontId="24" fillId="19" borderId="85" xfId="0" applyFont="1" applyFill="1" applyBorder="1" applyAlignment="1" applyProtection="1">
      <alignment horizontal="left" vertical="center" shrinkToFit="1"/>
      <protection locked="0"/>
    </xf>
    <xf numFmtId="0" fontId="24" fillId="19" borderId="29" xfId="0" applyFont="1" applyFill="1" applyBorder="1" applyAlignment="1" applyProtection="1">
      <alignment horizontal="left" vertical="center" shrinkToFit="1"/>
      <protection locked="0"/>
    </xf>
    <xf numFmtId="0" fontId="24" fillId="19" borderId="50" xfId="0" applyFont="1" applyFill="1" applyBorder="1" applyAlignment="1" applyProtection="1">
      <alignment horizontal="left" vertical="center" shrinkToFit="1"/>
      <protection locked="0"/>
    </xf>
    <xf numFmtId="0" fontId="24" fillId="19" borderId="62" xfId="0" applyFont="1" applyFill="1" applyBorder="1" applyAlignment="1" applyProtection="1">
      <alignment horizontal="left" vertical="center" shrinkToFit="1"/>
      <protection locked="0"/>
    </xf>
    <xf numFmtId="0" fontId="24" fillId="19" borderId="35" xfId="0" applyFont="1" applyFill="1" applyBorder="1" applyAlignment="1" applyProtection="1">
      <alignment horizontal="left" vertical="center" shrinkToFit="1"/>
      <protection locked="0"/>
    </xf>
    <xf numFmtId="0" fontId="24" fillId="19" borderId="53" xfId="0" applyFont="1" applyFill="1" applyBorder="1" applyAlignment="1" applyProtection="1">
      <alignment horizontal="left" vertical="center" shrinkToFit="1"/>
      <protection locked="0"/>
    </xf>
    <xf numFmtId="0" fontId="24" fillId="19" borderId="84" xfId="0" applyFont="1" applyFill="1" applyBorder="1" applyAlignment="1" applyProtection="1">
      <alignment horizontal="left" vertical="center" shrinkToFit="1"/>
      <protection locked="0"/>
    </xf>
    <xf numFmtId="0" fontId="31" fillId="19" borderId="103" xfId="2" applyFont="1" applyFill="1" applyBorder="1" applyAlignment="1" applyProtection="1">
      <alignment horizontal="center" vertical="center" wrapText="1" shrinkToFit="1"/>
      <protection locked="0"/>
    </xf>
    <xf numFmtId="3" fontId="31" fillId="9" borderId="103" xfId="2" applyNumberFormat="1" applyFont="1" applyFill="1" applyBorder="1" applyAlignment="1" applyProtection="1">
      <alignment horizontal="right" vertical="center" shrinkToFit="1"/>
      <protection locked="0"/>
    </xf>
    <xf numFmtId="3" fontId="31" fillId="9" borderId="87" xfId="2" applyNumberFormat="1" applyFont="1" applyFill="1" applyBorder="1" applyAlignment="1" applyProtection="1">
      <alignment horizontal="right" vertical="center" shrinkToFit="1"/>
      <protection locked="0"/>
    </xf>
    <xf numFmtId="0" fontId="31" fillId="19" borderId="42" xfId="2" applyFont="1" applyFill="1" applyBorder="1" applyAlignment="1" applyProtection="1">
      <alignment horizontal="center" vertical="center" shrinkToFit="1"/>
      <protection locked="0"/>
    </xf>
    <xf numFmtId="0" fontId="31" fillId="19" borderId="103" xfId="2" applyFont="1" applyFill="1" applyBorder="1" applyAlignment="1" applyProtection="1">
      <alignment horizontal="center" vertical="center" shrinkToFit="1"/>
      <protection locked="0"/>
    </xf>
    <xf numFmtId="0" fontId="24" fillId="19" borderId="34" xfId="0" applyFont="1" applyFill="1" applyBorder="1" applyAlignment="1" applyProtection="1">
      <alignment horizontal="center" vertical="center" textRotation="255"/>
      <protection locked="0"/>
    </xf>
    <xf numFmtId="0" fontId="24" fillId="19" borderId="73" xfId="0" applyFont="1" applyFill="1" applyBorder="1" applyAlignment="1" applyProtection="1">
      <alignment horizontal="center" vertical="center" textRotation="255"/>
      <protection locked="0"/>
    </xf>
    <xf numFmtId="0" fontId="24" fillId="19" borderId="6" xfId="0" applyFont="1" applyFill="1" applyBorder="1" applyAlignment="1" applyProtection="1">
      <alignment horizontal="center" vertical="center" textRotation="255"/>
      <protection locked="0"/>
    </xf>
    <xf numFmtId="0" fontId="24" fillId="19" borderId="59" xfId="0" applyFont="1" applyFill="1" applyBorder="1" applyAlignment="1" applyProtection="1">
      <alignment horizontal="center" vertical="center" textRotation="255"/>
      <protection locked="0"/>
    </xf>
    <xf numFmtId="0" fontId="24" fillId="19" borderId="81" xfId="0" applyFont="1" applyFill="1" applyBorder="1" applyAlignment="1" applyProtection="1">
      <alignment horizontal="left" vertical="center" shrinkToFit="1"/>
      <protection locked="0"/>
    </xf>
    <xf numFmtId="0" fontId="24" fillId="19" borderId="75" xfId="0" applyFont="1" applyFill="1" applyBorder="1" applyAlignment="1" applyProtection="1">
      <alignment horizontal="left" vertical="center" shrinkToFit="1"/>
      <protection locked="0"/>
    </xf>
    <xf numFmtId="0" fontId="24" fillId="19" borderId="113" xfId="0" applyFont="1" applyFill="1" applyBorder="1" applyAlignment="1" applyProtection="1">
      <alignment horizontal="left" vertical="center" shrinkToFit="1"/>
      <protection locked="0"/>
    </xf>
    <xf numFmtId="0" fontId="31" fillId="19" borderId="184" xfId="2" applyFont="1" applyFill="1" applyBorder="1" applyAlignment="1" applyProtection="1">
      <alignment horizontal="center" vertical="center" wrapText="1" shrinkToFit="1"/>
      <protection locked="0"/>
    </xf>
    <xf numFmtId="0" fontId="31" fillId="19" borderId="105" xfId="2" applyFont="1" applyFill="1" applyBorder="1" applyAlignment="1" applyProtection="1">
      <alignment horizontal="center" vertical="center" wrapText="1" shrinkToFit="1"/>
      <protection locked="0"/>
    </xf>
    <xf numFmtId="3" fontId="31" fillId="0" borderId="105" xfId="2" applyNumberFormat="1" applyFont="1" applyBorder="1" applyAlignment="1" applyProtection="1">
      <alignment horizontal="right" vertical="center" shrinkToFit="1"/>
      <protection locked="0"/>
    </xf>
    <xf numFmtId="3" fontId="31" fillId="0" borderId="9" xfId="2" applyNumberFormat="1" applyFont="1" applyBorder="1" applyAlignment="1" applyProtection="1">
      <alignment horizontal="right" vertical="center" shrinkToFit="1"/>
      <protection locked="0"/>
    </xf>
    <xf numFmtId="0" fontId="31" fillId="19" borderId="85" xfId="2" applyFont="1" applyFill="1" applyBorder="1" applyAlignment="1" applyProtection="1">
      <alignment horizontal="center" vertical="center" shrinkToFit="1"/>
      <protection locked="0"/>
    </xf>
    <xf numFmtId="0" fontId="31" fillId="19" borderId="105" xfId="2" applyFont="1" applyFill="1" applyBorder="1" applyAlignment="1" applyProtection="1">
      <alignment horizontal="center" vertical="center" shrinkToFit="1"/>
      <protection locked="0"/>
    </xf>
    <xf numFmtId="0" fontId="31" fillId="19" borderId="185" xfId="2" applyFont="1" applyFill="1" applyBorder="1" applyAlignment="1" applyProtection="1">
      <alignment horizontal="center" vertical="center" shrinkToFit="1"/>
      <protection locked="0"/>
    </xf>
    <xf numFmtId="0" fontId="31" fillId="19" borderId="186" xfId="2" applyFont="1" applyFill="1" applyBorder="1" applyAlignment="1" applyProtection="1">
      <alignment horizontal="center" vertical="center" wrapText="1" shrinkToFit="1"/>
      <protection locked="0"/>
    </xf>
    <xf numFmtId="0" fontId="31" fillId="19" borderId="150" xfId="2" applyFont="1" applyFill="1" applyBorder="1" applyAlignment="1" applyProtection="1">
      <alignment horizontal="center" vertical="center" wrapText="1" shrinkToFit="1"/>
      <protection locked="0"/>
    </xf>
    <xf numFmtId="3" fontId="31" fillId="0" borderId="150" xfId="2" applyNumberFormat="1" applyFont="1" applyBorder="1" applyAlignment="1" applyProtection="1">
      <alignment horizontal="right" vertical="center" shrinkToFit="1"/>
      <protection locked="0"/>
    </xf>
    <xf numFmtId="3" fontId="31" fillId="0" borderId="54" xfId="2" applyNumberFormat="1" applyFont="1" applyBorder="1" applyAlignment="1" applyProtection="1">
      <alignment horizontal="right" vertical="center" shrinkToFit="1"/>
      <protection locked="0"/>
    </xf>
    <xf numFmtId="0" fontId="31" fillId="19" borderId="83" xfId="2" applyFont="1" applyFill="1" applyBorder="1" applyAlignment="1" applyProtection="1">
      <alignment horizontal="center" vertical="center" shrinkToFit="1"/>
      <protection locked="0"/>
    </xf>
    <xf numFmtId="0" fontId="31" fillId="19" borderId="150" xfId="2" applyFont="1" applyFill="1" applyBorder="1" applyAlignment="1" applyProtection="1">
      <alignment horizontal="center" vertical="center" shrinkToFit="1"/>
      <protection locked="0"/>
    </xf>
    <xf numFmtId="0" fontId="31" fillId="19" borderId="187" xfId="2" applyFont="1" applyFill="1" applyBorder="1" applyAlignment="1" applyProtection="1">
      <alignment horizontal="center" vertical="center" shrinkToFit="1"/>
      <protection locked="0"/>
    </xf>
    <xf numFmtId="0" fontId="31" fillId="19" borderId="112" xfId="2" applyFont="1" applyFill="1" applyBorder="1" applyAlignment="1" applyProtection="1">
      <alignment horizontal="center" vertical="center"/>
      <protection locked="0"/>
    </xf>
    <xf numFmtId="0" fontId="31" fillId="19" borderId="102" xfId="2" applyFont="1" applyFill="1" applyBorder="1" applyAlignment="1" applyProtection="1">
      <alignment horizontal="center" vertical="center"/>
      <protection locked="0"/>
    </xf>
    <xf numFmtId="0" fontId="25" fillId="19" borderId="0" xfId="2" applyFont="1" applyFill="1" applyAlignment="1" applyProtection="1">
      <alignment horizontal="left" vertical="center"/>
      <protection locked="0"/>
    </xf>
    <xf numFmtId="0" fontId="31" fillId="19" borderId="182" xfId="2" applyFont="1" applyFill="1" applyBorder="1" applyAlignment="1" applyProtection="1">
      <alignment horizontal="center" vertical="center" wrapText="1" shrinkToFit="1"/>
      <protection locked="0"/>
    </xf>
    <xf numFmtId="0" fontId="31" fillId="19" borderId="109" xfId="2" applyFont="1" applyFill="1" applyBorder="1" applyAlignment="1" applyProtection="1">
      <alignment horizontal="center" vertical="center" wrapText="1" shrinkToFit="1"/>
      <protection locked="0"/>
    </xf>
    <xf numFmtId="3" fontId="31" fillId="0" borderId="109" xfId="2" applyNumberFormat="1" applyFont="1" applyBorder="1" applyAlignment="1" applyProtection="1">
      <alignment horizontal="right" vertical="center" shrinkToFit="1"/>
      <protection locked="0"/>
    </xf>
    <xf numFmtId="3" fontId="31" fillId="0" borderId="74" xfId="2" applyNumberFormat="1" applyFont="1" applyBorder="1" applyAlignment="1" applyProtection="1">
      <alignment horizontal="right" vertical="center" shrinkToFit="1"/>
      <protection locked="0"/>
    </xf>
    <xf numFmtId="0" fontId="31" fillId="19" borderId="73" xfId="2" applyFont="1" applyFill="1" applyBorder="1" applyAlignment="1" applyProtection="1">
      <alignment horizontal="center" vertical="center" shrinkToFit="1"/>
      <protection locked="0"/>
    </xf>
    <xf numFmtId="0" fontId="31" fillId="19" borderId="109" xfId="2" applyFont="1" applyFill="1" applyBorder="1" applyAlignment="1" applyProtection="1">
      <alignment horizontal="center" vertical="center" shrinkToFit="1"/>
      <protection locked="0"/>
    </xf>
    <xf numFmtId="0" fontId="31" fillId="19" borderId="183" xfId="2" applyFont="1" applyFill="1" applyBorder="1" applyAlignment="1" applyProtection="1">
      <alignment horizontal="center" vertical="center" shrinkToFit="1"/>
      <protection locked="0"/>
    </xf>
    <xf numFmtId="0" fontId="6" fillId="19" borderId="0" xfId="2" applyFont="1" applyFill="1" applyAlignment="1" applyProtection="1">
      <alignment horizontal="left" vertical="center"/>
      <protection locked="0"/>
    </xf>
    <xf numFmtId="0" fontId="25" fillId="19" borderId="0" xfId="2" applyFont="1" applyFill="1" applyAlignment="1" applyProtection="1">
      <alignment horizontal="right" vertical="center"/>
      <protection locked="0"/>
    </xf>
    <xf numFmtId="0" fontId="30" fillId="19" borderId="61" xfId="2" applyFont="1" applyFill="1" applyBorder="1" applyAlignment="1" applyProtection="1">
      <alignment horizontal="center" vertical="center"/>
      <protection locked="0"/>
    </xf>
    <xf numFmtId="0" fontId="30" fillId="19" borderId="12" xfId="2" applyFont="1" applyFill="1" applyBorder="1" applyAlignment="1" applyProtection="1">
      <alignment horizontal="center" vertical="center"/>
      <protection locked="0"/>
    </xf>
    <xf numFmtId="0" fontId="30" fillId="19" borderId="57" xfId="2" applyFont="1" applyFill="1" applyBorder="1" applyAlignment="1" applyProtection="1">
      <alignment horizontal="center" vertical="center"/>
      <protection locked="0"/>
    </xf>
    <xf numFmtId="0" fontId="30" fillId="19" borderId="38" xfId="2" applyFont="1" applyFill="1" applyBorder="1" applyAlignment="1" applyProtection="1">
      <alignment horizontal="center" vertical="center"/>
      <protection locked="0"/>
    </xf>
    <xf numFmtId="0" fontId="30" fillId="19" borderId="39" xfId="2" applyFont="1" applyFill="1" applyBorder="1" applyAlignment="1" applyProtection="1">
      <alignment horizontal="center" vertical="center"/>
      <protection locked="0"/>
    </xf>
    <xf numFmtId="0" fontId="57" fillId="19" borderId="0" xfId="2" applyFont="1" applyFill="1" applyAlignment="1" applyProtection="1">
      <alignment horizontal="left" vertical="top" wrapText="1"/>
      <protection locked="0"/>
    </xf>
    <xf numFmtId="0" fontId="31" fillId="19" borderId="92" xfId="2" applyFont="1" applyFill="1" applyBorder="1" applyAlignment="1" applyProtection="1">
      <alignment horizontal="center" vertical="center" wrapText="1"/>
      <protection locked="0"/>
    </xf>
    <xf numFmtId="0" fontId="31" fillId="19" borderId="93" xfId="2" applyFont="1" applyFill="1" applyBorder="1" applyAlignment="1" applyProtection="1">
      <alignment horizontal="center" vertical="center" wrapText="1"/>
      <protection locked="0"/>
    </xf>
    <xf numFmtId="0" fontId="31" fillId="19" borderId="94" xfId="2" applyFont="1" applyFill="1" applyBorder="1" applyAlignment="1" applyProtection="1">
      <alignment horizontal="center" vertical="center" wrapText="1"/>
      <protection locked="0"/>
    </xf>
    <xf numFmtId="0" fontId="31" fillId="19" borderId="93" xfId="2" applyFont="1" applyFill="1" applyBorder="1" applyAlignment="1" applyProtection="1">
      <alignment horizontal="center" vertical="center"/>
      <protection locked="0"/>
    </xf>
    <xf numFmtId="0" fontId="31" fillId="19" borderId="94" xfId="2" applyFont="1" applyFill="1" applyBorder="1" applyAlignment="1" applyProtection="1">
      <alignment horizontal="center" vertical="center"/>
      <protection locked="0"/>
    </xf>
    <xf numFmtId="0" fontId="57" fillId="19" borderId="0" xfId="2" applyFont="1" applyFill="1" applyAlignment="1" applyProtection="1">
      <alignment horizontal="left" vertical="center" wrapText="1"/>
      <protection locked="0"/>
    </xf>
    <xf numFmtId="177" fontId="7" fillId="9" borderId="125" xfId="2" applyNumberFormat="1" applyFont="1" applyFill="1" applyBorder="1" applyAlignment="1" applyProtection="1">
      <alignment horizontal="right" vertical="center"/>
      <protection locked="0"/>
    </xf>
    <xf numFmtId="177" fontId="7" fillId="9" borderId="45" xfId="2" applyNumberFormat="1" applyFont="1" applyFill="1" applyBorder="1" applyAlignment="1" applyProtection="1">
      <alignment horizontal="right" vertical="center"/>
      <protection locked="0"/>
    </xf>
    <xf numFmtId="177" fontId="7" fillId="32" borderId="125" xfId="2" applyNumberFormat="1" applyFont="1" applyFill="1" applyBorder="1" applyAlignment="1" applyProtection="1">
      <alignment horizontal="right" vertical="center"/>
      <protection locked="0"/>
    </xf>
    <xf numFmtId="177" fontId="7" fillId="32" borderId="45" xfId="2" applyNumberFormat="1" applyFont="1" applyFill="1" applyBorder="1" applyAlignment="1" applyProtection="1">
      <alignment horizontal="right" vertical="center"/>
      <protection locked="0"/>
    </xf>
    <xf numFmtId="0" fontId="45" fillId="19" borderId="3" xfId="2" applyFont="1" applyFill="1" applyBorder="1" applyAlignment="1" applyProtection="1">
      <alignment vertical="top" wrapText="1"/>
      <protection locked="0"/>
    </xf>
    <xf numFmtId="0" fontId="45" fillId="19" borderId="3" xfId="0" applyFont="1" applyFill="1" applyBorder="1" applyAlignment="1" applyProtection="1">
      <alignment vertical="top"/>
      <protection locked="0"/>
    </xf>
    <xf numFmtId="177" fontId="7" fillId="0" borderId="26" xfId="2" applyNumberFormat="1" applyFont="1" applyBorder="1" applyAlignment="1" applyProtection="1">
      <alignment horizontal="right" vertical="center"/>
      <protection locked="0"/>
    </xf>
    <xf numFmtId="177" fontId="7" fillId="0" borderId="69" xfId="2" applyNumberFormat="1" applyFont="1" applyBorder="1" applyAlignment="1" applyProtection="1">
      <alignment horizontal="right" vertical="center"/>
      <protection locked="0"/>
    </xf>
    <xf numFmtId="0" fontId="31" fillId="30" borderId="4" xfId="2" applyFont="1" applyFill="1" applyBorder="1" applyAlignment="1" applyProtection="1">
      <alignment horizontal="center" vertical="center"/>
      <protection locked="0"/>
    </xf>
    <xf numFmtId="0" fontId="31" fillId="30" borderId="101" xfId="2" applyFont="1" applyFill="1" applyBorder="1" applyAlignment="1" applyProtection="1">
      <alignment horizontal="center" vertical="center"/>
      <protection locked="0"/>
    </xf>
    <xf numFmtId="177" fontId="7" fillId="0" borderId="31" xfId="2" applyNumberFormat="1" applyFont="1" applyBorder="1" applyAlignment="1" applyProtection="1">
      <alignment horizontal="right" vertical="center"/>
      <protection locked="0"/>
    </xf>
    <xf numFmtId="177" fontId="7" fillId="0" borderId="0" xfId="2" applyNumberFormat="1" applyFont="1" applyAlignment="1" applyProtection="1">
      <alignment horizontal="right" vertical="center"/>
      <protection locked="0"/>
    </xf>
    <xf numFmtId="177" fontId="7" fillId="32" borderId="31" xfId="2" applyNumberFormat="1" applyFont="1" applyFill="1" applyBorder="1" applyAlignment="1" applyProtection="1">
      <alignment horizontal="right" vertical="center"/>
      <protection locked="0"/>
    </xf>
    <xf numFmtId="177" fontId="7" fillId="32" borderId="0" xfId="2" applyNumberFormat="1" applyFont="1" applyFill="1" applyAlignment="1" applyProtection="1">
      <alignment horizontal="right" vertical="center"/>
      <protection locked="0"/>
    </xf>
    <xf numFmtId="0" fontId="31" fillId="47" borderId="65" xfId="2" applyFont="1" applyFill="1" applyBorder="1" applyAlignment="1" applyProtection="1">
      <alignment horizontal="center" vertical="center"/>
      <protection locked="0"/>
    </xf>
    <xf numFmtId="0" fontId="31" fillId="47" borderId="45" xfId="2" applyFont="1" applyFill="1" applyBorder="1" applyAlignment="1" applyProtection="1">
      <alignment horizontal="center" vertical="center"/>
      <protection locked="0"/>
    </xf>
    <xf numFmtId="0" fontId="31" fillId="47" borderId="124" xfId="2" applyFont="1" applyFill="1" applyBorder="1" applyAlignment="1" applyProtection="1">
      <alignment horizontal="center" vertical="center"/>
      <protection locked="0"/>
    </xf>
    <xf numFmtId="177" fontId="7" fillId="32" borderId="26" xfId="2" applyNumberFormat="1" applyFont="1" applyFill="1" applyBorder="1" applyAlignment="1" applyProtection="1">
      <alignment horizontal="right" vertical="center"/>
      <protection locked="0"/>
    </xf>
    <xf numFmtId="177" fontId="7" fillId="32" borderId="69" xfId="2" applyNumberFormat="1" applyFont="1" applyFill="1" applyBorder="1" applyAlignment="1" applyProtection="1">
      <alignment horizontal="right" vertical="center"/>
      <protection locked="0"/>
    </xf>
    <xf numFmtId="177" fontId="7" fillId="0" borderId="38" xfId="2" applyNumberFormat="1" applyFont="1" applyBorder="1" applyAlignment="1" applyProtection="1">
      <alignment horizontal="center" vertical="center"/>
      <protection locked="0"/>
    </xf>
    <xf numFmtId="177" fontId="7" fillId="0" borderId="24" xfId="2" applyNumberFormat="1" applyFont="1" applyBorder="1" applyAlignment="1" applyProtection="1">
      <alignment horizontal="center" vertical="center"/>
      <protection locked="0"/>
    </xf>
    <xf numFmtId="177" fontId="7" fillId="0" borderId="0" xfId="2" applyNumberFormat="1" applyFont="1" applyAlignment="1" applyProtection="1">
      <alignment horizontal="center" vertical="center"/>
      <protection locked="0"/>
    </xf>
    <xf numFmtId="177" fontId="7" fillId="0" borderId="22" xfId="2" applyNumberFormat="1" applyFont="1" applyBorder="1" applyAlignment="1" applyProtection="1">
      <alignment horizontal="center" vertical="center"/>
      <protection locked="0"/>
    </xf>
    <xf numFmtId="177" fontId="7" fillId="0" borderId="2" xfId="2" applyNumberFormat="1" applyFont="1" applyBorder="1" applyAlignment="1" applyProtection="1">
      <alignment horizontal="center" vertical="center"/>
      <protection locked="0"/>
    </xf>
    <xf numFmtId="177" fontId="7" fillId="0" borderId="33" xfId="2" applyNumberFormat="1" applyFont="1" applyBorder="1" applyAlignment="1" applyProtection="1">
      <alignment horizontal="center" vertical="center"/>
      <protection locked="0"/>
    </xf>
    <xf numFmtId="177" fontId="7" fillId="0" borderId="9" xfId="2" applyNumberFormat="1" applyFont="1" applyBorder="1" applyAlignment="1" applyProtection="1">
      <alignment horizontal="right" vertical="center"/>
      <protection locked="0"/>
    </xf>
    <xf numFmtId="177" fontId="7" fillId="0" borderId="71" xfId="2" applyNumberFormat="1" applyFont="1" applyBorder="1" applyAlignment="1" applyProtection="1">
      <alignment horizontal="right" vertical="center"/>
      <protection locked="0"/>
    </xf>
    <xf numFmtId="0" fontId="31" fillId="19" borderId="71" xfId="2" applyFont="1" applyFill="1" applyBorder="1" applyAlignment="1" applyProtection="1">
      <alignment horizontal="center" vertical="center"/>
      <protection locked="0"/>
    </xf>
    <xf numFmtId="0" fontId="31" fillId="19" borderId="85" xfId="2" applyFont="1" applyFill="1" applyBorder="1" applyAlignment="1" applyProtection="1">
      <alignment horizontal="center" vertical="center"/>
      <protection locked="0"/>
    </xf>
    <xf numFmtId="177" fontId="7" fillId="32" borderId="9" xfId="2" applyNumberFormat="1" applyFont="1" applyFill="1" applyBorder="1" applyAlignment="1" applyProtection="1">
      <alignment horizontal="right" vertical="center"/>
      <protection locked="0"/>
    </xf>
    <xf numFmtId="177" fontId="7" fillId="32" borderId="71" xfId="2" applyNumberFormat="1" applyFont="1" applyFill="1" applyBorder="1" applyAlignment="1" applyProtection="1">
      <alignment horizontal="right" vertical="center"/>
      <protection locked="0"/>
    </xf>
    <xf numFmtId="0" fontId="31" fillId="19" borderId="53" xfId="2" applyFont="1" applyFill="1" applyBorder="1" applyAlignment="1" applyProtection="1">
      <alignment horizontal="center" vertical="center" justifyLastLine="1"/>
      <protection locked="0"/>
    </xf>
    <xf numFmtId="0" fontId="31" fillId="19" borderId="84" xfId="2" applyFont="1" applyFill="1" applyBorder="1" applyAlignment="1" applyProtection="1">
      <alignment horizontal="center" vertical="center" justifyLastLine="1"/>
      <protection locked="0"/>
    </xf>
    <xf numFmtId="177" fontId="7" fillId="0" borderId="23" xfId="2" applyNumberFormat="1" applyFont="1" applyBorder="1" applyAlignment="1" applyProtection="1">
      <alignment horizontal="right" vertical="center"/>
      <protection locked="0"/>
    </xf>
    <xf numFmtId="177" fontId="7" fillId="0" borderId="38" xfId="2" applyNumberFormat="1" applyFont="1" applyBorder="1" applyAlignment="1" applyProtection="1">
      <alignment horizontal="right" vertical="center"/>
      <protection locked="0"/>
    </xf>
    <xf numFmtId="177" fontId="7" fillId="32" borderId="23" xfId="2" applyNumberFormat="1" applyFont="1" applyFill="1" applyBorder="1" applyAlignment="1" applyProtection="1">
      <alignment horizontal="right" vertical="center"/>
      <protection locked="0"/>
    </xf>
    <xf numFmtId="177" fontId="7" fillId="32" borderId="38" xfId="2" applyNumberFormat="1" applyFont="1" applyFill="1" applyBorder="1" applyAlignment="1" applyProtection="1">
      <alignment horizontal="right" vertical="center"/>
      <protection locked="0"/>
    </xf>
    <xf numFmtId="177" fontId="7" fillId="0" borderId="74" xfId="2" applyNumberFormat="1" applyFont="1" applyBorder="1" applyAlignment="1" applyProtection="1">
      <alignment horizontal="right" vertical="center"/>
      <protection locked="0"/>
    </xf>
    <xf numFmtId="177" fontId="7" fillId="0" borderId="3" xfId="2" applyNumberFormat="1" applyFont="1" applyBorder="1" applyAlignment="1" applyProtection="1">
      <alignment horizontal="right" vertical="center"/>
      <protection locked="0"/>
    </xf>
    <xf numFmtId="0" fontId="31" fillId="47" borderId="4" xfId="2" applyFont="1" applyFill="1" applyBorder="1" applyAlignment="1" applyProtection="1">
      <alignment horizontal="center" vertical="center"/>
      <protection locked="0"/>
    </xf>
    <xf numFmtId="0" fontId="31" fillId="47" borderId="101" xfId="2" applyFont="1" applyFill="1" applyBorder="1" applyAlignment="1" applyProtection="1">
      <alignment horizontal="center" vertical="center"/>
      <protection locked="0"/>
    </xf>
    <xf numFmtId="177" fontId="7" fillId="0" borderId="11" xfId="2" applyNumberFormat="1" applyFont="1" applyBorder="1" applyAlignment="1" applyProtection="1">
      <alignment horizontal="right" vertical="center"/>
      <protection locked="0"/>
    </xf>
    <xf numFmtId="177" fontId="7" fillId="0" borderId="4" xfId="2" applyNumberFormat="1" applyFont="1" applyBorder="1" applyAlignment="1" applyProtection="1">
      <alignment horizontal="right" vertical="center"/>
      <protection locked="0"/>
    </xf>
    <xf numFmtId="177" fontId="7" fillId="32" borderId="11" xfId="2" applyNumberFormat="1" applyFont="1" applyFill="1" applyBorder="1" applyAlignment="1" applyProtection="1">
      <alignment horizontal="right" vertical="center"/>
      <protection locked="0"/>
    </xf>
    <xf numFmtId="177" fontId="7" fillId="32" borderId="4" xfId="2" applyNumberFormat="1" applyFont="1" applyFill="1" applyBorder="1" applyAlignment="1" applyProtection="1">
      <alignment horizontal="right" vertical="center"/>
      <protection locked="0"/>
    </xf>
    <xf numFmtId="0" fontId="31" fillId="46" borderId="65" xfId="2" applyFont="1" applyFill="1" applyBorder="1" applyAlignment="1" applyProtection="1">
      <alignment horizontal="center" vertical="center"/>
      <protection locked="0"/>
    </xf>
    <xf numFmtId="0" fontId="31" fillId="46" borderId="45" xfId="2" applyFont="1" applyFill="1" applyBorder="1" applyAlignment="1" applyProtection="1">
      <alignment horizontal="center" vertical="center"/>
      <protection locked="0"/>
    </xf>
    <xf numFmtId="0" fontId="31" fillId="46" borderId="124" xfId="2" applyFont="1" applyFill="1" applyBorder="1" applyAlignment="1" applyProtection="1">
      <alignment horizontal="center" vertical="center"/>
      <protection locked="0"/>
    </xf>
    <xf numFmtId="0" fontId="58" fillId="47" borderId="168" xfId="2" applyFont="1" applyFill="1" applyBorder="1" applyAlignment="1" applyProtection="1">
      <alignment horizontal="center" vertical="center" textRotation="255" wrapText="1" shrinkToFit="1"/>
      <protection locked="0"/>
    </xf>
    <xf numFmtId="0" fontId="58" fillId="47" borderId="177" xfId="2" applyFont="1" applyFill="1" applyBorder="1" applyAlignment="1" applyProtection="1">
      <alignment horizontal="center" vertical="center" textRotation="255" wrapText="1" shrinkToFit="1"/>
      <protection locked="0"/>
    </xf>
    <xf numFmtId="0" fontId="58" fillId="47" borderId="166" xfId="2" applyFont="1" applyFill="1" applyBorder="1" applyAlignment="1" applyProtection="1">
      <alignment horizontal="center" vertical="center" textRotation="255" wrapText="1" shrinkToFit="1"/>
      <protection locked="0"/>
    </xf>
    <xf numFmtId="0" fontId="58" fillId="47" borderId="112" xfId="2" applyFont="1" applyFill="1" applyBorder="1" applyAlignment="1" applyProtection="1">
      <alignment horizontal="center" vertical="center" textRotation="255" wrapText="1" shrinkToFit="1"/>
      <protection locked="0"/>
    </xf>
    <xf numFmtId="0" fontId="58" fillId="47" borderId="169" xfId="2" applyFont="1" applyFill="1" applyBorder="1" applyAlignment="1" applyProtection="1">
      <alignment horizontal="center" vertical="center" textRotation="255" wrapText="1" shrinkToFit="1"/>
      <protection locked="0"/>
    </xf>
    <xf numFmtId="0" fontId="58" fillId="47" borderId="92" xfId="2" applyFont="1" applyFill="1" applyBorder="1" applyAlignment="1" applyProtection="1">
      <alignment horizontal="center" vertical="center" textRotation="255" wrapText="1" shrinkToFit="1"/>
      <protection locked="0"/>
    </xf>
    <xf numFmtId="0" fontId="31" fillId="47" borderId="75" xfId="2" applyFont="1" applyFill="1" applyBorder="1" applyAlignment="1" applyProtection="1">
      <alignment horizontal="center" vertical="center" justifyLastLine="1"/>
      <protection locked="0"/>
    </xf>
    <xf numFmtId="0" fontId="31" fillId="47" borderId="113" xfId="2" applyFont="1" applyFill="1" applyBorder="1" applyAlignment="1" applyProtection="1">
      <alignment horizontal="center" vertical="center" justifyLastLine="1"/>
      <protection locked="0"/>
    </xf>
    <xf numFmtId="177" fontId="7" fillId="32" borderId="74" xfId="2" applyNumberFormat="1" applyFont="1" applyFill="1" applyBorder="1" applyAlignment="1" applyProtection="1">
      <alignment horizontal="right" vertical="center"/>
      <protection locked="0"/>
    </xf>
    <xf numFmtId="177" fontId="7" fillId="32" borderId="3" xfId="2" applyNumberFormat="1" applyFont="1" applyFill="1" applyBorder="1" applyAlignment="1" applyProtection="1">
      <alignment horizontal="right" vertical="center"/>
      <protection locked="0"/>
    </xf>
    <xf numFmtId="0" fontId="31" fillId="46" borderId="4" xfId="2" applyFont="1" applyFill="1" applyBorder="1" applyAlignment="1" applyProtection="1">
      <alignment horizontal="center" vertical="center"/>
      <protection locked="0"/>
    </xf>
    <xf numFmtId="0" fontId="31" fillId="46" borderId="101" xfId="2" applyFont="1" applyFill="1" applyBorder="1" applyAlignment="1" applyProtection="1">
      <alignment horizontal="center" vertical="center"/>
      <protection locked="0"/>
    </xf>
    <xf numFmtId="0" fontId="31" fillId="4" borderId="65" xfId="2" applyFont="1" applyFill="1" applyBorder="1" applyAlignment="1" applyProtection="1">
      <alignment horizontal="center" vertical="center"/>
      <protection locked="0"/>
    </xf>
    <xf numFmtId="0" fontId="31" fillId="4" borderId="45" xfId="2" applyFont="1" applyFill="1" applyBorder="1" applyAlignment="1" applyProtection="1">
      <alignment horizontal="center" vertical="center"/>
      <protection locked="0"/>
    </xf>
    <xf numFmtId="0" fontId="31" fillId="4" borderId="124" xfId="2" applyFont="1" applyFill="1" applyBorder="1" applyAlignment="1" applyProtection="1">
      <alignment horizontal="center" vertical="center"/>
      <protection locked="0"/>
    </xf>
    <xf numFmtId="0" fontId="58" fillId="46" borderId="151" xfId="2" applyFont="1" applyFill="1" applyBorder="1" applyAlignment="1" applyProtection="1">
      <alignment horizontal="center" vertical="center" textRotation="255" wrapText="1" shrinkToFit="1"/>
      <protection locked="0"/>
    </xf>
    <xf numFmtId="0" fontId="58" fillId="46" borderId="103" xfId="2" applyFont="1" applyFill="1" applyBorder="1" applyAlignment="1" applyProtection="1">
      <alignment horizontal="center" vertical="center" textRotation="255" wrapText="1" shrinkToFit="1"/>
      <protection locked="0"/>
    </xf>
    <xf numFmtId="0" fontId="58" fillId="46" borderId="166" xfId="2" applyFont="1" applyFill="1" applyBorder="1" applyAlignment="1" applyProtection="1">
      <alignment horizontal="center" vertical="center" textRotation="255" wrapText="1" shrinkToFit="1"/>
      <protection locked="0"/>
    </xf>
    <xf numFmtId="0" fontId="58" fillId="46" borderId="112" xfId="2" applyFont="1" applyFill="1" applyBorder="1" applyAlignment="1" applyProtection="1">
      <alignment horizontal="center" vertical="center" textRotation="255" wrapText="1" shrinkToFit="1"/>
      <protection locked="0"/>
    </xf>
    <xf numFmtId="0" fontId="58" fillId="46" borderId="169" xfId="2" applyFont="1" applyFill="1" applyBorder="1" applyAlignment="1" applyProtection="1">
      <alignment horizontal="center" vertical="center" textRotation="255" wrapText="1" shrinkToFit="1"/>
      <protection locked="0"/>
    </xf>
    <xf numFmtId="0" fontId="58" fillId="46" borderId="92" xfId="2" applyFont="1" applyFill="1" applyBorder="1" applyAlignment="1" applyProtection="1">
      <alignment horizontal="center" vertical="center" textRotation="255" wrapText="1" shrinkToFit="1"/>
      <protection locked="0"/>
    </xf>
    <xf numFmtId="0" fontId="31" fillId="46" borderId="69" xfId="2" applyFont="1" applyFill="1" applyBorder="1" applyAlignment="1" applyProtection="1">
      <alignment horizontal="center" vertical="center" justifyLastLine="1"/>
      <protection locked="0"/>
    </xf>
    <xf numFmtId="0" fontId="31" fillId="46" borderId="100" xfId="2" applyFont="1" applyFill="1" applyBorder="1" applyAlignment="1" applyProtection="1">
      <alignment horizontal="center" vertical="center" justifyLastLine="1"/>
      <protection locked="0"/>
    </xf>
    <xf numFmtId="0" fontId="31" fillId="4" borderId="4" xfId="2" applyFont="1" applyFill="1" applyBorder="1" applyAlignment="1" applyProtection="1">
      <alignment horizontal="center" vertical="center"/>
      <protection locked="0"/>
    </xf>
    <xf numFmtId="0" fontId="31" fillId="4" borderId="101" xfId="2" applyFont="1" applyFill="1" applyBorder="1" applyAlignment="1" applyProtection="1">
      <alignment horizontal="center" vertical="center"/>
      <protection locked="0"/>
    </xf>
    <xf numFmtId="0" fontId="31" fillId="45" borderId="65" xfId="2" applyFont="1" applyFill="1" applyBorder="1" applyAlignment="1" applyProtection="1">
      <alignment horizontal="center" vertical="center"/>
      <protection locked="0"/>
    </xf>
    <xf numFmtId="0" fontId="31" fillId="45" borderId="45" xfId="2" applyFont="1" applyFill="1" applyBorder="1" applyAlignment="1" applyProtection="1">
      <alignment horizontal="center" vertical="center"/>
      <protection locked="0"/>
    </xf>
    <xf numFmtId="0" fontId="31" fillId="45" borderId="124" xfId="2" applyFont="1" applyFill="1" applyBorder="1" applyAlignment="1" applyProtection="1">
      <alignment horizontal="center" vertical="center"/>
      <protection locked="0"/>
    </xf>
    <xf numFmtId="0" fontId="58" fillId="4" borderId="151" xfId="2" applyFont="1" applyFill="1" applyBorder="1" applyAlignment="1" applyProtection="1">
      <alignment horizontal="center" vertical="center" textRotation="255" wrapText="1" shrinkToFit="1"/>
      <protection locked="0"/>
    </xf>
    <xf numFmtId="0" fontId="58" fillId="4" borderId="103" xfId="2" applyFont="1" applyFill="1" applyBorder="1" applyAlignment="1" applyProtection="1">
      <alignment horizontal="center" vertical="center" textRotation="255" wrapText="1" shrinkToFit="1"/>
      <protection locked="0"/>
    </xf>
    <xf numFmtId="0" fontId="58" fillId="4" borderId="166" xfId="2" applyFont="1" applyFill="1" applyBorder="1" applyAlignment="1" applyProtection="1">
      <alignment horizontal="center" vertical="center" textRotation="255" wrapText="1" shrinkToFit="1"/>
      <protection locked="0"/>
    </xf>
    <xf numFmtId="0" fontId="58" fillId="4" borderId="112" xfId="2" applyFont="1" applyFill="1" applyBorder="1" applyAlignment="1" applyProtection="1">
      <alignment horizontal="center" vertical="center" textRotation="255" wrapText="1" shrinkToFit="1"/>
      <protection locked="0"/>
    </xf>
    <xf numFmtId="0" fontId="58" fillId="4" borderId="169" xfId="2" applyFont="1" applyFill="1" applyBorder="1" applyAlignment="1" applyProtection="1">
      <alignment horizontal="center" vertical="center" textRotation="255" wrapText="1" shrinkToFit="1"/>
      <protection locked="0"/>
    </xf>
    <xf numFmtId="0" fontId="58" fillId="4" borderId="92" xfId="2" applyFont="1" applyFill="1" applyBorder="1" applyAlignment="1" applyProtection="1">
      <alignment horizontal="center" vertical="center" textRotation="255" wrapText="1" shrinkToFit="1"/>
      <protection locked="0"/>
    </xf>
    <xf numFmtId="0" fontId="31" fillId="4" borderId="69" xfId="2" applyFont="1" applyFill="1" applyBorder="1" applyAlignment="1" applyProtection="1">
      <alignment horizontal="center" vertical="center" justifyLastLine="1"/>
      <protection locked="0"/>
    </xf>
    <xf numFmtId="0" fontId="31" fillId="4" borderId="100" xfId="2" applyFont="1" applyFill="1" applyBorder="1" applyAlignment="1" applyProtection="1">
      <alignment horizontal="center" vertical="center" justifyLastLine="1"/>
      <protection locked="0"/>
    </xf>
    <xf numFmtId="0" fontId="31" fillId="45" borderId="4" xfId="2" applyFont="1" applyFill="1" applyBorder="1" applyAlignment="1" applyProtection="1">
      <alignment horizontal="center" vertical="center"/>
      <protection locked="0"/>
    </xf>
    <xf numFmtId="0" fontId="31" fillId="45" borderId="101" xfId="2" applyFont="1" applyFill="1" applyBorder="1" applyAlignment="1" applyProtection="1">
      <alignment horizontal="center" vertical="center"/>
      <protection locked="0"/>
    </xf>
    <xf numFmtId="0" fontId="7" fillId="19" borderId="88" xfId="2" applyFont="1" applyFill="1" applyBorder="1" applyAlignment="1" applyProtection="1">
      <alignment horizontal="center" vertical="center"/>
      <protection locked="0"/>
    </xf>
    <xf numFmtId="0" fontId="7" fillId="19" borderId="89" xfId="2" applyFont="1" applyFill="1" applyBorder="1" applyAlignment="1" applyProtection="1">
      <alignment horizontal="center" vertical="center"/>
      <protection locked="0"/>
    </xf>
    <xf numFmtId="0" fontId="7" fillId="19" borderId="96" xfId="2" applyFont="1" applyFill="1" applyBorder="1" applyAlignment="1" applyProtection="1">
      <alignment horizontal="center" vertical="center"/>
      <protection locked="0"/>
    </xf>
    <xf numFmtId="0" fontId="7" fillId="19" borderId="95" xfId="2" applyFont="1" applyFill="1" applyBorder="1" applyAlignment="1" applyProtection="1">
      <alignment horizontal="center" vertical="center"/>
      <protection locked="0"/>
    </xf>
    <xf numFmtId="0" fontId="7" fillId="32" borderId="95" xfId="2" applyFont="1" applyFill="1" applyBorder="1" applyAlignment="1" applyProtection="1">
      <alignment horizontal="center" vertical="center" shrinkToFit="1"/>
      <protection locked="0"/>
    </xf>
    <xf numFmtId="0" fontId="7" fillId="32" borderId="89" xfId="2" applyFont="1" applyFill="1" applyBorder="1" applyAlignment="1" applyProtection="1">
      <alignment horizontal="center" vertical="center" shrinkToFit="1"/>
      <protection locked="0"/>
    </xf>
    <xf numFmtId="0" fontId="7" fillId="32" borderId="96" xfId="2" applyFont="1" applyFill="1" applyBorder="1" applyAlignment="1" applyProtection="1">
      <alignment horizontal="center" vertical="center" shrinkToFit="1"/>
      <protection locked="0"/>
    </xf>
    <xf numFmtId="0" fontId="7" fillId="19" borderId="95" xfId="2" applyFont="1" applyFill="1" applyBorder="1" applyAlignment="1" applyProtection="1">
      <alignment horizontal="center" vertical="center" shrinkToFit="1"/>
      <protection locked="0"/>
    </xf>
    <xf numFmtId="0" fontId="7" fillId="19" borderId="89" xfId="2" applyFont="1" applyFill="1" applyBorder="1" applyAlignment="1" applyProtection="1">
      <alignment horizontal="center" vertical="center" shrinkToFit="1"/>
      <protection locked="0"/>
    </xf>
    <xf numFmtId="0" fontId="7" fillId="19" borderId="96" xfId="2" applyFont="1" applyFill="1" applyBorder="1" applyAlignment="1" applyProtection="1">
      <alignment horizontal="center" vertical="center" shrinkToFit="1"/>
      <protection locked="0"/>
    </xf>
    <xf numFmtId="0" fontId="31" fillId="19" borderId="65" xfId="2" applyFont="1" applyFill="1" applyBorder="1" applyAlignment="1" applyProtection="1">
      <alignment horizontal="center" vertical="center"/>
      <protection locked="0"/>
    </xf>
    <xf numFmtId="0" fontId="31" fillId="19" borderId="45" xfId="2" applyFont="1" applyFill="1" applyBorder="1" applyAlignment="1" applyProtection="1">
      <alignment horizontal="center" vertical="center"/>
      <protection locked="0"/>
    </xf>
    <xf numFmtId="0" fontId="31" fillId="19" borderId="124" xfId="2" applyFont="1" applyFill="1" applyBorder="1" applyAlignment="1" applyProtection="1">
      <alignment horizontal="center" vertical="center"/>
      <protection locked="0"/>
    </xf>
    <xf numFmtId="0" fontId="58" fillId="45" borderId="151" xfId="2" applyFont="1" applyFill="1" applyBorder="1" applyAlignment="1" applyProtection="1">
      <alignment horizontal="center" vertical="center" textRotation="255" wrapText="1" shrinkToFit="1"/>
      <protection locked="0"/>
    </xf>
    <xf numFmtId="0" fontId="58" fillId="45" borderId="103" xfId="2" applyFont="1" applyFill="1" applyBorder="1" applyAlignment="1" applyProtection="1">
      <alignment horizontal="center" vertical="center" textRotation="255" wrapText="1" shrinkToFit="1"/>
      <protection locked="0"/>
    </xf>
    <xf numFmtId="0" fontId="58" fillId="45" borderId="166" xfId="2" applyFont="1" applyFill="1" applyBorder="1" applyAlignment="1" applyProtection="1">
      <alignment horizontal="center" vertical="center" textRotation="255" wrapText="1" shrinkToFit="1"/>
      <protection locked="0"/>
    </xf>
    <xf numFmtId="0" fontId="58" fillId="45" borderId="112" xfId="2" applyFont="1" applyFill="1" applyBorder="1" applyAlignment="1" applyProtection="1">
      <alignment horizontal="center" vertical="center" textRotation="255" wrapText="1" shrinkToFit="1"/>
      <protection locked="0"/>
    </xf>
    <xf numFmtId="0" fontId="58" fillId="45" borderId="169" xfId="2" applyFont="1" applyFill="1" applyBorder="1" applyAlignment="1" applyProtection="1">
      <alignment horizontal="center" vertical="center" textRotation="255" wrapText="1" shrinkToFit="1"/>
      <protection locked="0"/>
    </xf>
    <xf numFmtId="0" fontId="58" fillId="45" borderId="92" xfId="2" applyFont="1" applyFill="1" applyBorder="1" applyAlignment="1" applyProtection="1">
      <alignment horizontal="center" vertical="center" textRotation="255" wrapText="1" shrinkToFit="1"/>
      <protection locked="0"/>
    </xf>
    <xf numFmtId="0" fontId="31" fillId="45" borderId="69" xfId="2" applyFont="1" applyFill="1" applyBorder="1" applyAlignment="1" applyProtection="1">
      <alignment horizontal="center" vertical="center" justifyLastLine="1"/>
      <protection locked="0"/>
    </xf>
    <xf numFmtId="0" fontId="31" fillId="45" borderId="100" xfId="2" applyFont="1" applyFill="1" applyBorder="1" applyAlignment="1" applyProtection="1">
      <alignment horizontal="center" vertical="center" justifyLastLine="1"/>
      <protection locked="0"/>
    </xf>
    <xf numFmtId="0" fontId="31" fillId="19" borderId="4" xfId="2" applyFont="1" applyFill="1" applyBorder="1" applyAlignment="1" applyProtection="1">
      <alignment horizontal="center" vertical="center"/>
      <protection locked="0"/>
    </xf>
    <xf numFmtId="0" fontId="31" fillId="19" borderId="101" xfId="2" applyFont="1" applyFill="1" applyBorder="1" applyAlignment="1" applyProtection="1">
      <alignment horizontal="center" vertical="center"/>
      <protection locked="0"/>
    </xf>
    <xf numFmtId="0" fontId="58" fillId="19" borderId="166" xfId="2" applyFont="1" applyFill="1" applyBorder="1" applyAlignment="1" applyProtection="1">
      <alignment horizontal="center" vertical="center" textRotation="255" wrapText="1" shrinkToFit="1"/>
      <protection locked="0"/>
    </xf>
    <xf numFmtId="0" fontId="58" fillId="19" borderId="112" xfId="2" applyFont="1" applyFill="1" applyBorder="1" applyAlignment="1" applyProtection="1">
      <alignment horizontal="center" vertical="center" textRotation="255" wrapText="1" shrinkToFit="1"/>
      <protection locked="0"/>
    </xf>
    <xf numFmtId="0" fontId="58" fillId="19" borderId="169" xfId="2" applyFont="1" applyFill="1" applyBorder="1" applyAlignment="1" applyProtection="1">
      <alignment horizontal="center" vertical="center" textRotation="255" wrapText="1" shrinkToFit="1"/>
      <protection locked="0"/>
    </xf>
    <xf numFmtId="0" fontId="58" fillId="19" borderId="92" xfId="2" applyFont="1" applyFill="1" applyBorder="1" applyAlignment="1" applyProtection="1">
      <alignment horizontal="center" vertical="center" textRotation="255" wrapText="1" shrinkToFit="1"/>
      <protection locked="0"/>
    </xf>
    <xf numFmtId="0" fontId="7" fillId="19" borderId="90" xfId="2" applyFont="1" applyFill="1" applyBorder="1" applyAlignment="1" applyProtection="1">
      <alignment horizontal="center" vertical="center"/>
      <protection locked="0"/>
    </xf>
    <xf numFmtId="177" fontId="7" fillId="3" borderId="23" xfId="2" applyNumberFormat="1" applyFont="1" applyFill="1" applyBorder="1" applyAlignment="1" applyProtection="1">
      <alignment horizontal="right" vertical="center"/>
      <protection locked="0"/>
    </xf>
    <xf numFmtId="177" fontId="7" fillId="3" borderId="38" xfId="2" applyNumberFormat="1" applyFont="1" applyFill="1" applyBorder="1" applyAlignment="1" applyProtection="1">
      <alignment horizontal="right" vertical="center"/>
      <protection locked="0"/>
    </xf>
    <xf numFmtId="177" fontId="7" fillId="3" borderId="39" xfId="2" applyNumberFormat="1" applyFont="1" applyFill="1" applyBorder="1" applyAlignment="1" applyProtection="1">
      <alignment horizontal="right" vertical="center"/>
      <protection locked="0"/>
    </xf>
    <xf numFmtId="177" fontId="7" fillId="3" borderId="201" xfId="2" applyNumberFormat="1" applyFont="1" applyFill="1" applyBorder="1" applyAlignment="1" applyProtection="1">
      <alignment horizontal="right" vertical="center"/>
      <protection locked="0"/>
    </xf>
    <xf numFmtId="177" fontId="7" fillId="3" borderId="2" xfId="2" applyNumberFormat="1" applyFont="1" applyFill="1" applyBorder="1" applyAlignment="1" applyProtection="1">
      <alignment horizontal="right" vertical="center"/>
      <protection locked="0"/>
    </xf>
    <xf numFmtId="177" fontId="7" fillId="3" borderId="52" xfId="2" applyNumberFormat="1" applyFont="1" applyFill="1" applyBorder="1" applyAlignment="1" applyProtection="1">
      <alignment horizontal="right" vertical="center"/>
      <protection locked="0"/>
    </xf>
    <xf numFmtId="0" fontId="9" fillId="19" borderId="201" xfId="2" applyFont="1" applyFill="1" applyBorder="1" applyAlignment="1" applyProtection="1">
      <alignment horizontal="right" vertical="center"/>
      <protection locked="0"/>
    </xf>
    <xf numFmtId="0" fontId="9" fillId="19" borderId="2" xfId="2" applyFont="1" applyFill="1" applyBorder="1" applyAlignment="1" applyProtection="1">
      <alignment horizontal="right" vertical="center"/>
      <protection locked="0"/>
    </xf>
    <xf numFmtId="0" fontId="9" fillId="19" borderId="52" xfId="2" applyFont="1" applyFill="1" applyBorder="1" applyAlignment="1" applyProtection="1">
      <alignment horizontal="right" vertical="center"/>
      <protection locked="0"/>
    </xf>
    <xf numFmtId="177" fontId="7" fillId="3" borderId="87" xfId="2" applyNumberFormat="1" applyFont="1" applyFill="1" applyBorder="1" applyAlignment="1" applyProtection="1">
      <alignment horizontal="right" vertical="center"/>
      <protection locked="0"/>
    </xf>
    <xf numFmtId="177" fontId="7" fillId="3" borderId="41" xfId="2" applyNumberFormat="1" applyFont="1" applyFill="1" applyBorder="1" applyAlignment="1" applyProtection="1">
      <alignment horizontal="right" vertical="center"/>
      <protection locked="0"/>
    </xf>
    <xf numFmtId="177" fontId="7" fillId="3" borderId="42" xfId="2" applyNumberFormat="1" applyFont="1" applyFill="1" applyBorder="1" applyAlignment="1" applyProtection="1">
      <alignment horizontal="right" vertical="center"/>
      <protection locked="0"/>
    </xf>
    <xf numFmtId="0" fontId="9" fillId="19" borderId="87" xfId="2" applyFont="1" applyFill="1" applyBorder="1" applyAlignment="1" applyProtection="1">
      <alignment horizontal="right" vertical="center"/>
      <protection locked="0"/>
    </xf>
    <xf numFmtId="0" fontId="9" fillId="19" borderId="41" xfId="2" applyFont="1" applyFill="1" applyBorder="1" applyAlignment="1" applyProtection="1">
      <alignment horizontal="right" vertical="center"/>
      <protection locked="0"/>
    </xf>
    <xf numFmtId="0" fontId="9" fillId="19" borderId="42" xfId="2" applyFont="1" applyFill="1" applyBorder="1" applyAlignment="1" applyProtection="1">
      <alignment horizontal="right" vertical="center"/>
      <protection locked="0"/>
    </xf>
    <xf numFmtId="0" fontId="9" fillId="3" borderId="23" xfId="2" applyFont="1" applyFill="1" applyBorder="1" applyAlignment="1" applyProtection="1">
      <alignment horizontal="center" vertical="center" shrinkToFit="1"/>
      <protection locked="0"/>
    </xf>
    <xf numFmtId="0" fontId="9" fillId="3" borderId="38" xfId="2" applyFont="1" applyFill="1" applyBorder="1" applyAlignment="1" applyProtection="1">
      <alignment horizontal="center" vertical="center" shrinkToFit="1"/>
      <protection locked="0"/>
    </xf>
    <xf numFmtId="0" fontId="9" fillId="3" borderId="39" xfId="2" applyFont="1" applyFill="1" applyBorder="1" applyAlignment="1" applyProtection="1">
      <alignment horizontal="center" vertical="center" shrinkToFit="1"/>
      <protection locked="0"/>
    </xf>
    <xf numFmtId="177" fontId="7" fillId="9" borderId="23" xfId="2" applyNumberFormat="1" applyFont="1" applyFill="1" applyBorder="1" applyAlignment="1" applyProtection="1">
      <alignment horizontal="right" vertical="center"/>
      <protection locked="0"/>
    </xf>
    <xf numFmtId="177" fontId="7" fillId="9" borderId="38" xfId="2" applyNumberFormat="1" applyFont="1" applyFill="1" applyBorder="1" applyAlignment="1" applyProtection="1">
      <alignment horizontal="right" vertical="center"/>
      <protection locked="0"/>
    </xf>
    <xf numFmtId="177" fontId="7" fillId="9" borderId="201" xfId="2" applyNumberFormat="1" applyFont="1" applyFill="1" applyBorder="1" applyAlignment="1" applyProtection="1">
      <alignment horizontal="right" vertical="center"/>
      <protection locked="0"/>
    </xf>
    <xf numFmtId="177" fontId="7" fillId="9" borderId="2" xfId="2" applyNumberFormat="1" applyFont="1" applyFill="1" applyBorder="1" applyAlignment="1" applyProtection="1">
      <alignment horizontal="right" vertical="center"/>
      <protection locked="0"/>
    </xf>
    <xf numFmtId="177" fontId="10" fillId="9" borderId="24" xfId="2" applyNumberFormat="1" applyFont="1" applyFill="1" applyBorder="1" applyAlignment="1" applyProtection="1">
      <alignment horizontal="center" vertical="center"/>
      <protection locked="0"/>
    </xf>
    <xf numFmtId="177" fontId="10" fillId="9" borderId="33" xfId="2" applyNumberFormat="1" applyFont="1" applyFill="1" applyBorder="1" applyAlignment="1" applyProtection="1">
      <alignment horizontal="center" vertical="center"/>
      <protection locked="0"/>
    </xf>
    <xf numFmtId="177" fontId="7" fillId="3" borderId="37" xfId="2" applyNumberFormat="1" applyFont="1" applyFill="1" applyBorder="1" applyAlignment="1" applyProtection="1">
      <alignment horizontal="right" vertical="center"/>
      <protection locked="0"/>
    </xf>
    <xf numFmtId="177" fontId="7" fillId="3" borderId="10" xfId="2" applyNumberFormat="1" applyFont="1" applyFill="1" applyBorder="1" applyAlignment="1" applyProtection="1">
      <alignment horizontal="right" vertical="center"/>
      <protection locked="0"/>
    </xf>
    <xf numFmtId="177" fontId="7" fillId="9" borderId="87" xfId="2" applyNumberFormat="1" applyFont="1" applyFill="1" applyBorder="1" applyAlignment="1" applyProtection="1">
      <alignment horizontal="right" vertical="center"/>
      <protection locked="0"/>
    </xf>
    <xf numFmtId="177" fontId="7" fillId="9" borderId="41" xfId="2" applyNumberFormat="1" applyFont="1" applyFill="1" applyBorder="1" applyAlignment="1" applyProtection="1">
      <alignment horizontal="right" vertical="center"/>
      <protection locked="0"/>
    </xf>
    <xf numFmtId="177" fontId="10" fillId="9" borderId="47" xfId="2" applyNumberFormat="1" applyFont="1" applyFill="1" applyBorder="1" applyAlignment="1" applyProtection="1">
      <alignment horizontal="center" vertical="center"/>
      <protection locked="0"/>
    </xf>
    <xf numFmtId="177" fontId="7" fillId="3" borderId="40" xfId="2" applyNumberFormat="1" applyFont="1" applyFill="1" applyBorder="1" applyAlignment="1" applyProtection="1">
      <alignment horizontal="right" vertical="center"/>
      <protection locked="0"/>
    </xf>
    <xf numFmtId="177" fontId="58" fillId="3" borderId="26" xfId="2" applyNumberFormat="1" applyFont="1" applyFill="1" applyBorder="1" applyAlignment="1" applyProtection="1">
      <alignment horizontal="right" vertical="center"/>
      <protection locked="0"/>
    </xf>
    <xf numFmtId="177" fontId="58" fillId="3" borderId="69" xfId="2" applyNumberFormat="1" applyFont="1" applyFill="1" applyBorder="1" applyAlignment="1" applyProtection="1">
      <alignment horizontal="right" vertical="center"/>
      <protection locked="0"/>
    </xf>
    <xf numFmtId="177" fontId="58" fillId="3" borderId="100" xfId="2" applyNumberFormat="1" applyFont="1" applyFill="1" applyBorder="1" applyAlignment="1" applyProtection="1">
      <alignment horizontal="right" vertical="center"/>
      <protection locked="0"/>
    </xf>
    <xf numFmtId="0" fontId="10" fillId="19" borderId="149" xfId="2" applyFont="1" applyFill="1" applyBorder="1" applyAlignment="1" applyProtection="1">
      <alignment vertical="center" textRotation="255" shrinkToFit="1"/>
      <protection locked="0"/>
    </xf>
    <xf numFmtId="0" fontId="10" fillId="19" borderId="202" xfId="2" applyFont="1" applyFill="1" applyBorder="1" applyAlignment="1" applyProtection="1">
      <alignment vertical="center" textRotation="255" shrinkToFit="1"/>
      <protection locked="0"/>
    </xf>
    <xf numFmtId="0" fontId="9" fillId="3" borderId="31" xfId="2" applyFont="1" applyFill="1" applyBorder="1" applyAlignment="1" applyProtection="1">
      <alignment horizontal="center" vertical="center" shrinkToFit="1"/>
      <protection locked="0"/>
    </xf>
    <xf numFmtId="0" fontId="9" fillId="3" borderId="0" xfId="2" applyFont="1" applyFill="1" applyAlignment="1" applyProtection="1">
      <alignment horizontal="center" vertical="center" shrinkToFit="1"/>
      <protection locked="0"/>
    </xf>
    <xf numFmtId="0" fontId="9" fillId="3" borderId="59" xfId="2" applyFont="1" applyFill="1" applyBorder="1" applyAlignment="1" applyProtection="1">
      <alignment horizontal="center" vertical="center" shrinkToFit="1"/>
      <protection locked="0"/>
    </xf>
    <xf numFmtId="177" fontId="58" fillId="9" borderId="61" xfId="2" applyNumberFormat="1" applyFont="1" applyFill="1" applyBorder="1" applyAlignment="1" applyProtection="1">
      <alignment horizontal="right" vertical="center"/>
      <protection locked="0"/>
    </xf>
    <xf numFmtId="177" fontId="58" fillId="9" borderId="12" xfId="2" applyNumberFormat="1" applyFont="1" applyFill="1" applyBorder="1" applyAlignment="1" applyProtection="1">
      <alignment horizontal="right" vertical="center"/>
      <protection locked="0"/>
    </xf>
    <xf numFmtId="177" fontId="58" fillId="9" borderId="57" xfId="2" applyNumberFormat="1" applyFont="1" applyFill="1" applyBorder="1" applyAlignment="1" applyProtection="1">
      <alignment horizontal="right" vertical="center"/>
      <protection locked="0"/>
    </xf>
    <xf numFmtId="0" fontId="0" fillId="0" borderId="23" xfId="0" applyBorder="1" applyAlignment="1" applyProtection="1">
      <alignment horizontal="center" vertical="top" wrapText="1"/>
      <protection locked="0"/>
    </xf>
    <xf numFmtId="0" fontId="0" fillId="0" borderId="38"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0" fillId="0" borderId="201"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33" xfId="0" applyBorder="1" applyAlignment="1" applyProtection="1">
      <alignment horizontal="center" vertical="top" wrapText="1"/>
      <protection locked="0"/>
    </xf>
    <xf numFmtId="0" fontId="7" fillId="19" borderId="97" xfId="2" applyFont="1" applyFill="1" applyBorder="1" applyAlignment="1" applyProtection="1">
      <alignment horizontal="center" vertical="center"/>
      <protection locked="0"/>
    </xf>
    <xf numFmtId="0" fontId="7" fillId="19" borderId="93" xfId="2" applyFont="1" applyFill="1" applyBorder="1" applyAlignment="1" applyProtection="1">
      <alignment horizontal="center" vertical="center"/>
      <protection locked="0"/>
    </xf>
    <xf numFmtId="0" fontId="7" fillId="19" borderId="94" xfId="2" applyFont="1" applyFill="1" applyBorder="1" applyAlignment="1" applyProtection="1">
      <alignment horizontal="center" vertical="center"/>
      <protection locked="0"/>
    </xf>
    <xf numFmtId="177" fontId="58" fillId="9" borderId="31" xfId="2" applyNumberFormat="1" applyFont="1" applyFill="1" applyBorder="1" applyAlignment="1" applyProtection="1">
      <alignment horizontal="right" vertical="center"/>
      <protection locked="0"/>
    </xf>
    <xf numFmtId="177" fontId="58" fillId="9" borderId="0" xfId="2" applyNumberFormat="1" applyFont="1" applyFill="1" applyAlignment="1" applyProtection="1">
      <alignment horizontal="right" vertical="center"/>
      <protection locked="0"/>
    </xf>
    <xf numFmtId="177" fontId="58" fillId="3" borderId="20" xfId="2" applyNumberFormat="1" applyFont="1" applyFill="1" applyBorder="1" applyAlignment="1" applyProtection="1">
      <alignment horizontal="right" vertical="center"/>
      <protection locked="0"/>
    </xf>
    <xf numFmtId="0" fontId="7" fillId="19" borderId="3" xfId="2" applyFont="1" applyFill="1" applyBorder="1" applyAlignment="1" applyProtection="1">
      <alignment horizontal="center" vertical="center"/>
      <protection locked="0"/>
    </xf>
    <xf numFmtId="0" fontId="7" fillId="19" borderId="41" xfId="2" applyFont="1" applyFill="1" applyBorder="1" applyAlignment="1" applyProtection="1">
      <alignment horizontal="center" vertical="center"/>
      <protection locked="0"/>
    </xf>
    <xf numFmtId="0" fontId="7" fillId="19" borderId="74" xfId="2" applyFont="1" applyFill="1" applyBorder="1" applyAlignment="1" applyProtection="1">
      <alignment horizontal="center" vertical="center"/>
      <protection locked="0"/>
    </xf>
    <xf numFmtId="0" fontId="7" fillId="19" borderId="73" xfId="2" applyFont="1" applyFill="1" applyBorder="1" applyAlignment="1" applyProtection="1">
      <alignment horizontal="center" vertical="center"/>
      <protection locked="0"/>
    </xf>
    <xf numFmtId="0" fontId="7" fillId="19" borderId="87" xfId="2" applyFont="1" applyFill="1" applyBorder="1" applyAlignment="1" applyProtection="1">
      <alignment horizontal="center" vertical="center"/>
      <protection locked="0"/>
    </xf>
    <xf numFmtId="0" fontId="7" fillId="19" borderId="42" xfId="2" applyFont="1" applyFill="1" applyBorder="1" applyAlignment="1" applyProtection="1">
      <alignment horizontal="center" vertical="center"/>
      <protection locked="0"/>
    </xf>
    <xf numFmtId="0" fontId="7" fillId="19" borderId="44" xfId="2" applyFont="1" applyFill="1" applyBorder="1" applyAlignment="1" applyProtection="1">
      <alignment horizontal="center" vertical="center"/>
      <protection locked="0"/>
    </xf>
    <xf numFmtId="0" fontId="7" fillId="19" borderId="47" xfId="2" applyFont="1" applyFill="1" applyBorder="1" applyAlignment="1" applyProtection="1">
      <alignment horizontal="center" vertical="center"/>
      <protection locked="0"/>
    </xf>
    <xf numFmtId="0" fontId="7" fillId="19" borderId="16" xfId="2" applyFont="1" applyFill="1" applyBorder="1" applyAlignment="1" applyProtection="1">
      <alignment horizontal="center" vertical="center"/>
      <protection locked="0"/>
    </xf>
    <xf numFmtId="0" fontId="7" fillId="19" borderId="12" xfId="2" applyFont="1" applyFill="1" applyBorder="1" applyAlignment="1" applyProtection="1">
      <alignment horizontal="center" vertical="center"/>
      <protection locked="0"/>
    </xf>
    <xf numFmtId="0" fontId="7" fillId="19" borderId="57" xfId="2" applyFont="1" applyFill="1" applyBorder="1" applyAlignment="1" applyProtection="1">
      <alignment horizontal="center" vertical="center"/>
      <protection locked="0"/>
    </xf>
    <xf numFmtId="177" fontId="58" fillId="34" borderId="16" xfId="2" applyNumberFormat="1" applyFont="1" applyFill="1" applyBorder="1" applyAlignment="1" applyProtection="1">
      <alignment horizontal="right" vertical="center"/>
      <protection locked="0"/>
    </xf>
    <xf numFmtId="177" fontId="58" fillId="34" borderId="12" xfId="2" applyNumberFormat="1" applyFont="1" applyFill="1" applyBorder="1" applyAlignment="1" applyProtection="1">
      <alignment horizontal="right" vertical="center"/>
      <protection locked="0"/>
    </xf>
    <xf numFmtId="177" fontId="58" fillId="34" borderId="57" xfId="2" applyNumberFormat="1" applyFont="1" applyFill="1" applyBorder="1" applyAlignment="1" applyProtection="1">
      <alignment horizontal="right" vertical="center"/>
      <protection locked="0"/>
    </xf>
    <xf numFmtId="0" fontId="57" fillId="19" borderId="0" xfId="2" applyFont="1" applyFill="1" applyAlignment="1" applyProtection="1">
      <alignment horizontal="right" vertical="top"/>
      <protection locked="0"/>
    </xf>
    <xf numFmtId="0" fontId="45" fillId="19" borderId="0" xfId="2" applyFont="1" applyFill="1" applyAlignment="1" applyProtection="1">
      <alignment vertical="center" shrinkToFit="1"/>
      <protection locked="0"/>
    </xf>
    <xf numFmtId="0" fontId="45" fillId="19" borderId="0" xfId="0" applyFont="1" applyFill="1" applyAlignment="1" applyProtection="1">
      <alignment vertical="center" shrinkToFit="1"/>
      <protection locked="0"/>
    </xf>
    <xf numFmtId="0" fontId="149" fillId="19" borderId="0" xfId="2" applyFont="1" applyFill="1" applyProtection="1">
      <alignment vertical="center"/>
      <protection locked="0"/>
    </xf>
    <xf numFmtId="0" fontId="149" fillId="19" borderId="0" xfId="0" applyFont="1" applyFill="1" applyProtection="1">
      <alignment vertical="center"/>
      <protection locked="0"/>
    </xf>
    <xf numFmtId="0" fontId="8" fillId="19" borderId="2" xfId="2" applyFont="1" applyFill="1" applyBorder="1" applyAlignment="1" applyProtection="1">
      <alignment horizontal="right" vertical="center"/>
      <protection locked="0"/>
    </xf>
    <xf numFmtId="0" fontId="7" fillId="19" borderId="34" xfId="2" applyFont="1" applyFill="1" applyBorder="1" applyAlignment="1" applyProtection="1">
      <alignment horizontal="center" vertical="center"/>
      <protection locked="0"/>
    </xf>
    <xf numFmtId="0" fontId="7" fillId="19" borderId="40" xfId="2" applyFont="1" applyFill="1" applyBorder="1" applyAlignment="1" applyProtection="1">
      <alignment horizontal="center" vertical="center"/>
      <protection locked="0"/>
    </xf>
    <xf numFmtId="176" fontId="7" fillId="19" borderId="74" xfId="2" applyNumberFormat="1" applyFont="1" applyFill="1" applyBorder="1" applyAlignment="1" applyProtection="1">
      <alignment horizontal="center" vertical="center"/>
      <protection locked="0"/>
    </xf>
    <xf numFmtId="176" fontId="7" fillId="19" borderId="3" xfId="2" applyNumberFormat="1" applyFont="1" applyFill="1" applyBorder="1" applyAlignment="1" applyProtection="1">
      <alignment horizontal="center" vertical="center"/>
      <protection locked="0"/>
    </xf>
    <xf numFmtId="176" fontId="7" fillId="19" borderId="44" xfId="2" applyNumberFormat="1" applyFont="1" applyFill="1" applyBorder="1" applyAlignment="1" applyProtection="1">
      <alignment horizontal="center" vertical="center"/>
      <protection locked="0"/>
    </xf>
    <xf numFmtId="176" fontId="7" fillId="19" borderId="87" xfId="2" applyNumberFormat="1" applyFont="1" applyFill="1" applyBorder="1" applyAlignment="1" applyProtection="1">
      <alignment horizontal="center" vertical="center"/>
      <protection locked="0"/>
    </xf>
    <xf numFmtId="176" fontId="7" fillId="19" borderId="41" xfId="2" applyNumberFormat="1" applyFont="1" applyFill="1" applyBorder="1" applyAlignment="1" applyProtection="1">
      <alignment horizontal="center" vertical="center"/>
      <protection locked="0"/>
    </xf>
    <xf numFmtId="176" fontId="7" fillId="19" borderId="47" xfId="2" applyNumberFormat="1" applyFont="1" applyFill="1" applyBorder="1" applyAlignment="1" applyProtection="1">
      <alignment horizontal="center" vertical="center"/>
      <protection locked="0"/>
    </xf>
    <xf numFmtId="0" fontId="7" fillId="9" borderId="38" xfId="2" applyFont="1" applyFill="1" applyBorder="1" applyAlignment="1" applyProtection="1">
      <alignment horizontal="center" vertical="center" wrapText="1" shrinkToFit="1"/>
      <protection locked="0"/>
    </xf>
    <xf numFmtId="0" fontId="7" fillId="9" borderId="24" xfId="2" applyFont="1" applyFill="1" applyBorder="1" applyAlignment="1" applyProtection="1">
      <alignment horizontal="center" vertical="center" wrapText="1" shrinkToFit="1"/>
      <protection locked="0"/>
    </xf>
    <xf numFmtId="0" fontId="7" fillId="19" borderId="150" xfId="2" applyFont="1" applyFill="1" applyBorder="1" applyAlignment="1" applyProtection="1">
      <alignment horizontal="center" vertical="center" wrapText="1" shrinkToFit="1"/>
      <protection locked="0"/>
    </xf>
    <xf numFmtId="0" fontId="7" fillId="19" borderId="54" xfId="2" applyFont="1" applyFill="1" applyBorder="1" applyAlignment="1" applyProtection="1">
      <alignment horizontal="center" vertical="center" wrapText="1" shrinkToFit="1"/>
      <protection locked="0"/>
    </xf>
    <xf numFmtId="0" fontId="7" fillId="0" borderId="214" xfId="2" applyFont="1" applyBorder="1" applyAlignment="1" applyProtection="1">
      <alignment horizontal="center" vertical="center" wrapText="1" shrinkToFit="1"/>
      <protection locked="0"/>
    </xf>
    <xf numFmtId="0" fontId="7" fillId="9" borderId="55" xfId="2" applyFont="1" applyFill="1" applyBorder="1" applyAlignment="1" applyProtection="1">
      <alignment horizontal="center" vertical="center" wrapText="1" shrinkToFit="1"/>
      <protection locked="0"/>
    </xf>
    <xf numFmtId="0" fontId="7" fillId="9" borderId="77" xfId="2" applyFont="1" applyFill="1" applyBorder="1" applyAlignment="1" applyProtection="1">
      <alignment horizontal="center" vertical="center" wrapText="1" shrinkToFit="1"/>
      <protection locked="0"/>
    </xf>
    <xf numFmtId="0" fontId="7" fillId="0" borderId="209" xfId="2" applyFont="1" applyBorder="1" applyAlignment="1" applyProtection="1">
      <alignment horizontal="center" vertical="center" wrapText="1" shrinkToFit="1"/>
      <protection locked="0"/>
    </xf>
    <xf numFmtId="0" fontId="32" fillId="10" borderId="84" xfId="0" applyFont="1" applyFill="1" applyBorder="1" applyAlignment="1" applyProtection="1">
      <alignment vertical="center" shrinkToFit="1"/>
      <protection locked="0"/>
    </xf>
    <xf numFmtId="0" fontId="7" fillId="0" borderId="23" xfId="2" applyFont="1" applyBorder="1" applyAlignment="1" applyProtection="1">
      <alignment horizontal="center" vertical="center" wrapText="1" shrinkToFit="1"/>
      <protection locked="0"/>
    </xf>
    <xf numFmtId="0" fontId="7" fillId="0" borderId="38" xfId="2" applyFont="1" applyBorder="1" applyAlignment="1" applyProtection="1">
      <alignment horizontal="center" vertical="center" wrapText="1" shrinkToFit="1"/>
      <protection locked="0"/>
    </xf>
    <xf numFmtId="0" fontId="7" fillId="0" borderId="201" xfId="2" applyFont="1" applyBorder="1" applyAlignment="1" applyProtection="1">
      <alignment horizontal="center" vertical="center" wrapText="1" shrinkToFit="1"/>
      <protection locked="0"/>
    </xf>
    <xf numFmtId="0" fontId="7" fillId="0" borderId="2" xfId="2" applyFont="1" applyBorder="1" applyAlignment="1" applyProtection="1">
      <alignment horizontal="center" vertical="center" wrapText="1" shrinkToFit="1"/>
      <protection locked="0"/>
    </xf>
    <xf numFmtId="0" fontId="7" fillId="0" borderId="213" xfId="2" applyFont="1" applyBorder="1" applyAlignment="1" applyProtection="1">
      <alignment horizontal="center" vertical="center" wrapText="1" shrinkToFit="1"/>
      <protection locked="0"/>
    </xf>
    <xf numFmtId="0" fontId="7" fillId="0" borderId="39" xfId="2" applyFont="1" applyBorder="1" applyAlignment="1" applyProtection="1">
      <alignment horizontal="center" vertical="center" wrapText="1" shrinkToFit="1"/>
      <protection locked="0"/>
    </xf>
    <xf numFmtId="0" fontId="7" fillId="0" borderId="52" xfId="2" applyFont="1" applyBorder="1" applyAlignment="1" applyProtection="1">
      <alignment horizontal="center" vertical="center" wrapText="1" shrinkToFit="1"/>
      <protection locked="0"/>
    </xf>
    <xf numFmtId="0" fontId="7" fillId="19" borderId="102" xfId="2" applyFont="1" applyFill="1" applyBorder="1" applyAlignment="1" applyProtection="1">
      <alignment horizontal="center" vertical="center" wrapText="1" shrinkToFit="1"/>
      <protection locked="0"/>
    </xf>
    <xf numFmtId="0" fontId="7" fillId="19" borderId="23" xfId="2" applyFont="1" applyFill="1" applyBorder="1" applyAlignment="1" applyProtection="1">
      <alignment horizontal="center" vertical="center" wrapText="1" shrinkToFit="1"/>
      <protection locked="0"/>
    </xf>
    <xf numFmtId="0" fontId="0" fillId="19" borderId="149" xfId="0" applyFill="1" applyBorder="1" applyAlignment="1" applyProtection="1">
      <alignment vertical="center" textRotation="255" shrinkToFit="1"/>
      <protection locked="0"/>
    </xf>
    <xf numFmtId="0" fontId="0" fillId="19" borderId="202" xfId="0" applyFill="1" applyBorder="1" applyAlignment="1" applyProtection="1">
      <alignment vertical="center" textRotation="255" shrinkToFit="1"/>
      <protection locked="0"/>
    </xf>
    <xf numFmtId="0" fontId="7" fillId="19" borderId="147" xfId="2" applyFont="1" applyFill="1" applyBorder="1" applyAlignment="1" applyProtection="1">
      <alignment horizontal="center" vertical="center" wrapText="1" shrinkToFit="1"/>
      <protection locked="0"/>
    </xf>
    <xf numFmtId="0" fontId="7" fillId="19" borderId="29" xfId="2" applyFont="1" applyFill="1" applyBorder="1" applyAlignment="1" applyProtection="1">
      <alignment horizontal="center" vertical="center" wrapText="1" shrinkToFit="1"/>
      <protection locked="0"/>
    </xf>
    <xf numFmtId="0" fontId="7" fillId="0" borderId="212" xfId="2" applyFont="1" applyBorder="1" applyAlignment="1" applyProtection="1">
      <alignment horizontal="center" vertical="center" wrapText="1" shrinkToFit="1"/>
      <protection locked="0"/>
    </xf>
    <xf numFmtId="0" fontId="7" fillId="9" borderId="50" xfId="2" applyFont="1" applyFill="1" applyBorder="1" applyAlignment="1" applyProtection="1">
      <alignment horizontal="center" vertical="center" wrapText="1" shrinkToFit="1"/>
      <protection locked="0"/>
    </xf>
    <xf numFmtId="0" fontId="7" fillId="9" borderId="30" xfId="2" applyFont="1" applyFill="1" applyBorder="1" applyAlignment="1" applyProtection="1">
      <alignment horizontal="center" vertical="center" wrapText="1" shrinkToFit="1"/>
      <protection locked="0"/>
    </xf>
    <xf numFmtId="0" fontId="7" fillId="0" borderId="87" xfId="2" applyFont="1" applyBorder="1" applyAlignment="1" applyProtection="1">
      <alignment horizontal="center" vertical="center" wrapText="1" shrinkToFit="1"/>
      <protection locked="0"/>
    </xf>
    <xf numFmtId="0" fontId="7" fillId="0" borderId="41" xfId="2" applyFont="1" applyBorder="1" applyAlignment="1" applyProtection="1">
      <alignment horizontal="center" vertical="center" wrapText="1" shrinkToFit="1"/>
      <protection locked="0"/>
    </xf>
    <xf numFmtId="0" fontId="7" fillId="0" borderId="211" xfId="2" applyFont="1" applyBorder="1" applyAlignment="1" applyProtection="1">
      <alignment horizontal="center" vertical="center" wrapText="1" shrinkToFit="1"/>
      <protection locked="0"/>
    </xf>
    <xf numFmtId="0" fontId="7" fillId="0" borderId="42" xfId="2" applyFont="1" applyBorder="1" applyAlignment="1" applyProtection="1">
      <alignment horizontal="center" vertical="center" wrapText="1" shrinkToFit="1"/>
      <protection locked="0"/>
    </xf>
    <xf numFmtId="0" fontId="7" fillId="9" borderId="0" xfId="2" applyFont="1" applyFill="1" applyAlignment="1" applyProtection="1">
      <alignment horizontal="center" vertical="center" wrapText="1" shrinkToFit="1"/>
      <protection locked="0"/>
    </xf>
    <xf numFmtId="0" fontId="7" fillId="9" borderId="22" xfId="2" applyFont="1" applyFill="1" applyBorder="1" applyAlignment="1" applyProtection="1">
      <alignment horizontal="center" vertical="center" wrapText="1" shrinkToFit="1"/>
      <protection locked="0"/>
    </xf>
    <xf numFmtId="0" fontId="7" fillId="0" borderId="210" xfId="2" applyFont="1" applyBorder="1" applyAlignment="1" applyProtection="1">
      <alignment horizontal="center" vertical="center" wrapText="1" shrinkToFit="1"/>
      <protection locked="0"/>
    </xf>
    <xf numFmtId="0" fontId="58" fillId="0" borderId="214" xfId="2" applyFont="1" applyBorder="1" applyAlignment="1" applyProtection="1">
      <alignment horizontal="center" vertical="center" wrapText="1" shrinkToFit="1"/>
      <protection locked="0"/>
    </xf>
    <xf numFmtId="0" fontId="58" fillId="9" borderId="55" xfId="2" applyFont="1" applyFill="1" applyBorder="1" applyAlignment="1" applyProtection="1">
      <alignment horizontal="center" vertical="center" wrapText="1" shrinkToFit="1"/>
      <protection locked="0"/>
    </xf>
    <xf numFmtId="0" fontId="58" fillId="9" borderId="77" xfId="2" applyFont="1" applyFill="1" applyBorder="1" applyAlignment="1" applyProtection="1">
      <alignment horizontal="center" vertical="center" wrapText="1" shrinkToFit="1"/>
      <protection locked="0"/>
    </xf>
    <xf numFmtId="0" fontId="31" fillId="10" borderId="68" xfId="2" applyFont="1" applyFill="1" applyBorder="1" applyAlignment="1" applyProtection="1">
      <alignment horizontal="center" vertical="center" shrinkToFit="1"/>
      <protection locked="0"/>
    </xf>
    <xf numFmtId="0" fontId="32" fillId="10" borderId="100" xfId="0" applyFont="1" applyFill="1" applyBorder="1" applyAlignment="1" applyProtection="1">
      <alignment vertical="center" shrinkToFit="1"/>
      <protection locked="0"/>
    </xf>
    <xf numFmtId="0" fontId="7" fillId="0" borderId="31" xfId="2" applyFont="1" applyBorder="1" applyAlignment="1" applyProtection="1">
      <alignment horizontal="center" vertical="center" wrapText="1" shrinkToFit="1"/>
      <protection locked="0"/>
    </xf>
    <xf numFmtId="0" fontId="7" fillId="0" borderId="0" xfId="2" applyFont="1" applyAlignment="1" applyProtection="1">
      <alignment horizontal="center" vertical="center" wrapText="1" shrinkToFit="1"/>
      <protection locked="0"/>
    </xf>
    <xf numFmtId="0" fontId="7" fillId="0" borderId="59" xfId="2" applyFont="1" applyBorder="1" applyAlignment="1" applyProtection="1">
      <alignment horizontal="center" vertical="center" wrapText="1" shrinkToFit="1"/>
      <protection locked="0"/>
    </xf>
    <xf numFmtId="0" fontId="7" fillId="19" borderId="64" xfId="2" applyFont="1" applyFill="1" applyBorder="1" applyAlignment="1" applyProtection="1">
      <alignment horizontal="center" vertical="center" wrapText="1" shrinkToFit="1"/>
      <protection locked="0"/>
    </xf>
    <xf numFmtId="0" fontId="7" fillId="19" borderId="31" xfId="2" applyFont="1" applyFill="1" applyBorder="1" applyAlignment="1" applyProtection="1">
      <alignment horizontal="center" vertical="center" wrapText="1" shrinkToFit="1"/>
      <protection locked="0"/>
    </xf>
    <xf numFmtId="0" fontId="58" fillId="0" borderId="209" xfId="2" applyFont="1" applyBorder="1" applyAlignment="1" applyProtection="1">
      <alignment horizontal="center" vertical="center" wrapText="1" shrinkToFit="1"/>
      <protection locked="0"/>
    </xf>
    <xf numFmtId="0" fontId="58" fillId="9" borderId="0" xfId="2" applyFont="1" applyFill="1" applyAlignment="1" applyProtection="1">
      <alignment horizontal="center" vertical="center" wrapText="1" shrinkToFit="1"/>
      <protection locked="0"/>
    </xf>
    <xf numFmtId="0" fontId="58" fillId="9" borderId="22" xfId="2" applyFont="1" applyFill="1" applyBorder="1" applyAlignment="1" applyProtection="1">
      <alignment horizontal="center" vertical="center" wrapText="1" shrinkToFit="1"/>
      <protection locked="0"/>
    </xf>
    <xf numFmtId="0" fontId="58" fillId="9" borderId="212" xfId="2" applyFont="1" applyFill="1" applyBorder="1" applyAlignment="1" applyProtection="1">
      <alignment horizontal="center" vertical="center" wrapText="1" shrinkToFit="1"/>
      <protection locked="0"/>
    </xf>
    <xf numFmtId="0" fontId="58" fillId="9" borderId="63" xfId="2" applyFont="1" applyFill="1" applyBorder="1" applyAlignment="1" applyProtection="1">
      <alignment horizontal="center" vertical="center" wrapText="1" shrinkToFit="1"/>
      <protection locked="0"/>
    </xf>
    <xf numFmtId="0" fontId="69" fillId="9" borderId="65" xfId="2" applyFont="1" applyFill="1" applyBorder="1" applyAlignment="1" applyProtection="1">
      <alignment horizontal="center" vertical="center" wrapText="1" shrinkToFit="1"/>
      <protection locked="0"/>
    </xf>
    <xf numFmtId="0" fontId="69" fillId="9" borderId="58" xfId="2" applyFont="1" applyFill="1" applyBorder="1" applyAlignment="1" applyProtection="1">
      <alignment horizontal="center" vertical="center" wrapText="1" shrinkToFit="1"/>
      <protection locked="0"/>
    </xf>
    <xf numFmtId="0" fontId="7" fillId="19" borderId="20" xfId="2" applyFont="1" applyFill="1" applyBorder="1" applyAlignment="1" applyProtection="1">
      <alignment horizontal="center" vertical="center"/>
      <protection locked="0"/>
    </xf>
    <xf numFmtId="0" fontId="7" fillId="19" borderId="69" xfId="2" applyFont="1" applyFill="1" applyBorder="1" applyAlignment="1" applyProtection="1">
      <alignment horizontal="center" vertical="center"/>
      <protection locked="0"/>
    </xf>
    <xf numFmtId="0" fontId="7" fillId="19" borderId="100" xfId="2" applyFont="1" applyFill="1" applyBorder="1" applyAlignment="1" applyProtection="1">
      <alignment horizontal="center" vertical="center"/>
      <protection locked="0"/>
    </xf>
    <xf numFmtId="0" fontId="7" fillId="19" borderId="19" xfId="2" applyFont="1" applyFill="1" applyBorder="1" applyAlignment="1" applyProtection="1">
      <alignment horizontal="center" vertical="center"/>
      <protection locked="0"/>
    </xf>
    <xf numFmtId="0" fontId="7" fillId="19" borderId="55" xfId="2" applyFont="1" applyFill="1" applyBorder="1" applyAlignment="1" applyProtection="1">
      <alignment horizontal="center" vertical="center"/>
      <protection locked="0"/>
    </xf>
    <xf numFmtId="0" fontId="7" fillId="19" borderId="83" xfId="2" applyFont="1" applyFill="1" applyBorder="1" applyAlignment="1" applyProtection="1">
      <alignment horizontal="center" vertical="center"/>
      <protection locked="0"/>
    </xf>
    <xf numFmtId="0" fontId="58" fillId="0" borderId="23" xfId="2" applyFont="1" applyBorder="1" applyAlignment="1" applyProtection="1">
      <alignment horizontal="center" vertical="center" wrapText="1" shrinkToFit="1"/>
      <protection locked="0"/>
    </xf>
    <xf numFmtId="0" fontId="58" fillId="0" borderId="38" xfId="2" applyFont="1" applyBorder="1" applyAlignment="1" applyProtection="1">
      <alignment horizontal="center" vertical="center" wrapText="1" shrinkToFit="1"/>
      <protection locked="0"/>
    </xf>
    <xf numFmtId="0" fontId="58" fillId="0" borderId="201" xfId="2" applyFont="1" applyBorder="1" applyAlignment="1" applyProtection="1">
      <alignment horizontal="center" vertical="center" wrapText="1" shrinkToFit="1"/>
      <protection locked="0"/>
    </xf>
    <xf numFmtId="0" fontId="58" fillId="0" borderId="2" xfId="2" applyFont="1" applyBorder="1" applyAlignment="1" applyProtection="1">
      <alignment horizontal="center" vertical="center" wrapText="1" shrinkToFit="1"/>
      <protection locked="0"/>
    </xf>
    <xf numFmtId="0" fontId="58" fillId="0" borderId="213" xfId="2" applyFont="1" applyBorder="1" applyAlignment="1" applyProtection="1">
      <alignment horizontal="center" vertical="center" wrapText="1" shrinkToFit="1"/>
      <protection locked="0"/>
    </xf>
    <xf numFmtId="0" fontId="58" fillId="0" borderId="39" xfId="2" applyFont="1" applyBorder="1" applyAlignment="1" applyProtection="1">
      <alignment horizontal="center" vertical="center" wrapText="1" shrinkToFit="1"/>
      <protection locked="0"/>
    </xf>
    <xf numFmtId="0" fontId="58" fillId="0" borderId="52" xfId="2" applyFont="1" applyBorder="1" applyAlignment="1" applyProtection="1">
      <alignment horizontal="center" vertical="center" wrapText="1" shrinkToFit="1"/>
      <protection locked="0"/>
    </xf>
    <xf numFmtId="0" fontId="58" fillId="9" borderId="209" xfId="2" applyFont="1" applyFill="1" applyBorder="1" applyAlignment="1" applyProtection="1">
      <alignment horizontal="center" vertical="center" wrapText="1" shrinkToFit="1"/>
      <protection locked="0"/>
    </xf>
    <xf numFmtId="0" fontId="58" fillId="9" borderId="38" xfId="2" applyFont="1" applyFill="1" applyBorder="1" applyAlignment="1" applyProtection="1">
      <alignment horizontal="center" vertical="center" wrapText="1" shrinkToFit="1"/>
      <protection locked="0"/>
    </xf>
    <xf numFmtId="0" fontId="58" fillId="9" borderId="24" xfId="2" applyFont="1" applyFill="1" applyBorder="1" applyAlignment="1" applyProtection="1">
      <alignment horizontal="center" vertical="center" wrapText="1" shrinkToFit="1"/>
      <protection locked="0"/>
    </xf>
    <xf numFmtId="0" fontId="7" fillId="19" borderId="209" xfId="2" applyFont="1" applyFill="1" applyBorder="1" applyAlignment="1" applyProtection="1">
      <alignment horizontal="center" vertical="center" wrapText="1" shrinkToFit="1"/>
      <protection locked="0"/>
    </xf>
    <xf numFmtId="0" fontId="7" fillId="19" borderId="210" xfId="2" applyFont="1" applyFill="1" applyBorder="1" applyAlignment="1" applyProtection="1">
      <alignment horizontal="center" vertical="center" wrapText="1" shrinkToFit="1"/>
      <protection locked="0"/>
    </xf>
    <xf numFmtId="0" fontId="7" fillId="19" borderId="211" xfId="2" applyFont="1" applyFill="1" applyBorder="1" applyAlignment="1" applyProtection="1">
      <alignment horizontal="center" vertical="center" wrapText="1" shrinkToFit="1"/>
      <protection locked="0"/>
    </xf>
    <xf numFmtId="0" fontId="7" fillId="19" borderId="38" xfId="2" applyFont="1" applyFill="1" applyBorder="1" applyAlignment="1" applyProtection="1">
      <alignment horizontal="center" vertical="center" wrapText="1" shrinkToFit="1"/>
      <protection locked="0"/>
    </xf>
    <xf numFmtId="0" fontId="7" fillId="19" borderId="24" xfId="2" applyFont="1" applyFill="1" applyBorder="1" applyAlignment="1" applyProtection="1">
      <alignment horizontal="center" vertical="center" wrapText="1" shrinkToFit="1"/>
      <protection locked="0"/>
    </xf>
    <xf numFmtId="0" fontId="7" fillId="19" borderId="0" xfId="2" applyFont="1" applyFill="1" applyAlignment="1" applyProtection="1">
      <alignment horizontal="center" vertical="center" wrapText="1" shrinkToFit="1"/>
      <protection locked="0"/>
    </xf>
    <xf numFmtId="0" fontId="7" fillId="19" borderId="22" xfId="2" applyFont="1" applyFill="1" applyBorder="1" applyAlignment="1" applyProtection="1">
      <alignment horizontal="center" vertical="center" wrapText="1" shrinkToFit="1"/>
      <protection locked="0"/>
    </xf>
    <xf numFmtId="0" fontId="7" fillId="19" borderId="41" xfId="2" applyFont="1" applyFill="1" applyBorder="1" applyAlignment="1" applyProtection="1">
      <alignment horizontal="center" vertical="center" wrapText="1" shrinkToFit="1"/>
      <protection locked="0"/>
    </xf>
    <xf numFmtId="0" fontId="7" fillId="19" borderId="47" xfId="2" applyFont="1" applyFill="1" applyBorder="1" applyAlignment="1" applyProtection="1">
      <alignment horizontal="center" vertical="center" wrapText="1" shrinkToFit="1"/>
      <protection locked="0"/>
    </xf>
    <xf numFmtId="0" fontId="7" fillId="19" borderId="37" xfId="2" applyFont="1" applyFill="1" applyBorder="1" applyAlignment="1" applyProtection="1">
      <alignment horizontal="center" vertical="center"/>
      <protection locked="0"/>
    </xf>
    <xf numFmtId="0" fontId="7" fillId="19" borderId="38" xfId="2" applyFont="1" applyFill="1" applyBorder="1" applyAlignment="1" applyProtection="1">
      <alignment horizontal="center" vertical="center"/>
      <protection locked="0"/>
    </xf>
    <xf numFmtId="0" fontId="7" fillId="19" borderId="39" xfId="2" applyFont="1" applyFill="1" applyBorder="1" applyAlignment="1" applyProtection="1">
      <alignment horizontal="center" vertical="center"/>
      <protection locked="0"/>
    </xf>
    <xf numFmtId="0" fontId="69" fillId="9" borderId="23" xfId="2" applyFont="1" applyFill="1" applyBorder="1" applyAlignment="1" applyProtection="1">
      <alignment horizontal="center" vertical="center" wrapText="1" shrinkToFit="1"/>
      <protection locked="0"/>
    </xf>
    <xf numFmtId="0" fontId="69" fillId="9" borderId="38" xfId="2" applyFont="1" applyFill="1" applyBorder="1" applyAlignment="1" applyProtection="1">
      <alignment horizontal="center" vertical="center" wrapText="1" shrinkToFit="1"/>
      <protection locked="0"/>
    </xf>
    <xf numFmtId="0" fontId="69" fillId="9" borderId="87" xfId="2" applyFont="1" applyFill="1" applyBorder="1" applyAlignment="1" applyProtection="1">
      <alignment horizontal="center" vertical="center" wrapText="1" shrinkToFit="1"/>
      <protection locked="0"/>
    </xf>
    <xf numFmtId="0" fontId="69" fillId="9" borderId="41" xfId="2" applyFont="1" applyFill="1" applyBorder="1" applyAlignment="1" applyProtection="1">
      <alignment horizontal="center" vertical="center" wrapText="1" shrinkToFit="1"/>
      <protection locked="0"/>
    </xf>
    <xf numFmtId="0" fontId="69" fillId="9" borderId="98" xfId="2" applyFont="1" applyFill="1" applyBorder="1" applyAlignment="1" applyProtection="1">
      <alignment horizontal="center" vertical="center" wrapText="1" shrinkToFit="1"/>
      <protection locked="0"/>
    </xf>
    <xf numFmtId="0" fontId="69" fillId="9" borderId="99" xfId="2" applyFont="1" applyFill="1" applyBorder="1" applyAlignment="1" applyProtection="1">
      <alignment horizontal="center" vertical="center" wrapText="1" shrinkToFit="1"/>
      <protection locked="0"/>
    </xf>
    <xf numFmtId="0" fontId="69" fillId="9" borderId="46" xfId="2" applyFont="1" applyFill="1" applyBorder="1" applyAlignment="1" applyProtection="1">
      <alignment horizontal="center" vertical="center" wrapText="1" shrinkToFit="1"/>
      <protection locked="0"/>
    </xf>
    <xf numFmtId="0" fontId="69" fillId="9" borderId="48" xfId="2" applyFont="1" applyFill="1" applyBorder="1" applyAlignment="1" applyProtection="1">
      <alignment horizontal="center" vertical="center" wrapText="1" shrinkToFit="1"/>
      <protection locked="0"/>
    </xf>
    <xf numFmtId="0" fontId="69" fillId="9" borderId="39" xfId="2" applyFont="1" applyFill="1" applyBorder="1" applyAlignment="1" applyProtection="1">
      <alignment horizontal="center" vertical="center" wrapText="1" shrinkToFit="1"/>
      <protection locked="0"/>
    </xf>
    <xf numFmtId="0" fontId="69" fillId="9" borderId="42" xfId="2" applyFont="1" applyFill="1" applyBorder="1" applyAlignment="1" applyProtection="1">
      <alignment horizontal="center" vertical="center" wrapText="1" shrinkToFit="1"/>
      <protection locked="0"/>
    </xf>
    <xf numFmtId="0" fontId="7" fillId="19" borderId="87" xfId="2" applyFont="1" applyFill="1" applyBorder="1" applyAlignment="1" applyProtection="1">
      <alignment horizontal="center" vertical="center" wrapText="1" shrinkToFit="1"/>
      <protection locked="0"/>
    </xf>
    <xf numFmtId="0" fontId="4" fillId="10" borderId="0" xfId="2" applyFont="1" applyFill="1" applyAlignment="1" applyProtection="1">
      <alignment horizontal="left" vertical="center" wrapText="1"/>
      <protection locked="0"/>
    </xf>
    <xf numFmtId="0" fontId="31" fillId="19" borderId="0" xfId="2" applyFont="1" applyFill="1" applyProtection="1">
      <alignment vertical="center"/>
      <protection locked="0"/>
    </xf>
    <xf numFmtId="0" fontId="32" fillId="19" borderId="0" xfId="0" applyFont="1" applyFill="1" applyProtection="1">
      <alignment vertical="center"/>
      <protection locked="0"/>
    </xf>
    <xf numFmtId="0" fontId="56" fillId="19" borderId="0" xfId="2" applyFont="1" applyFill="1" applyAlignment="1" applyProtection="1">
      <alignment horizontal="left" vertical="top" wrapText="1"/>
      <protection locked="0"/>
    </xf>
    <xf numFmtId="0" fontId="7" fillId="19" borderId="6" xfId="2" applyFont="1" applyFill="1" applyBorder="1" applyAlignment="1" applyProtection="1">
      <alignment horizontal="center" vertical="center"/>
      <protection locked="0"/>
    </xf>
    <xf numFmtId="0" fontId="7" fillId="19" borderId="0" xfId="2" applyFont="1" applyFill="1" applyAlignment="1" applyProtection="1">
      <alignment horizontal="center" vertical="center"/>
      <protection locked="0"/>
    </xf>
    <xf numFmtId="0" fontId="7" fillId="19" borderId="59" xfId="2" applyFont="1" applyFill="1" applyBorder="1" applyAlignment="1" applyProtection="1">
      <alignment horizontal="center" vertical="center"/>
      <protection locked="0"/>
    </xf>
    <xf numFmtId="0" fontId="8" fillId="19" borderId="95" xfId="2" applyFont="1" applyFill="1" applyBorder="1" applyAlignment="1" applyProtection="1">
      <alignment horizontal="center" vertical="center"/>
      <protection locked="0"/>
    </xf>
    <xf numFmtId="0" fontId="8" fillId="19" borderId="89" xfId="2" applyFont="1" applyFill="1" applyBorder="1" applyAlignment="1" applyProtection="1">
      <alignment horizontal="center" vertical="center"/>
      <protection locked="0"/>
    </xf>
    <xf numFmtId="0" fontId="8" fillId="19" borderId="96" xfId="2" applyFont="1" applyFill="1" applyBorder="1" applyAlignment="1" applyProtection="1">
      <alignment horizontal="center" vertical="center"/>
      <protection locked="0"/>
    </xf>
    <xf numFmtId="0" fontId="8" fillId="19" borderId="90" xfId="2" applyFont="1" applyFill="1" applyBorder="1" applyAlignment="1" applyProtection="1">
      <alignment horizontal="center" vertical="center"/>
      <protection locked="0"/>
    </xf>
    <xf numFmtId="0" fontId="7" fillId="19" borderId="39" xfId="2" applyFont="1" applyFill="1" applyBorder="1" applyAlignment="1" applyProtection="1">
      <alignment horizontal="center" vertical="center" wrapText="1" shrinkToFit="1"/>
      <protection locked="0"/>
    </xf>
    <xf numFmtId="0" fontId="7" fillId="19" borderId="59" xfId="2" applyFont="1" applyFill="1" applyBorder="1" applyAlignment="1" applyProtection="1">
      <alignment horizontal="center" vertical="center" wrapText="1" shrinkToFit="1"/>
      <protection locked="0"/>
    </xf>
    <xf numFmtId="0" fontId="7" fillId="19" borderId="42" xfId="2" applyFont="1" applyFill="1" applyBorder="1" applyAlignment="1" applyProtection="1">
      <alignment horizontal="center" vertical="center" wrapText="1" shrinkToFit="1"/>
      <protection locked="0"/>
    </xf>
    <xf numFmtId="0" fontId="59" fillId="19" borderId="6" xfId="2" applyFont="1" applyFill="1" applyBorder="1" applyAlignment="1" applyProtection="1">
      <alignment horizontal="right" vertical="top" wrapText="1"/>
      <protection locked="0"/>
    </xf>
    <xf numFmtId="0" fontId="56" fillId="19" borderId="0" xfId="2" applyFont="1" applyFill="1" applyAlignment="1" applyProtection="1">
      <alignment horizontal="left" vertical="center" wrapText="1"/>
      <protection locked="0"/>
    </xf>
    <xf numFmtId="0" fontId="148" fillId="9" borderId="168" xfId="0" applyFont="1" applyFill="1" applyBorder="1" applyAlignment="1" applyProtection="1">
      <alignment horizontal="center" vertical="center" wrapText="1"/>
      <protection locked="0"/>
    </xf>
    <xf numFmtId="0" fontId="148" fillId="9" borderId="126" xfId="0" applyFont="1" applyFill="1" applyBorder="1" applyAlignment="1" applyProtection="1">
      <alignment horizontal="center" vertical="center" wrapText="1"/>
      <protection locked="0"/>
    </xf>
    <xf numFmtId="0" fontId="148" fillId="9" borderId="169" xfId="0" applyFont="1" applyFill="1" applyBorder="1" applyAlignment="1" applyProtection="1">
      <alignment horizontal="center" vertical="center" wrapText="1"/>
      <protection locked="0"/>
    </xf>
    <xf numFmtId="0" fontId="148" fillId="9" borderId="128" xfId="0" applyFont="1" applyFill="1" applyBorder="1" applyAlignment="1" applyProtection="1">
      <alignment horizontal="center" vertical="center" wrapText="1"/>
      <protection locked="0"/>
    </xf>
    <xf numFmtId="0" fontId="148" fillId="0" borderId="168" xfId="0" applyFont="1" applyBorder="1" applyAlignment="1" applyProtection="1">
      <alignment horizontal="center" vertical="center" wrapText="1"/>
      <protection locked="0"/>
    </xf>
    <xf numFmtId="0" fontId="148" fillId="0" borderId="126" xfId="0" applyFont="1" applyBorder="1" applyAlignment="1" applyProtection="1">
      <alignment horizontal="center" vertical="center" wrapText="1"/>
      <protection locked="0"/>
    </xf>
    <xf numFmtId="0" fontId="148" fillId="0" borderId="169" xfId="0" applyFont="1" applyBorder="1" applyAlignment="1" applyProtection="1">
      <alignment horizontal="center" vertical="center" wrapText="1"/>
      <protection locked="0"/>
    </xf>
    <xf numFmtId="0" fontId="148" fillId="0" borderId="128" xfId="0" applyFont="1" applyBorder="1" applyAlignment="1" applyProtection="1">
      <alignment horizontal="center" vertical="center" wrapText="1"/>
      <protection locked="0"/>
    </xf>
    <xf numFmtId="0" fontId="123" fillId="19" borderId="3" xfId="2" applyFont="1" applyFill="1" applyBorder="1" applyAlignment="1" applyProtection="1">
      <alignment horizontal="center" vertical="center" wrapText="1"/>
      <protection locked="0"/>
    </xf>
    <xf numFmtId="0" fontId="74" fillId="19" borderId="41" xfId="2" applyFont="1" applyFill="1" applyBorder="1" applyAlignment="1" applyProtection="1">
      <alignment horizontal="center" vertical="center"/>
      <protection locked="0"/>
    </xf>
    <xf numFmtId="0" fontId="31" fillId="19" borderId="34" xfId="2" applyFont="1" applyFill="1" applyBorder="1" applyAlignment="1" applyProtection="1">
      <alignment horizontal="center" vertical="center"/>
      <protection locked="0"/>
    </xf>
    <xf numFmtId="0" fontId="31" fillId="19" borderId="3" xfId="2" applyFont="1" applyFill="1" applyBorder="1" applyAlignment="1" applyProtection="1">
      <alignment horizontal="center" vertical="center"/>
      <protection locked="0"/>
    </xf>
    <xf numFmtId="0" fontId="31" fillId="19" borderId="44" xfId="2" applyFont="1" applyFill="1" applyBorder="1" applyAlignment="1" applyProtection="1">
      <alignment horizontal="center" vertical="center"/>
      <protection locked="0"/>
    </xf>
    <xf numFmtId="0" fontId="91" fillId="19" borderId="112" xfId="2" applyFont="1" applyFill="1" applyBorder="1" applyAlignment="1" applyProtection="1">
      <alignment horizontal="center" vertical="center" wrapText="1"/>
      <protection locked="0"/>
    </xf>
    <xf numFmtId="0" fontId="91" fillId="19" borderId="61" xfId="2" applyFont="1" applyFill="1" applyBorder="1" applyAlignment="1" applyProtection="1">
      <alignment horizontal="center" vertical="center" wrapText="1"/>
      <protection locked="0"/>
    </xf>
    <xf numFmtId="0" fontId="91" fillId="19" borderId="102" xfId="2" applyFont="1" applyFill="1" applyBorder="1" applyAlignment="1" applyProtection="1">
      <alignment horizontal="center" vertical="center" wrapText="1"/>
      <protection locked="0"/>
    </xf>
    <xf numFmtId="0" fontId="91" fillId="19" borderId="23" xfId="2" applyFont="1" applyFill="1" applyBorder="1" applyAlignment="1" applyProtection="1">
      <alignment horizontal="center" vertical="center" wrapText="1"/>
      <protection locked="0"/>
    </xf>
    <xf numFmtId="0" fontId="91" fillId="19" borderId="193" xfId="2" applyFont="1" applyFill="1" applyBorder="1" applyAlignment="1" applyProtection="1">
      <alignment horizontal="center" vertical="center" wrapText="1"/>
      <protection locked="0"/>
    </xf>
    <xf numFmtId="0" fontId="91" fillId="19" borderId="191" xfId="2" applyFont="1" applyFill="1" applyBorder="1" applyAlignment="1" applyProtection="1">
      <alignment horizontal="center" vertical="center" wrapText="1"/>
      <protection locked="0"/>
    </xf>
    <xf numFmtId="0" fontId="91" fillId="19" borderId="192" xfId="2" applyFont="1" applyFill="1" applyBorder="1" applyAlignment="1" applyProtection="1">
      <alignment horizontal="center" vertical="center" wrapText="1"/>
      <protection locked="0"/>
    </xf>
    <xf numFmtId="0" fontId="73" fillId="19" borderId="101" xfId="2" applyFont="1" applyFill="1" applyBorder="1" applyAlignment="1" applyProtection="1">
      <alignment horizontal="center" vertical="center"/>
      <protection locked="0"/>
    </xf>
    <xf numFmtId="0" fontId="73" fillId="19" borderId="191" xfId="2" applyFont="1" applyFill="1" applyBorder="1" applyAlignment="1" applyProtection="1">
      <alignment horizontal="center" vertical="center"/>
      <protection locked="0"/>
    </xf>
    <xf numFmtId="0" fontId="8" fillId="19" borderId="2" xfId="2" applyFont="1" applyFill="1" applyBorder="1" applyAlignment="1" applyProtection="1">
      <alignment horizontal="left" vertical="center" wrapText="1"/>
      <protection locked="0"/>
    </xf>
    <xf numFmtId="0" fontId="87" fillId="19" borderId="65" xfId="2" applyFont="1" applyFill="1" applyBorder="1" applyAlignment="1" applyProtection="1">
      <alignment horizontal="center" vertical="center" wrapText="1"/>
      <protection locked="0"/>
    </xf>
    <xf numFmtId="0" fontId="87" fillId="19" borderId="58" xfId="2" applyFont="1" applyFill="1" applyBorder="1" applyAlignment="1" applyProtection="1">
      <alignment horizontal="center" vertical="center" wrapText="1"/>
      <protection locked="0"/>
    </xf>
    <xf numFmtId="0" fontId="70" fillId="19" borderId="34" xfId="2" applyFont="1" applyFill="1" applyBorder="1" applyAlignment="1" applyProtection="1">
      <alignment horizontal="left" vertical="center" wrapText="1"/>
      <protection locked="0"/>
    </xf>
    <xf numFmtId="0" fontId="70" fillId="19" borderId="3" xfId="2" applyFont="1" applyFill="1" applyBorder="1" applyAlignment="1" applyProtection="1">
      <alignment horizontal="left" vertical="center" wrapText="1"/>
      <protection locked="0"/>
    </xf>
    <xf numFmtId="0" fontId="70" fillId="19" borderId="44" xfId="2" applyFont="1" applyFill="1" applyBorder="1" applyAlignment="1" applyProtection="1">
      <alignment horizontal="left" vertical="center" wrapText="1"/>
      <protection locked="0"/>
    </xf>
    <xf numFmtId="0" fontId="70" fillId="19" borderId="10" xfId="2" applyFont="1" applyFill="1" applyBorder="1" applyAlignment="1" applyProtection="1">
      <alignment horizontal="left" vertical="center" wrapText="1"/>
      <protection locked="0"/>
    </xf>
    <xf numFmtId="0" fontId="70" fillId="19" borderId="2" xfId="2" applyFont="1" applyFill="1" applyBorder="1" applyAlignment="1" applyProtection="1">
      <alignment horizontal="left" vertical="center" wrapText="1"/>
      <protection locked="0"/>
    </xf>
    <xf numFmtId="0" fontId="70" fillId="19" borderId="33" xfId="2" applyFont="1" applyFill="1" applyBorder="1" applyAlignment="1" applyProtection="1">
      <alignment horizontal="left" vertical="center" wrapText="1"/>
      <protection locked="0"/>
    </xf>
    <xf numFmtId="0" fontId="24" fillId="0" borderId="65" xfId="2" applyFont="1" applyBorder="1" applyAlignment="1" applyProtection="1">
      <alignment horizontal="center" vertical="center" wrapText="1"/>
      <protection locked="0"/>
    </xf>
    <xf numFmtId="0" fontId="24" fillId="0" borderId="58" xfId="2" applyFont="1" applyBorder="1" applyAlignment="1" applyProtection="1">
      <alignment horizontal="center" vertical="center" wrapText="1"/>
      <protection locked="0"/>
    </xf>
    <xf numFmtId="0" fontId="31" fillId="44" borderId="0" xfId="1" applyFont="1" applyFill="1" applyAlignment="1" applyProtection="1">
      <alignment horizontal="distributed" vertical="center"/>
      <protection locked="0"/>
    </xf>
    <xf numFmtId="0" fontId="31" fillId="44" borderId="2" xfId="1" applyFont="1" applyFill="1" applyBorder="1" applyAlignment="1" applyProtection="1">
      <alignment horizontal="distributed" vertical="center"/>
      <protection locked="0"/>
    </xf>
    <xf numFmtId="0" fontId="147" fillId="21" borderId="4" xfId="6" applyFont="1" applyFill="1" applyBorder="1" applyAlignment="1" applyProtection="1">
      <alignment horizontal="center" vertical="center"/>
      <protection locked="0"/>
    </xf>
    <xf numFmtId="0" fontId="58" fillId="21" borderId="4" xfId="2" applyFont="1" applyFill="1" applyBorder="1" applyAlignment="1" applyProtection="1">
      <alignment horizontal="center" vertical="center"/>
      <protection locked="0"/>
    </xf>
    <xf numFmtId="0" fontId="58" fillId="21" borderId="5" xfId="2" applyFont="1" applyFill="1" applyBorder="1" applyAlignment="1" applyProtection="1">
      <alignment horizontal="center" vertical="center"/>
      <protection locked="0"/>
    </xf>
    <xf numFmtId="0" fontId="58" fillId="21" borderId="69" xfId="2" applyFont="1" applyFill="1" applyBorder="1" applyAlignment="1" applyProtection="1">
      <alignment horizontal="center" vertical="center"/>
      <protection locked="0"/>
    </xf>
    <xf numFmtId="0" fontId="58" fillId="21" borderId="8" xfId="2" applyFont="1" applyFill="1" applyBorder="1" applyAlignment="1" applyProtection="1">
      <alignment horizontal="center" vertical="center"/>
      <protection locked="0"/>
    </xf>
    <xf numFmtId="0" fontId="31" fillId="19" borderId="1" xfId="2" applyFont="1" applyFill="1" applyBorder="1" applyAlignment="1" applyProtection="1">
      <alignment horizontal="distributed" vertical="center" shrinkToFit="1"/>
      <protection locked="0"/>
    </xf>
    <xf numFmtId="0" fontId="31" fillId="19" borderId="0" xfId="2" applyFont="1" applyFill="1" applyAlignment="1" applyProtection="1">
      <alignment horizontal="distributed" vertical="center" shrinkToFit="1"/>
      <protection locked="0"/>
    </xf>
    <xf numFmtId="0" fontId="31" fillId="44" borderId="27" xfId="1" applyFont="1" applyFill="1" applyBorder="1" applyAlignment="1" applyProtection="1">
      <alignment horizontal="center" vertical="center" wrapText="1"/>
      <protection locked="0"/>
    </xf>
    <xf numFmtId="0" fontId="31" fillId="44" borderId="4" xfId="1" applyFont="1" applyFill="1" applyBorder="1" applyAlignment="1" applyProtection="1">
      <alignment horizontal="center" vertical="center" wrapText="1"/>
      <protection locked="0"/>
    </xf>
    <xf numFmtId="0" fontId="31" fillId="44" borderId="21" xfId="1" applyFont="1" applyFill="1" applyBorder="1" applyAlignment="1" applyProtection="1">
      <alignment horizontal="center" vertical="center" wrapText="1"/>
      <protection locked="0"/>
    </xf>
    <xf numFmtId="0" fontId="31" fillId="44" borderId="6" xfId="1" applyFont="1" applyFill="1" applyBorder="1" applyAlignment="1" applyProtection="1">
      <alignment horizontal="center" vertical="center" wrapText="1"/>
      <protection locked="0"/>
    </xf>
    <xf numFmtId="0" fontId="31" fillId="44" borderId="0" xfId="1" applyFont="1" applyFill="1" applyAlignment="1" applyProtection="1">
      <alignment horizontal="center" vertical="center" wrapText="1"/>
      <protection locked="0"/>
    </xf>
    <xf numFmtId="0" fontId="31" fillId="44" borderId="66" xfId="1" applyFont="1" applyFill="1" applyBorder="1" applyAlignment="1" applyProtection="1">
      <alignment horizontal="center" vertical="center" wrapText="1"/>
      <protection locked="0"/>
    </xf>
    <xf numFmtId="0" fontId="31" fillId="44" borderId="10" xfId="1" applyFont="1" applyFill="1" applyBorder="1" applyAlignment="1" applyProtection="1">
      <alignment horizontal="center" vertical="center" wrapText="1"/>
      <protection locked="0"/>
    </xf>
    <xf numFmtId="0" fontId="31" fillId="44" borderId="2" xfId="1" applyFont="1" applyFill="1" applyBorder="1" applyAlignment="1" applyProtection="1">
      <alignment horizontal="center" vertical="center" wrapText="1"/>
      <protection locked="0"/>
    </xf>
    <xf numFmtId="0" fontId="31" fillId="44" borderId="67" xfId="1" applyFont="1" applyFill="1" applyBorder="1" applyAlignment="1" applyProtection="1">
      <alignment horizontal="center" vertical="center" wrapText="1"/>
      <protection locked="0"/>
    </xf>
    <xf numFmtId="0" fontId="31" fillId="19" borderId="7" xfId="2" applyFont="1" applyFill="1" applyBorder="1" applyAlignment="1" applyProtection="1">
      <alignment horizontal="center" vertical="center"/>
      <protection locked="0"/>
    </xf>
    <xf numFmtId="0" fontId="32" fillId="19" borderId="1" xfId="0" applyFont="1" applyFill="1" applyBorder="1" applyProtection="1">
      <alignment vertical="center"/>
      <protection locked="0"/>
    </xf>
    <xf numFmtId="0" fontId="31" fillId="19" borderId="4" xfId="2" applyFont="1" applyFill="1" applyBorder="1" applyAlignment="1" applyProtection="1">
      <alignment horizontal="left" vertical="center" shrinkToFit="1"/>
      <protection locked="0"/>
    </xf>
    <xf numFmtId="0" fontId="32" fillId="19" borderId="4" xfId="0" applyFont="1" applyFill="1" applyBorder="1" applyAlignment="1" applyProtection="1">
      <alignment horizontal="left" vertical="center" shrinkToFit="1"/>
      <protection locked="0"/>
    </xf>
    <xf numFmtId="0" fontId="32" fillId="19" borderId="21" xfId="0" applyFont="1" applyFill="1" applyBorder="1" applyAlignment="1" applyProtection="1">
      <alignment horizontal="left" vertical="center" shrinkToFit="1"/>
      <protection locked="0"/>
    </xf>
    <xf numFmtId="0" fontId="31" fillId="44" borderId="17" xfId="1" applyFont="1" applyFill="1" applyBorder="1" applyAlignment="1" applyProtection="1">
      <alignment horizontal="center" vertical="center"/>
      <protection locked="0"/>
    </xf>
    <xf numFmtId="0" fontId="31" fillId="44" borderId="71" xfId="1" applyFont="1" applyFill="1" applyBorder="1" applyAlignment="1" applyProtection="1">
      <alignment horizontal="center" vertical="center"/>
      <protection locked="0"/>
    </xf>
    <xf numFmtId="0" fontId="31" fillId="44" borderId="72" xfId="1" applyFont="1" applyFill="1" applyBorder="1" applyAlignment="1" applyProtection="1">
      <alignment horizontal="center" vertical="center"/>
      <protection locked="0"/>
    </xf>
    <xf numFmtId="0" fontId="40" fillId="44" borderId="20" xfId="1" applyFont="1" applyFill="1" applyBorder="1" applyAlignment="1" applyProtection="1">
      <alignment horizontal="center" vertical="center"/>
      <protection locked="0"/>
    </xf>
    <xf numFmtId="0" fontId="40" fillId="44" borderId="69" xfId="1" applyFont="1" applyFill="1" applyBorder="1" applyAlignment="1" applyProtection="1">
      <alignment horizontal="center" vertical="center"/>
      <protection locked="0"/>
    </xf>
    <xf numFmtId="0" fontId="40" fillId="44" borderId="70" xfId="1" applyFont="1" applyFill="1" applyBorder="1" applyAlignment="1" applyProtection="1">
      <alignment horizontal="center" vertical="center"/>
      <protection locked="0"/>
    </xf>
    <xf numFmtId="0" fontId="44" fillId="19" borderId="27" xfId="0" applyFont="1" applyFill="1" applyBorder="1" applyAlignment="1" applyProtection="1">
      <alignment horizontal="center" vertical="center" shrinkToFit="1"/>
      <protection locked="0"/>
    </xf>
    <xf numFmtId="0" fontId="44" fillId="19" borderId="4" xfId="0" applyFont="1" applyFill="1" applyBorder="1" applyAlignment="1" applyProtection="1">
      <alignment horizontal="center" vertical="center" shrinkToFit="1"/>
      <protection locked="0"/>
    </xf>
    <xf numFmtId="0" fontId="44" fillId="19" borderId="21" xfId="0" applyFont="1" applyFill="1" applyBorder="1" applyAlignment="1" applyProtection="1">
      <alignment horizontal="center" vertical="center" shrinkToFit="1"/>
      <protection locked="0"/>
    </xf>
    <xf numFmtId="0" fontId="44" fillId="19" borderId="6" xfId="0" applyFont="1" applyFill="1" applyBorder="1" applyAlignment="1" applyProtection="1">
      <alignment horizontal="center" vertical="center" shrinkToFit="1"/>
      <protection locked="0"/>
    </xf>
    <xf numFmtId="0" fontId="44" fillId="19" borderId="0" xfId="0" applyFont="1" applyFill="1" applyAlignment="1" applyProtection="1">
      <alignment horizontal="center" vertical="center" shrinkToFit="1"/>
      <protection locked="0"/>
    </xf>
    <xf numFmtId="0" fontId="44" fillId="19" borderId="66" xfId="0" applyFont="1" applyFill="1" applyBorder="1" applyAlignment="1" applyProtection="1">
      <alignment horizontal="center" vertical="center" shrinkToFit="1"/>
      <protection locked="0"/>
    </xf>
    <xf numFmtId="0" fontId="44" fillId="19" borderId="20" xfId="0" applyFont="1" applyFill="1" applyBorder="1" applyAlignment="1" applyProtection="1">
      <alignment horizontal="center" vertical="center" shrinkToFit="1"/>
      <protection locked="0"/>
    </xf>
    <xf numFmtId="0" fontId="44" fillId="19" borderId="69" xfId="0" applyFont="1" applyFill="1" applyBorder="1" applyAlignment="1" applyProtection="1">
      <alignment horizontal="center" vertical="center" shrinkToFit="1"/>
      <protection locked="0"/>
    </xf>
    <xf numFmtId="0" fontId="44" fillId="19" borderId="70" xfId="0" applyFont="1" applyFill="1" applyBorder="1" applyAlignment="1" applyProtection="1">
      <alignment horizontal="center" vertical="center" shrinkToFit="1"/>
      <protection locked="0"/>
    </xf>
    <xf numFmtId="0" fontId="31" fillId="19" borderId="7" xfId="2" applyFont="1" applyFill="1" applyBorder="1" applyAlignment="1" applyProtection="1">
      <alignment horizontal="distributed" vertical="center"/>
      <protection locked="0"/>
    </xf>
    <xf numFmtId="0" fontId="31" fillId="19" borderId="4" xfId="2" applyFont="1" applyFill="1" applyBorder="1" applyAlignment="1" applyProtection="1">
      <alignment horizontal="distributed" vertical="center"/>
      <protection locked="0"/>
    </xf>
    <xf numFmtId="0" fontId="39" fillId="21" borderId="4" xfId="0" applyFont="1" applyFill="1" applyBorder="1" applyAlignment="1" applyProtection="1">
      <alignment horizontal="center" vertical="center" shrinkToFit="1"/>
      <protection locked="0"/>
    </xf>
    <xf numFmtId="0" fontId="39" fillId="21" borderId="21" xfId="0" applyFont="1" applyFill="1" applyBorder="1" applyAlignment="1" applyProtection="1">
      <alignment horizontal="center" vertical="center" shrinkToFit="1"/>
      <protection locked="0"/>
    </xf>
    <xf numFmtId="0" fontId="57" fillId="19" borderId="17" xfId="2" applyFont="1" applyFill="1" applyBorder="1" applyAlignment="1" applyProtection="1">
      <alignment horizontal="center" vertical="center"/>
      <protection locked="0"/>
    </xf>
    <xf numFmtId="0" fontId="57" fillId="19" borderId="71" xfId="2" applyFont="1" applyFill="1" applyBorder="1" applyAlignment="1" applyProtection="1">
      <alignment horizontal="center" vertical="center"/>
      <protection locked="0"/>
    </xf>
    <xf numFmtId="0" fontId="57" fillId="19" borderId="25" xfId="2" applyFont="1" applyFill="1" applyBorder="1" applyAlignment="1" applyProtection="1">
      <alignment horizontal="center" vertical="center"/>
      <protection locked="0"/>
    </xf>
    <xf numFmtId="0" fontId="31" fillId="19" borderId="17" xfId="2" applyFont="1" applyFill="1" applyBorder="1" applyAlignment="1" applyProtection="1">
      <alignment horizontal="center" vertical="center" shrinkToFit="1"/>
      <protection locked="0"/>
    </xf>
    <xf numFmtId="0" fontId="31" fillId="19" borderId="71" xfId="2" applyFont="1" applyFill="1" applyBorder="1" applyAlignment="1" applyProtection="1">
      <alignment horizontal="center" vertical="center" shrinkToFit="1"/>
      <protection locked="0"/>
    </xf>
    <xf numFmtId="0" fontId="39" fillId="21" borderId="71" xfId="0" applyFont="1" applyFill="1" applyBorder="1" applyAlignment="1" applyProtection="1">
      <alignment horizontal="center" vertical="center" shrinkToFit="1"/>
      <protection locked="0"/>
    </xf>
    <xf numFmtId="0" fontId="39" fillId="21" borderId="72" xfId="0" applyFont="1" applyFill="1" applyBorder="1" applyAlignment="1" applyProtection="1">
      <alignment horizontal="center" vertical="center" shrinkToFit="1"/>
      <protection locked="0"/>
    </xf>
    <xf numFmtId="0" fontId="7" fillId="19" borderId="7" xfId="2" applyFont="1" applyFill="1" applyBorder="1" applyAlignment="1" applyProtection="1">
      <alignment horizontal="center" vertical="center" wrapText="1"/>
      <protection locked="0"/>
    </xf>
    <xf numFmtId="0" fontId="7" fillId="19" borderId="4" xfId="2" applyFont="1" applyFill="1" applyBorder="1" applyAlignment="1" applyProtection="1">
      <alignment horizontal="center" vertical="center"/>
      <protection locked="0"/>
    </xf>
    <xf numFmtId="0" fontId="7" fillId="19" borderId="21" xfId="2" applyFont="1" applyFill="1" applyBorder="1" applyAlignment="1" applyProtection="1">
      <alignment horizontal="center" vertical="center"/>
      <protection locked="0"/>
    </xf>
    <xf numFmtId="0" fontId="7" fillId="19" borderId="68" xfId="2" applyFont="1" applyFill="1" applyBorder="1" applyAlignment="1" applyProtection="1">
      <alignment horizontal="center" vertical="center"/>
      <protection locked="0"/>
    </xf>
    <xf numFmtId="0" fontId="7" fillId="19" borderId="70" xfId="2" applyFont="1" applyFill="1" applyBorder="1" applyAlignment="1" applyProtection="1">
      <alignment horizontal="center" vertical="center"/>
      <protection locked="0"/>
    </xf>
    <xf numFmtId="0" fontId="75" fillId="44" borderId="34" xfId="1" applyFont="1" applyFill="1" applyBorder="1" applyAlignment="1" applyProtection="1">
      <alignment horizontal="center" vertical="center" shrinkToFit="1"/>
      <protection locked="0"/>
    </xf>
    <xf numFmtId="0" fontId="75" fillId="44" borderId="3" xfId="1" applyFont="1" applyFill="1" applyBorder="1" applyAlignment="1" applyProtection="1">
      <alignment horizontal="center" vertical="center" shrinkToFit="1"/>
      <protection locked="0"/>
    </xf>
    <xf numFmtId="0" fontId="75" fillId="44" borderId="43" xfId="1" applyFont="1" applyFill="1" applyBorder="1" applyAlignment="1" applyProtection="1">
      <alignment horizontal="center" vertical="center" shrinkToFit="1"/>
      <protection locked="0"/>
    </xf>
    <xf numFmtId="0" fontId="31" fillId="19" borderId="15" xfId="2" applyFont="1" applyFill="1" applyBorder="1" applyAlignment="1" applyProtection="1">
      <alignment horizontal="center" vertical="center" shrinkToFit="1"/>
      <protection locked="0"/>
    </xf>
    <xf numFmtId="0" fontId="31" fillId="19" borderId="3" xfId="2" applyFont="1" applyFill="1" applyBorder="1" applyAlignment="1" applyProtection="1">
      <alignment horizontal="center" vertical="center" shrinkToFit="1"/>
      <protection locked="0"/>
    </xf>
    <xf numFmtId="0" fontId="31" fillId="19" borderId="43" xfId="2" applyFont="1" applyFill="1" applyBorder="1" applyAlignment="1" applyProtection="1">
      <alignment horizontal="center" vertical="center" shrinkToFit="1"/>
      <protection locked="0"/>
    </xf>
    <xf numFmtId="0" fontId="75" fillId="44" borderId="34" xfId="1" applyFont="1" applyFill="1" applyBorder="1" applyAlignment="1" applyProtection="1">
      <alignment horizontal="center" vertical="center"/>
      <protection locked="0"/>
    </xf>
    <xf numFmtId="0" fontId="75" fillId="44" borderId="3" xfId="1" applyFont="1" applyFill="1" applyBorder="1" applyAlignment="1" applyProtection="1">
      <alignment horizontal="center" vertical="center"/>
      <protection locked="0"/>
    </xf>
    <xf numFmtId="0" fontId="75" fillId="44" borderId="43" xfId="1" applyFont="1" applyFill="1" applyBorder="1" applyAlignment="1" applyProtection="1">
      <alignment horizontal="center" vertical="center"/>
      <protection locked="0"/>
    </xf>
    <xf numFmtId="0" fontId="75" fillId="44" borderId="6" xfId="1" applyFont="1" applyFill="1" applyBorder="1" applyAlignment="1" applyProtection="1">
      <alignment horizontal="center" vertical="center"/>
      <protection locked="0"/>
    </xf>
    <xf numFmtId="0" fontId="75" fillId="44" borderId="0" xfId="1" applyFont="1" applyFill="1" applyAlignment="1" applyProtection="1">
      <alignment horizontal="center" vertical="center"/>
      <protection locked="0"/>
    </xf>
    <xf numFmtId="0" fontId="75" fillId="44" borderId="66" xfId="1" applyFont="1" applyFill="1" applyBorder="1" applyAlignment="1" applyProtection="1">
      <alignment horizontal="center" vertical="center"/>
      <protection locked="0"/>
    </xf>
    <xf numFmtId="0" fontId="76" fillId="3" borderId="15" xfId="2" applyFont="1" applyFill="1" applyBorder="1" applyAlignment="1" applyProtection="1">
      <alignment horizontal="center" vertical="center" shrinkToFit="1"/>
      <protection locked="0"/>
    </xf>
    <xf numFmtId="0" fontId="76" fillId="3" borderId="3" xfId="2" applyFont="1" applyFill="1" applyBorder="1" applyAlignment="1" applyProtection="1">
      <alignment horizontal="center" vertical="center" shrinkToFit="1"/>
      <protection locked="0"/>
    </xf>
    <xf numFmtId="0" fontId="76" fillId="3" borderId="68" xfId="2" applyFont="1" applyFill="1" applyBorder="1" applyAlignment="1" applyProtection="1">
      <alignment horizontal="center" vertical="center" shrinkToFit="1"/>
      <protection locked="0"/>
    </xf>
    <xf numFmtId="0" fontId="76" fillId="3" borderId="69" xfId="2" applyFont="1" applyFill="1" applyBorder="1" applyAlignment="1" applyProtection="1">
      <alignment horizontal="center" vertical="center" shrinkToFit="1"/>
      <protection locked="0"/>
    </xf>
    <xf numFmtId="0" fontId="31" fillId="19" borderId="1" xfId="2" applyFont="1" applyFill="1" applyBorder="1" applyAlignment="1" applyProtection="1">
      <alignment horizontal="center" vertical="center" shrinkToFit="1"/>
      <protection locked="0"/>
    </xf>
    <xf numFmtId="0" fontId="31" fillId="19" borderId="0" xfId="2" applyFont="1" applyFill="1" applyAlignment="1" applyProtection="1">
      <alignment horizontal="center" vertical="center" shrinkToFit="1"/>
      <protection locked="0"/>
    </xf>
    <xf numFmtId="0" fontId="31" fillId="19" borderId="66" xfId="2" applyFont="1" applyFill="1" applyBorder="1" applyAlignment="1" applyProtection="1">
      <alignment horizontal="center" vertical="center" shrinkToFit="1"/>
      <protection locked="0"/>
    </xf>
    <xf numFmtId="0" fontId="31" fillId="19" borderId="68" xfId="2" applyFont="1" applyFill="1" applyBorder="1" applyAlignment="1" applyProtection="1">
      <alignment horizontal="center" vertical="center" shrinkToFit="1"/>
      <protection locked="0"/>
    </xf>
    <xf numFmtId="0" fontId="31" fillId="19" borderId="69" xfId="2" applyFont="1" applyFill="1" applyBorder="1" applyAlignment="1" applyProtection="1">
      <alignment horizontal="center" vertical="center" shrinkToFit="1"/>
      <protection locked="0"/>
    </xf>
    <xf numFmtId="0" fontId="31" fillId="19" borderId="70" xfId="2" applyFont="1" applyFill="1" applyBorder="1" applyAlignment="1" applyProtection="1">
      <alignment horizontal="center" vertical="center" shrinkToFit="1"/>
      <protection locked="0"/>
    </xf>
    <xf numFmtId="0" fontId="38" fillId="21" borderId="3" xfId="2" applyFont="1" applyFill="1" applyBorder="1" applyAlignment="1" applyProtection="1">
      <alignment horizontal="center" vertical="center" shrinkToFit="1"/>
      <protection locked="0"/>
    </xf>
    <xf numFmtId="0" fontId="38" fillId="21" borderId="44" xfId="2" applyFont="1" applyFill="1" applyBorder="1" applyAlignment="1" applyProtection="1">
      <alignment horizontal="center" vertical="center" shrinkToFit="1"/>
      <protection locked="0"/>
    </xf>
    <xf numFmtId="0" fontId="38" fillId="21" borderId="1" xfId="2" applyFont="1" applyFill="1" applyBorder="1" applyAlignment="1" applyProtection="1">
      <alignment horizontal="center" vertical="center" shrinkToFit="1"/>
      <protection locked="0"/>
    </xf>
    <xf numFmtId="0" fontId="38" fillId="21" borderId="0" xfId="2" applyFont="1" applyFill="1" applyAlignment="1" applyProtection="1">
      <alignment horizontal="center" vertical="center" shrinkToFit="1"/>
      <protection locked="0"/>
    </xf>
    <xf numFmtId="0" fontId="38" fillId="21" borderId="22" xfId="2" applyFont="1" applyFill="1" applyBorder="1" applyAlignment="1" applyProtection="1">
      <alignment horizontal="center" vertical="center" shrinkToFit="1"/>
      <protection locked="0"/>
    </xf>
    <xf numFmtId="0" fontId="38" fillId="21" borderId="68" xfId="2" applyFont="1" applyFill="1" applyBorder="1" applyAlignment="1" applyProtection="1">
      <alignment horizontal="center" vertical="center" shrinkToFit="1"/>
      <protection locked="0"/>
    </xf>
    <xf numFmtId="0" fontId="38" fillId="21" borderId="69" xfId="2" applyFont="1" applyFill="1" applyBorder="1" applyAlignment="1" applyProtection="1">
      <alignment horizontal="center" vertical="center" shrinkToFit="1"/>
      <protection locked="0"/>
    </xf>
    <xf numFmtId="0" fontId="38" fillId="21" borderId="8" xfId="2" applyFont="1" applyFill="1" applyBorder="1" applyAlignment="1" applyProtection="1">
      <alignment horizontal="center" vertical="center" shrinkToFit="1"/>
      <protection locked="0"/>
    </xf>
    <xf numFmtId="0" fontId="102" fillId="19" borderId="0" xfId="2" applyFont="1" applyFill="1" applyAlignment="1" applyProtection="1">
      <alignment horizontal="center" vertical="center"/>
      <protection locked="0"/>
    </xf>
    <xf numFmtId="0" fontId="102" fillId="19" borderId="2" xfId="2" applyFont="1" applyFill="1" applyBorder="1" applyAlignment="1" applyProtection="1">
      <alignment horizontal="center" vertical="center"/>
      <protection locked="0"/>
    </xf>
    <xf numFmtId="0" fontId="69" fillId="19" borderId="0" xfId="2" quotePrefix="1" applyFont="1" applyFill="1" applyAlignment="1" applyProtection="1">
      <alignment horizontal="center" vertical="center"/>
      <protection locked="0"/>
    </xf>
    <xf numFmtId="0" fontId="69" fillId="19" borderId="2" xfId="2" quotePrefix="1" applyFont="1" applyFill="1" applyBorder="1" applyAlignment="1" applyProtection="1">
      <alignment horizontal="center" vertical="center"/>
      <protection locked="0"/>
    </xf>
    <xf numFmtId="0" fontId="31" fillId="44" borderId="34" xfId="1" applyFont="1" applyFill="1" applyBorder="1" applyAlignment="1" applyProtection="1">
      <alignment horizontal="center" vertical="center" shrinkToFit="1"/>
      <protection locked="0"/>
    </xf>
    <xf numFmtId="0" fontId="31" fillId="44" borderId="3" xfId="1" applyFont="1" applyFill="1" applyBorder="1" applyAlignment="1" applyProtection="1">
      <alignment horizontal="center" vertical="center" shrinkToFit="1"/>
      <protection locked="0"/>
    </xf>
    <xf numFmtId="0" fontId="31" fillId="44" borderId="43" xfId="1" applyFont="1" applyFill="1" applyBorder="1" applyAlignment="1" applyProtection="1">
      <alignment horizontal="center" vertical="center" shrinkToFit="1"/>
      <protection locked="0"/>
    </xf>
    <xf numFmtId="0" fontId="31" fillId="3" borderId="15" xfId="2"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protection locked="0"/>
    </xf>
    <xf numFmtId="0" fontId="32" fillId="3" borderId="43" xfId="0" applyFont="1" applyFill="1" applyBorder="1" applyAlignment="1" applyProtection="1">
      <alignment horizontal="center" vertical="center"/>
      <protection locked="0"/>
    </xf>
    <xf numFmtId="0" fontId="31" fillId="44" borderId="15" xfId="1" applyFont="1" applyFill="1" applyBorder="1" applyAlignment="1" applyProtection="1">
      <alignment horizontal="center" vertical="center" shrinkToFit="1"/>
      <protection locked="0"/>
    </xf>
    <xf numFmtId="0" fontId="4" fillId="19" borderId="86" xfId="1" applyFont="1" applyFill="1" applyBorder="1" applyAlignment="1" applyProtection="1">
      <alignment horizontal="center" vertical="center"/>
      <protection locked="0"/>
    </xf>
    <xf numFmtId="0" fontId="4" fillId="19" borderId="75" xfId="1" applyFont="1" applyFill="1" applyBorder="1" applyAlignment="1" applyProtection="1">
      <alignment horizontal="center" vertical="center"/>
      <protection locked="0"/>
    </xf>
    <xf numFmtId="0" fontId="4" fillId="19" borderId="76" xfId="1" applyFont="1" applyFill="1" applyBorder="1" applyAlignment="1" applyProtection="1">
      <alignment horizontal="center" vertical="center"/>
      <protection locked="0"/>
    </xf>
    <xf numFmtId="0" fontId="145" fillId="19" borderId="6" xfId="2" applyFont="1" applyFill="1" applyBorder="1" applyAlignment="1" applyProtection="1">
      <alignment horizontal="center" vertical="center" shrinkToFit="1"/>
      <protection locked="0"/>
    </xf>
    <xf numFmtId="0" fontId="145" fillId="19" borderId="0" xfId="2" applyFont="1" applyFill="1" applyAlignment="1" applyProtection="1">
      <alignment horizontal="center" vertical="center" shrinkToFit="1"/>
      <protection locked="0"/>
    </xf>
    <xf numFmtId="0" fontId="145" fillId="19" borderId="6" xfId="2" applyFont="1" applyFill="1" applyBorder="1" applyAlignment="1" applyProtection="1">
      <alignment horizontal="center" vertical="center"/>
      <protection locked="0"/>
    </xf>
    <xf numFmtId="0" fontId="145" fillId="19" borderId="0" xfId="2" applyFont="1" applyFill="1" applyAlignment="1" applyProtection="1">
      <alignment horizontal="center" vertical="center"/>
      <protection locked="0"/>
    </xf>
    <xf numFmtId="0" fontId="146" fillId="11" borderId="65" xfId="2" applyFont="1" applyFill="1" applyBorder="1" applyAlignment="1" applyProtection="1">
      <alignment horizontal="center" vertical="center"/>
      <protection locked="0"/>
    </xf>
    <xf numFmtId="0" fontId="146" fillId="11" borderId="45" xfId="2" applyFont="1" applyFill="1" applyBorder="1" applyAlignment="1" applyProtection="1">
      <alignment horizontal="center" vertical="center"/>
      <protection locked="0"/>
    </xf>
    <xf numFmtId="0" fontId="110" fillId="19" borderId="0" xfId="2" applyFont="1" applyFill="1" applyAlignment="1" applyProtection="1">
      <alignment horizontal="center" vertical="center"/>
      <protection locked="0"/>
    </xf>
    <xf numFmtId="0" fontId="40" fillId="44" borderId="0" xfId="1" applyFont="1" applyFill="1" applyAlignment="1" applyProtection="1">
      <alignment horizontal="left" vertical="top" wrapText="1" shrinkToFit="1"/>
      <protection locked="0"/>
    </xf>
    <xf numFmtId="0" fontId="31" fillId="44" borderId="27" xfId="1" applyFont="1" applyFill="1" applyBorder="1" applyAlignment="1" applyProtection="1">
      <alignment horizontal="distributed" vertical="center" wrapText="1" shrinkToFit="1"/>
      <protection locked="0"/>
    </xf>
    <xf numFmtId="0" fontId="32" fillId="19" borderId="4" xfId="0" applyFont="1" applyFill="1" applyBorder="1" applyAlignment="1" applyProtection="1">
      <alignment horizontal="distributed" vertical="center" shrinkToFit="1"/>
      <protection locked="0"/>
    </xf>
    <xf numFmtId="0" fontId="32" fillId="19" borderId="21" xfId="0" applyFont="1" applyFill="1" applyBorder="1" applyAlignment="1" applyProtection="1">
      <alignment horizontal="distributed" vertical="center" shrinkToFit="1"/>
      <protection locked="0"/>
    </xf>
    <xf numFmtId="0" fontId="32" fillId="19" borderId="6" xfId="0" applyFont="1" applyFill="1" applyBorder="1" applyAlignment="1" applyProtection="1">
      <alignment horizontal="distributed" vertical="center" shrinkToFit="1"/>
      <protection locked="0"/>
    </xf>
    <xf numFmtId="0" fontId="32" fillId="19" borderId="0" xfId="0" applyFont="1" applyFill="1" applyAlignment="1" applyProtection="1">
      <alignment horizontal="distributed" vertical="center" shrinkToFit="1"/>
      <protection locked="0"/>
    </xf>
    <xf numFmtId="0" fontId="32" fillId="19" borderId="66" xfId="0" applyFont="1" applyFill="1" applyBorder="1" applyAlignment="1" applyProtection="1">
      <alignment horizontal="distributed" vertical="center" shrinkToFit="1"/>
      <protection locked="0"/>
    </xf>
    <xf numFmtId="0" fontId="32" fillId="19" borderId="10" xfId="0" applyFont="1" applyFill="1" applyBorder="1" applyAlignment="1" applyProtection="1">
      <alignment horizontal="distributed" vertical="center" shrinkToFit="1"/>
      <protection locked="0"/>
    </xf>
    <xf numFmtId="0" fontId="32" fillId="19" borderId="2" xfId="0" applyFont="1" applyFill="1" applyBorder="1" applyAlignment="1" applyProtection="1">
      <alignment horizontal="distributed" vertical="center" shrinkToFit="1"/>
      <protection locked="0"/>
    </xf>
    <xf numFmtId="0" fontId="32" fillId="19" borderId="67" xfId="0" applyFont="1" applyFill="1" applyBorder="1" applyAlignment="1" applyProtection="1">
      <alignment horizontal="distributed" vertical="center" shrinkToFit="1"/>
      <protection locked="0"/>
    </xf>
    <xf numFmtId="0" fontId="31" fillId="19" borderId="7" xfId="2" applyFont="1" applyFill="1" applyBorder="1" applyAlignment="1" applyProtection="1">
      <alignment horizontal="left" vertical="center" shrinkToFit="1"/>
      <protection locked="0"/>
    </xf>
    <xf numFmtId="0" fontId="31" fillId="44" borderId="34" xfId="1" applyFont="1" applyFill="1" applyBorder="1" applyAlignment="1" applyProtection="1">
      <alignment horizontal="distributed" vertical="center"/>
      <protection locked="0"/>
    </xf>
    <xf numFmtId="0" fontId="31" fillId="44" borderId="3" xfId="1" applyFont="1" applyFill="1" applyBorder="1" applyAlignment="1" applyProtection="1">
      <alignment horizontal="distributed" vertical="center"/>
      <protection locked="0"/>
    </xf>
    <xf numFmtId="0" fontId="39" fillId="3" borderId="1" xfId="0" applyFont="1" applyFill="1" applyBorder="1" applyAlignment="1" applyProtection="1">
      <alignment horizontal="center" vertical="center" shrinkToFit="1"/>
      <protection locked="0"/>
    </xf>
    <xf numFmtId="0" fontId="39" fillId="3" borderId="0" xfId="0" applyFont="1" applyFill="1" applyAlignment="1" applyProtection="1">
      <alignment horizontal="center" vertical="center" shrinkToFit="1"/>
      <protection locked="0"/>
    </xf>
    <xf numFmtId="0" fontId="39" fillId="3" borderId="66" xfId="0" applyFont="1" applyFill="1" applyBorder="1" applyAlignment="1" applyProtection="1">
      <alignment horizontal="center" vertical="center" shrinkToFit="1"/>
      <protection locked="0"/>
    </xf>
    <xf numFmtId="0" fontId="31" fillId="44" borderId="1" xfId="1" applyFont="1" applyFill="1" applyBorder="1" applyAlignment="1" applyProtection="1">
      <alignment horizontal="center" vertical="center" shrinkToFit="1"/>
      <protection locked="0"/>
    </xf>
    <xf numFmtId="0" fontId="31" fillId="44" borderId="0" xfId="1" applyFont="1" applyFill="1" applyAlignment="1" applyProtection="1">
      <alignment horizontal="center" vertical="center" shrinkToFit="1"/>
      <protection locked="0"/>
    </xf>
    <xf numFmtId="0" fontId="31" fillId="44" borderId="66" xfId="1" applyFont="1" applyFill="1" applyBorder="1" applyAlignment="1" applyProtection="1">
      <alignment horizontal="center" vertical="center" shrinkToFit="1"/>
      <protection locked="0"/>
    </xf>
    <xf numFmtId="0" fontId="31" fillId="44" borderId="68" xfId="1" applyFont="1" applyFill="1" applyBorder="1" applyAlignment="1" applyProtection="1">
      <alignment horizontal="center" vertical="center" shrinkToFit="1"/>
      <protection locked="0"/>
    </xf>
    <xf numFmtId="0" fontId="31" fillId="44" borderId="69" xfId="1" applyFont="1" applyFill="1" applyBorder="1" applyAlignment="1" applyProtection="1">
      <alignment horizontal="center" vertical="center" shrinkToFit="1"/>
      <protection locked="0"/>
    </xf>
    <xf numFmtId="0" fontId="31" fillId="44" borderId="70" xfId="1" applyFont="1" applyFill="1" applyBorder="1" applyAlignment="1" applyProtection="1">
      <alignment horizontal="center" vertical="center" shrinkToFit="1"/>
      <protection locked="0"/>
    </xf>
    <xf numFmtId="0" fontId="39" fillId="3" borderId="22" xfId="0" applyFont="1" applyFill="1" applyBorder="1" applyAlignment="1" applyProtection="1">
      <alignment horizontal="center" vertical="center" shrinkToFit="1"/>
      <protection locked="0"/>
    </xf>
    <xf numFmtId="0" fontId="31" fillId="44" borderId="6" xfId="1" applyFont="1" applyFill="1" applyBorder="1" applyAlignment="1" applyProtection="1">
      <alignment horizontal="distributed" vertical="center"/>
      <protection locked="0"/>
    </xf>
    <xf numFmtId="0" fontId="31" fillId="44" borderId="66" xfId="1" applyFont="1" applyFill="1" applyBorder="1" applyAlignment="1" applyProtection="1">
      <alignment horizontal="distributed" vertical="center"/>
      <protection locked="0"/>
    </xf>
    <xf numFmtId="0" fontId="31" fillId="44" borderId="20" xfId="1" applyFont="1" applyFill="1" applyBorder="1" applyAlignment="1" applyProtection="1">
      <alignment horizontal="distributed" vertical="center"/>
      <protection locked="0"/>
    </xf>
    <xf numFmtId="0" fontId="31" fillId="44" borderId="69" xfId="1" applyFont="1" applyFill="1" applyBorder="1" applyAlignment="1" applyProtection="1">
      <alignment horizontal="distributed" vertical="center"/>
      <protection locked="0"/>
    </xf>
    <xf numFmtId="0" fontId="31" fillId="44" borderId="70" xfId="1" applyFont="1" applyFill="1" applyBorder="1" applyAlignment="1" applyProtection="1">
      <alignment horizontal="distributed" vertical="center"/>
      <protection locked="0"/>
    </xf>
    <xf numFmtId="0" fontId="39" fillId="0" borderId="4" xfId="0" applyFont="1" applyFill="1" applyBorder="1" applyAlignment="1" applyProtection="1">
      <alignment horizontal="center" vertical="center" shrinkToFit="1"/>
      <protection locked="0"/>
    </xf>
    <xf numFmtId="0" fontId="39" fillId="0" borderId="21" xfId="0" applyFont="1" applyFill="1" applyBorder="1" applyAlignment="1" applyProtection="1">
      <alignment horizontal="center" vertical="center" shrinkToFit="1"/>
      <protection locked="0"/>
    </xf>
    <xf numFmtId="0" fontId="39" fillId="0" borderId="71" xfId="0" applyFont="1" applyFill="1" applyBorder="1" applyAlignment="1" applyProtection="1">
      <alignment horizontal="center" vertical="center" shrinkToFit="1"/>
      <protection locked="0"/>
    </xf>
    <xf numFmtId="0" fontId="39" fillId="0" borderId="72" xfId="0" applyFont="1" applyFill="1" applyBorder="1" applyAlignment="1" applyProtection="1">
      <alignment horizontal="center" vertical="center" shrinkToFit="1"/>
      <protection locked="0"/>
    </xf>
    <xf numFmtId="0" fontId="39" fillId="0" borderId="69" xfId="0" applyFont="1" applyFill="1" applyBorder="1" applyAlignment="1" applyProtection="1">
      <alignment horizontal="center" vertical="center" shrinkToFit="1"/>
      <protection locked="0"/>
    </xf>
    <xf numFmtId="0" fontId="39" fillId="0" borderId="70" xfId="0" applyFont="1" applyFill="1" applyBorder="1" applyAlignment="1" applyProtection="1">
      <alignment horizontal="center" vertical="center" shrinkToFit="1"/>
      <protection locked="0"/>
    </xf>
  </cellXfs>
  <cellStyles count="8">
    <cellStyle name="ハイパーリンク" xfId="6" builtinId="8"/>
    <cellStyle name="桁区切り" xfId="3" builtinId="6"/>
    <cellStyle name="桁区切り 2" xfId="5" xr:uid="{DB690962-285F-42CA-A42D-C1C1E4E344BA}"/>
    <cellStyle name="標準" xfId="0" builtinId="0"/>
    <cellStyle name="標準 2" xfId="4" xr:uid="{99E93245-0789-4171-BA0C-639E04B50B79}"/>
    <cellStyle name="標準 3" xfId="7" xr:uid="{1593042C-96EF-4CFF-BCC6-F042A611A17B}"/>
    <cellStyle name="標準_templete_C" xfId="1" xr:uid="{00000000-0005-0000-0000-000003000000}"/>
    <cellStyle name="標準_templete_K" xfId="2" xr:uid="{00000000-0005-0000-0000-000004000000}"/>
  </cellStyles>
  <dxfs count="667">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rgb="FFFF0000"/>
      </font>
      <fill>
        <patternFill>
          <bgColor rgb="FFFFFF00"/>
        </patternFill>
      </fill>
    </dxf>
    <dxf>
      <fill>
        <patternFill>
          <bgColor rgb="FFFFFF00"/>
        </patternFill>
      </fill>
    </dxf>
    <dxf>
      <font>
        <color theme="0"/>
      </font>
      <fill>
        <patternFill>
          <bgColor theme="0"/>
        </patternFill>
      </fill>
    </dxf>
    <dxf>
      <fill>
        <patternFill>
          <bgColor rgb="FFFFFF00"/>
        </patternFill>
      </fill>
    </dxf>
    <dxf>
      <font>
        <b/>
        <i val="0"/>
        <color rgb="FFFF0000"/>
      </font>
    </dxf>
    <dxf>
      <font>
        <b/>
        <i val="0"/>
        <color rgb="FFFF0000"/>
      </font>
    </dxf>
    <dxf>
      <font>
        <color theme="1" tint="0.499984740745262"/>
      </font>
    </dxf>
    <dxf>
      <fill>
        <patternFill>
          <bgColor theme="1" tint="0.499984740745262"/>
        </patternFill>
      </fill>
    </dxf>
    <dxf>
      <font>
        <color theme="1" tint="0.499984740745262"/>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ont>
        <b/>
        <i val="0"/>
        <color rgb="FFFF0000"/>
      </font>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0"/>
        </patternFill>
      </fill>
    </dxf>
    <dxf>
      <fill>
        <patternFill>
          <bgColor theme="1"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ont>
        <u val="none"/>
      </font>
      <numFmt numFmtId="0" formatCode="General"/>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fill>
        <patternFill>
          <bgColor theme="0"/>
        </patternFill>
      </fill>
    </dxf>
    <dxf>
      <font>
        <color theme="0"/>
      </font>
      <fill>
        <patternFill patternType="none">
          <bgColor auto="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ill>
        <patternFill>
          <bgColor rgb="FFFFFF00"/>
        </patternFill>
      </fill>
    </dxf>
    <dxf>
      <font>
        <color theme="1" tint="0.499984740745262"/>
      </font>
    </dxf>
    <dxf>
      <font>
        <color theme="1" tint="0.499984740745262"/>
      </font>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ont>
        <b/>
        <i val="0"/>
        <color rgb="FFFF0000"/>
      </font>
      <fill>
        <patternFill>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patternType="solid">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patternType="solid">
          <fgColor theme="0" tint="-0.499984740745262"/>
          <bgColor theme="0"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ont>
        <b/>
        <i val="0"/>
        <color theme="6" tint="-0.499984740745262"/>
      </font>
      <fill>
        <patternFill patternType="solid">
          <bgColor theme="6"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ont>
        <b/>
        <i val="0"/>
        <color rgb="FFFF0000"/>
      </font>
      <fill>
        <patternFill patternType="solid">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ont>
        <u val="none"/>
      </font>
      <numFmt numFmtId="0" formatCode="General"/>
      <fill>
        <patternFill>
          <bgColor theme="1" tint="0.49998474074526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patternFill>
      </fill>
    </dxf>
    <dxf>
      <fill>
        <patternFill>
          <bgColor theme="9" tint="0.79998168889431442"/>
        </patternFill>
      </fill>
    </dxf>
    <dxf>
      <font>
        <color theme="1" tint="0.24994659260841701"/>
      </font>
      <fill>
        <patternFill>
          <bgColor theme="1" tint="0.499984740745262"/>
        </patternFill>
      </fill>
    </dxf>
    <dxf>
      <fill>
        <patternFill>
          <bgColor theme="1" tint="0.499984740745262"/>
        </patternFill>
      </fill>
    </dxf>
    <dxf>
      <fill>
        <patternFill>
          <bgColor theme="1" tint="0.499984740745262"/>
        </patternFill>
      </fill>
    </dxf>
    <dxf>
      <font>
        <color theme="1" tint="0.14996795556505021"/>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0"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ont>
        <b/>
        <i val="0"/>
        <color theme="6" tint="-0.499984740745262"/>
      </font>
      <fill>
        <patternFill patternType="solid">
          <bgColor theme="6" tint="0.79995117038483843"/>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theme="0" tint="-0.499984740745262"/>
          <bgColor theme="0" tint="-0.499984740745262"/>
        </patternFill>
      </fill>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0"/>
        </patternFill>
      </fill>
    </dxf>
    <dxf>
      <fill>
        <patternFill>
          <bgColor theme="0"/>
        </patternFill>
      </fill>
    </dxf>
    <dxf>
      <fill>
        <patternFill>
          <bgColor rgb="FFFFFF99"/>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rgb="FFFF0000"/>
      </font>
      <fill>
        <patternFill>
          <bgColor rgb="FFFFFF00"/>
        </patternFill>
      </fill>
    </dxf>
    <dxf>
      <fill>
        <patternFill>
          <bgColor theme="1" tint="0.499984740745262"/>
        </patternFill>
      </fill>
    </dxf>
    <dxf>
      <font>
        <b/>
        <i val="0"/>
        <color rgb="FFFF0000"/>
      </font>
      <fill>
        <patternFill>
          <bgColor rgb="FFFFFF00"/>
        </patternFill>
      </fill>
    </dxf>
    <dxf>
      <fill>
        <patternFill>
          <bgColor rgb="FFFFFF00"/>
        </patternFill>
      </fill>
    </dxf>
    <dxf>
      <font>
        <b/>
        <i val="0"/>
        <color rgb="FFFF0000"/>
      </font>
    </dxf>
    <dxf>
      <font>
        <color theme="1" tint="0.499984740745262"/>
      </font>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ont>
        <b/>
        <i val="0"/>
        <color rgb="FFFF0000"/>
      </font>
      <fill>
        <patternFill patternType="none">
          <bgColor auto="1"/>
        </patternFill>
      </fill>
    </dxf>
    <dxf>
      <font>
        <b/>
        <i val="0"/>
        <color rgb="FFFF0000"/>
      </font>
      <fill>
        <patternFill patternType="solid">
          <bgColor theme="1" tint="0.499984740745262"/>
        </patternFill>
      </fill>
    </dxf>
    <dxf>
      <font>
        <color theme="1" tint="0.499984740745262"/>
      </font>
      <fill>
        <patternFill>
          <bgColor theme="1" tint="0.499984740745262"/>
        </patternFill>
      </fill>
      <border>
        <left/>
        <right/>
        <top/>
        <bottom/>
        <vertical/>
        <horizontal/>
      </border>
    </dxf>
    <dxf>
      <font>
        <color rgb="FFFFFFCC"/>
      </font>
      <fill>
        <patternFill>
          <bgColor rgb="FFFFFFCC"/>
        </patternFill>
      </fill>
      <border>
        <left/>
        <right/>
        <top/>
        <bottom/>
      </border>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1" tint="0.499984740745262"/>
        </patternFill>
      </fill>
    </dxf>
    <dxf>
      <font>
        <b/>
        <i val="0"/>
        <color theme="6" tint="-0.499984740745262"/>
      </font>
      <fill>
        <patternFill patternType="solid">
          <bgColor theme="6" tint="0.79998168889431442"/>
        </patternFill>
      </fill>
    </dxf>
    <dxf>
      <font>
        <b/>
        <i val="0"/>
        <color theme="6" tint="-0.499984740745262"/>
      </font>
      <fill>
        <patternFill patternType="solid">
          <bgColor theme="6"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ont>
        <b/>
        <i val="0"/>
        <color theme="6" tint="-0.499984740745262"/>
      </font>
      <fill>
        <patternFill patternType="solid">
          <bgColor theme="6" tint="0.7999816888943144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1" tint="0.49998474074526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u val="none"/>
      </font>
      <numFmt numFmtId="0" formatCode="General"/>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24994659260841701"/>
        </patternFill>
      </fill>
    </dxf>
    <dxf>
      <fill>
        <patternFill>
          <bgColor theme="0"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ill>
        <patternFill>
          <bgColor theme="1" tint="0.499984740745262"/>
        </patternFill>
      </fill>
    </dxf>
    <dxf>
      <font>
        <b/>
        <i val="0"/>
        <color rgb="FFFF0000"/>
      </font>
    </dxf>
    <dxf>
      <font>
        <b/>
        <i val="0"/>
        <color rgb="FFFF0000"/>
      </font>
    </dxf>
    <dxf>
      <fill>
        <patternFill>
          <bgColor theme="0" tint="-0.499984740745262"/>
        </patternFill>
      </fill>
    </dxf>
    <dxf>
      <fill>
        <patternFill>
          <bgColor theme="0" tint="-0.499984740745262"/>
        </patternFill>
      </fill>
    </dxf>
    <dxf>
      <fill>
        <patternFill patternType="solid">
          <fgColor theme="0" tint="-0.499984740745262"/>
          <bgColor theme="0" tint="-0.499984740745262"/>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9" tint="0.79998168889431442"/>
        </patternFill>
      </fill>
    </dxf>
  </dxfs>
  <tableStyles count="0" defaultTableStyle="TableStyleMedium2" defaultPivotStyle="PivotStyleLight16"/>
  <colors>
    <mruColors>
      <color rgb="FFFFFFCC"/>
      <color rgb="FFF7EAE9"/>
      <color rgb="FF0000FF"/>
      <color rgb="FFFFCC99"/>
      <color rgb="FFFFCC66"/>
      <color rgb="FFFFCCFF"/>
      <color rgb="FFCCFFCC"/>
      <color rgb="FF99FF99"/>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114300</xdr:colOff>
      <xdr:row>5</xdr:row>
      <xdr:rowOff>0</xdr:rowOff>
    </xdr:from>
    <xdr:to>
      <xdr:col>1</xdr:col>
      <xdr:colOff>142875</xdr:colOff>
      <xdr:row>7</xdr:row>
      <xdr:rowOff>0</xdr:rowOff>
    </xdr:to>
    <xdr:sp macro="" textlink="">
      <xdr:nvSpPr>
        <xdr:cNvPr id="2" name="Oval 1">
          <a:extLst>
            <a:ext uri="{FF2B5EF4-FFF2-40B4-BE49-F238E27FC236}">
              <a16:creationId xmlns:a16="http://schemas.microsoft.com/office/drawing/2014/main" id="{1B4530DE-3E5C-4F6D-B6AE-446359037F55}"/>
            </a:ext>
          </a:extLst>
        </xdr:cNvPr>
        <xdr:cNvSpPr>
          <a:spLocks noChangeArrowheads="1"/>
        </xdr:cNvSpPr>
      </xdr:nvSpPr>
      <xdr:spPr bwMode="auto">
        <a:xfrm>
          <a:off x="114300" y="981075"/>
          <a:ext cx="266700" cy="219075"/>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195</xdr:row>
      <xdr:rowOff>57150</xdr:rowOff>
    </xdr:from>
    <xdr:to>
      <xdr:col>29</xdr:col>
      <xdr:colOff>0</xdr:colOff>
      <xdr:row>195</xdr:row>
      <xdr:rowOff>95250</xdr:rowOff>
    </xdr:to>
    <xdr:cxnSp macro="">
      <xdr:nvCxnSpPr>
        <xdr:cNvPr id="3" name="直線矢印コネクタ 2">
          <a:extLst>
            <a:ext uri="{FF2B5EF4-FFF2-40B4-BE49-F238E27FC236}">
              <a16:creationId xmlns:a16="http://schemas.microsoft.com/office/drawing/2014/main" id="{2AE0AAB1-0BB2-4CF7-A784-42BF9185ADB9}"/>
            </a:ext>
          </a:extLst>
        </xdr:cNvPr>
        <xdr:cNvCxnSpPr/>
      </xdr:nvCxnSpPr>
      <xdr:spPr>
        <a:xfrm flipH="1">
          <a:off x="6705600" y="26698575"/>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40172</xdr:colOff>
      <xdr:row>447</xdr:row>
      <xdr:rowOff>100469</xdr:rowOff>
    </xdr:from>
    <xdr:to>
      <xdr:col>16</xdr:col>
      <xdr:colOff>68748</xdr:colOff>
      <xdr:row>447</xdr:row>
      <xdr:rowOff>100469</xdr:rowOff>
    </xdr:to>
    <xdr:cxnSp macro="">
      <xdr:nvCxnSpPr>
        <xdr:cNvPr id="4" name="直線矢印コネクタ 3">
          <a:extLst>
            <a:ext uri="{FF2B5EF4-FFF2-40B4-BE49-F238E27FC236}">
              <a16:creationId xmlns:a16="http://schemas.microsoft.com/office/drawing/2014/main" id="{2A524C1F-E8FF-47EA-8755-382969A0E087}"/>
            </a:ext>
          </a:extLst>
        </xdr:cNvPr>
        <xdr:cNvCxnSpPr/>
      </xdr:nvCxnSpPr>
      <xdr:spPr>
        <a:xfrm>
          <a:off x="3612047" y="66146819"/>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456</xdr:row>
      <xdr:rowOff>28575</xdr:rowOff>
    </xdr:from>
    <xdr:to>
      <xdr:col>10</xdr:col>
      <xdr:colOff>104775</xdr:colOff>
      <xdr:row>457</xdr:row>
      <xdr:rowOff>238125</xdr:rowOff>
    </xdr:to>
    <xdr:sp macro="" textlink="">
      <xdr:nvSpPr>
        <xdr:cNvPr id="47" name="左中かっこ 46">
          <a:extLst>
            <a:ext uri="{FF2B5EF4-FFF2-40B4-BE49-F238E27FC236}">
              <a16:creationId xmlns:a16="http://schemas.microsoft.com/office/drawing/2014/main" id="{D9D40100-605F-4AB4-8205-AE22CF5B284B}"/>
            </a:ext>
          </a:extLst>
        </xdr:cNvPr>
        <xdr:cNvSpPr/>
      </xdr:nvSpPr>
      <xdr:spPr>
        <a:xfrm>
          <a:off x="2324100" y="67303650"/>
          <a:ext cx="161925" cy="457200"/>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458</xdr:row>
      <xdr:rowOff>28575</xdr:rowOff>
    </xdr:from>
    <xdr:to>
      <xdr:col>14</xdr:col>
      <xdr:colOff>161925</xdr:colOff>
      <xdr:row>458</xdr:row>
      <xdr:rowOff>28575</xdr:rowOff>
    </xdr:to>
    <xdr:cxnSp macro="">
      <xdr:nvCxnSpPr>
        <xdr:cNvPr id="29" name="直線コネクタ 28">
          <a:extLst>
            <a:ext uri="{FF2B5EF4-FFF2-40B4-BE49-F238E27FC236}">
              <a16:creationId xmlns:a16="http://schemas.microsoft.com/office/drawing/2014/main" id="{09D53F20-CECD-5469-B404-DB0042A14E6B}"/>
            </a:ext>
          </a:extLst>
        </xdr:cNvPr>
        <xdr:cNvCxnSpPr/>
      </xdr:nvCxnSpPr>
      <xdr:spPr>
        <a:xfrm>
          <a:off x="2562225" y="81419700"/>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76</xdr:row>
      <xdr:rowOff>0</xdr:rowOff>
    </xdr:from>
    <xdr:to>
      <xdr:col>30</xdr:col>
      <xdr:colOff>180975</xdr:colOff>
      <xdr:row>88</xdr:row>
      <xdr:rowOff>123825</xdr:rowOff>
    </xdr:to>
    <xdr:sp macro="" textlink="">
      <xdr:nvSpPr>
        <xdr:cNvPr id="7" name="フリーフォーム: 図形 4">
          <a:extLst>
            <a:ext uri="{FF2B5EF4-FFF2-40B4-BE49-F238E27FC236}">
              <a16:creationId xmlns:a16="http://schemas.microsoft.com/office/drawing/2014/main" id="{A8DEA09B-FB8E-61F3-E1D5-9993F1284512}"/>
            </a:ext>
          </a:extLst>
        </xdr:cNvPr>
        <xdr:cNvSpPr/>
      </xdr:nvSpPr>
      <xdr:spPr>
        <a:xfrm>
          <a:off x="5248275" y="12458700"/>
          <a:ext cx="2076450" cy="1819275"/>
        </a:xfrm>
        <a:custGeom>
          <a:avLst/>
          <a:gdLst>
            <a:gd name="connsiteX0" fmla="*/ 1895475 w 2076450"/>
            <a:gd name="connsiteY0" fmla="*/ 1819275 h 1819275"/>
            <a:gd name="connsiteX1" fmla="*/ 2076450 w 2076450"/>
            <a:gd name="connsiteY1" fmla="*/ 1819275 h 1819275"/>
            <a:gd name="connsiteX2" fmla="*/ 2076450 w 2076450"/>
            <a:gd name="connsiteY2" fmla="*/ 352425 h 1819275"/>
            <a:gd name="connsiteX3" fmla="*/ 0 w 2076450"/>
            <a:gd name="connsiteY3" fmla="*/ 352425 h 1819275"/>
            <a:gd name="connsiteX4" fmla="*/ 0 w 2076450"/>
            <a:gd name="connsiteY4" fmla="*/ 0 h 18192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76450" h="1819275">
              <a:moveTo>
                <a:pt x="1895475" y="1819275"/>
              </a:moveTo>
              <a:lnTo>
                <a:pt x="2076450" y="1819275"/>
              </a:lnTo>
              <a:lnTo>
                <a:pt x="2076450" y="352425"/>
              </a:lnTo>
              <a:lnTo>
                <a:pt x="0" y="352425"/>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38</xdr:row>
      <xdr:rowOff>104775</xdr:rowOff>
    </xdr:from>
    <xdr:to>
      <xdr:col>0</xdr:col>
      <xdr:colOff>0</xdr:colOff>
      <xdr:row>39</xdr:row>
      <xdr:rowOff>0</xdr:rowOff>
    </xdr:to>
    <xdr:sp macro="" textlink="">
      <xdr:nvSpPr>
        <xdr:cNvPr id="2" name="Text Box 2">
          <a:extLst>
            <a:ext uri="{FF2B5EF4-FFF2-40B4-BE49-F238E27FC236}">
              <a16:creationId xmlns:a16="http://schemas.microsoft.com/office/drawing/2014/main" id="{A22EA150-1C6D-4B5A-968B-B3B8B8779416}"/>
            </a:ext>
          </a:extLst>
        </xdr:cNvPr>
        <xdr:cNvSpPr txBox="1">
          <a:spLocks noChangeArrowheads="1"/>
        </xdr:cNvSpPr>
      </xdr:nvSpPr>
      <xdr:spPr bwMode="auto">
        <a:xfrm>
          <a:off x="0" y="7562850"/>
          <a:ext cx="0" cy="57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補欠</a:t>
          </a:r>
          <a:r>
            <a:rPr lang="en-US" altLang="ja-JP" sz="600" b="0" i="0" u="none" strike="noStrike" baseline="0">
              <a:solidFill>
                <a:srgbClr val="000000"/>
              </a:solidFill>
              <a:latin typeface="ＭＳ ゴシック"/>
              <a:ea typeface="ＭＳ ゴシック"/>
            </a:rPr>
            <a:t>)</a:t>
          </a:r>
        </a:p>
      </xdr:txBody>
    </xdr:sp>
    <xdr:clientData/>
  </xdr:twoCellAnchor>
  <xdr:twoCellAnchor>
    <xdr:from>
      <xdr:col>0</xdr:col>
      <xdr:colOff>0</xdr:colOff>
      <xdr:row>36</xdr:row>
      <xdr:rowOff>47625</xdr:rowOff>
    </xdr:from>
    <xdr:to>
      <xdr:col>0</xdr:col>
      <xdr:colOff>0</xdr:colOff>
      <xdr:row>38</xdr:row>
      <xdr:rowOff>171450</xdr:rowOff>
    </xdr:to>
    <xdr:sp macro="" textlink="">
      <xdr:nvSpPr>
        <xdr:cNvPr id="3" name="AutoShape 3">
          <a:extLst>
            <a:ext uri="{FF2B5EF4-FFF2-40B4-BE49-F238E27FC236}">
              <a16:creationId xmlns:a16="http://schemas.microsoft.com/office/drawing/2014/main" id="{68FA49D3-2B8F-4747-BDA8-12115A4491DD}"/>
            </a:ext>
          </a:extLst>
        </xdr:cNvPr>
        <xdr:cNvSpPr>
          <a:spLocks/>
        </xdr:cNvSpPr>
      </xdr:nvSpPr>
      <xdr:spPr bwMode="auto">
        <a:xfrm>
          <a:off x="0" y="7181850"/>
          <a:ext cx="0" cy="43815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36</xdr:row>
      <xdr:rowOff>38100</xdr:rowOff>
    </xdr:from>
    <xdr:to>
      <xdr:col>0</xdr:col>
      <xdr:colOff>0</xdr:colOff>
      <xdr:row>38</xdr:row>
      <xdr:rowOff>161925</xdr:rowOff>
    </xdr:to>
    <xdr:sp macro="" textlink="">
      <xdr:nvSpPr>
        <xdr:cNvPr id="4" name="AutoShape 4">
          <a:extLst>
            <a:ext uri="{FF2B5EF4-FFF2-40B4-BE49-F238E27FC236}">
              <a16:creationId xmlns:a16="http://schemas.microsoft.com/office/drawing/2014/main" id="{1D408DF9-21D4-4946-AAD5-9C4ED46B37D6}"/>
            </a:ext>
          </a:extLst>
        </xdr:cNvPr>
        <xdr:cNvSpPr>
          <a:spLocks/>
        </xdr:cNvSpPr>
      </xdr:nvSpPr>
      <xdr:spPr bwMode="auto">
        <a:xfrm>
          <a:off x="0" y="7172325"/>
          <a:ext cx="0" cy="447675"/>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114300</xdr:colOff>
      <xdr:row>5</xdr:row>
      <xdr:rowOff>47625</xdr:rowOff>
    </xdr:from>
    <xdr:to>
      <xdr:col>1</xdr:col>
      <xdr:colOff>142875</xdr:colOff>
      <xdr:row>6</xdr:row>
      <xdr:rowOff>123825</xdr:rowOff>
    </xdr:to>
    <xdr:sp macro="" textlink="">
      <xdr:nvSpPr>
        <xdr:cNvPr id="5" name="Oval 5">
          <a:extLst>
            <a:ext uri="{FF2B5EF4-FFF2-40B4-BE49-F238E27FC236}">
              <a16:creationId xmlns:a16="http://schemas.microsoft.com/office/drawing/2014/main" id="{154BC596-1C26-442D-8BAC-9EC3346A8A2D}"/>
            </a:ext>
          </a:extLst>
        </xdr:cNvPr>
        <xdr:cNvSpPr>
          <a:spLocks noChangeArrowheads="1"/>
        </xdr:cNvSpPr>
      </xdr:nvSpPr>
      <xdr:spPr bwMode="auto">
        <a:xfrm>
          <a:off x="114300" y="1333500"/>
          <a:ext cx="266700" cy="247650"/>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124</xdr:row>
      <xdr:rowOff>57150</xdr:rowOff>
    </xdr:from>
    <xdr:to>
      <xdr:col>29</xdr:col>
      <xdr:colOff>0</xdr:colOff>
      <xdr:row>124</xdr:row>
      <xdr:rowOff>95250</xdr:rowOff>
    </xdr:to>
    <xdr:cxnSp macro="">
      <xdr:nvCxnSpPr>
        <xdr:cNvPr id="6" name="直線矢印コネクタ 5">
          <a:extLst>
            <a:ext uri="{FF2B5EF4-FFF2-40B4-BE49-F238E27FC236}">
              <a16:creationId xmlns:a16="http://schemas.microsoft.com/office/drawing/2014/main" id="{FC81E3DC-B20A-4FC1-BAD6-46E205F8404C}"/>
            </a:ext>
          </a:extLst>
        </xdr:cNvPr>
        <xdr:cNvCxnSpPr/>
      </xdr:nvCxnSpPr>
      <xdr:spPr>
        <a:xfrm flipH="1">
          <a:off x="6705600" y="24603075"/>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40172</xdr:colOff>
      <xdr:row>347</xdr:row>
      <xdr:rowOff>100469</xdr:rowOff>
    </xdr:from>
    <xdr:to>
      <xdr:col>16</xdr:col>
      <xdr:colOff>68748</xdr:colOff>
      <xdr:row>347</xdr:row>
      <xdr:rowOff>100469</xdr:rowOff>
    </xdr:to>
    <xdr:cxnSp macro="">
      <xdr:nvCxnSpPr>
        <xdr:cNvPr id="8" name="直線矢印コネクタ 7">
          <a:extLst>
            <a:ext uri="{FF2B5EF4-FFF2-40B4-BE49-F238E27FC236}">
              <a16:creationId xmlns:a16="http://schemas.microsoft.com/office/drawing/2014/main" id="{291AD0B2-3DAD-4466-B099-8403A03DA111}"/>
            </a:ext>
          </a:extLst>
        </xdr:cNvPr>
        <xdr:cNvCxnSpPr/>
      </xdr:nvCxnSpPr>
      <xdr:spPr>
        <a:xfrm>
          <a:off x="3612047" y="66003944"/>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355</xdr:row>
      <xdr:rowOff>28575</xdr:rowOff>
    </xdr:from>
    <xdr:to>
      <xdr:col>10</xdr:col>
      <xdr:colOff>104775</xdr:colOff>
      <xdr:row>356</xdr:row>
      <xdr:rowOff>238125</xdr:rowOff>
    </xdr:to>
    <xdr:sp macro="" textlink="">
      <xdr:nvSpPr>
        <xdr:cNvPr id="9" name="左中かっこ 8">
          <a:extLst>
            <a:ext uri="{FF2B5EF4-FFF2-40B4-BE49-F238E27FC236}">
              <a16:creationId xmlns:a16="http://schemas.microsoft.com/office/drawing/2014/main" id="{DA0E8F46-29E1-4AD1-B204-A02065458BC0}"/>
            </a:ext>
          </a:extLst>
        </xdr:cNvPr>
        <xdr:cNvSpPr/>
      </xdr:nvSpPr>
      <xdr:spPr>
        <a:xfrm>
          <a:off x="2324100" y="67294125"/>
          <a:ext cx="161925" cy="352425"/>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357</xdr:row>
      <xdr:rowOff>28575</xdr:rowOff>
    </xdr:from>
    <xdr:to>
      <xdr:col>14</xdr:col>
      <xdr:colOff>161925</xdr:colOff>
      <xdr:row>357</xdr:row>
      <xdr:rowOff>28575</xdr:rowOff>
    </xdr:to>
    <xdr:cxnSp macro="">
      <xdr:nvCxnSpPr>
        <xdr:cNvPr id="10" name="直線コネクタ 9">
          <a:extLst>
            <a:ext uri="{FF2B5EF4-FFF2-40B4-BE49-F238E27FC236}">
              <a16:creationId xmlns:a16="http://schemas.microsoft.com/office/drawing/2014/main" id="{2FCF6DD6-3DE0-4039-9CE3-1774BBC46ACE}"/>
            </a:ext>
          </a:extLst>
        </xdr:cNvPr>
        <xdr:cNvCxnSpPr/>
      </xdr:nvCxnSpPr>
      <xdr:spPr>
        <a:xfrm>
          <a:off x="2562225" y="67675125"/>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228600</xdr:colOff>
      <xdr:row>40</xdr:row>
      <xdr:rowOff>19050</xdr:rowOff>
    </xdr:from>
    <xdr:to>
      <xdr:col>28</xdr:col>
      <xdr:colOff>66675</xdr:colOff>
      <xdr:row>48</xdr:row>
      <xdr:rowOff>114300</xdr:rowOff>
    </xdr:to>
    <xdr:sp macro="" textlink="">
      <xdr:nvSpPr>
        <xdr:cNvPr id="14" name="フリーフォーム: 図形 10">
          <a:extLst>
            <a:ext uri="{FF2B5EF4-FFF2-40B4-BE49-F238E27FC236}">
              <a16:creationId xmlns:a16="http://schemas.microsoft.com/office/drawing/2014/main" id="{2CC0693D-6050-C07C-3A1A-93D03689A49D}"/>
            </a:ext>
          </a:extLst>
        </xdr:cNvPr>
        <xdr:cNvSpPr/>
      </xdr:nvSpPr>
      <xdr:spPr>
        <a:xfrm>
          <a:off x="5229225" y="7858125"/>
          <a:ext cx="1504950" cy="1524000"/>
        </a:xfrm>
        <a:custGeom>
          <a:avLst/>
          <a:gdLst>
            <a:gd name="connsiteX0" fmla="*/ 1190625 w 1504950"/>
            <a:gd name="connsiteY0" fmla="*/ 1524000 h 1524000"/>
            <a:gd name="connsiteX1" fmla="*/ 1504950 w 1504950"/>
            <a:gd name="connsiteY1" fmla="*/ 1524000 h 1524000"/>
            <a:gd name="connsiteX2" fmla="*/ 1504950 w 1504950"/>
            <a:gd name="connsiteY2" fmla="*/ 266700 h 1524000"/>
            <a:gd name="connsiteX3" fmla="*/ 0 w 1504950"/>
            <a:gd name="connsiteY3" fmla="*/ 266700 h 1524000"/>
            <a:gd name="connsiteX4" fmla="*/ 0 w 1504950"/>
            <a:gd name="connsiteY4" fmla="*/ 0 h 1524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04950" h="1524000">
              <a:moveTo>
                <a:pt x="1190625" y="1524000"/>
              </a:moveTo>
              <a:lnTo>
                <a:pt x="1504950" y="1524000"/>
              </a:lnTo>
              <a:lnTo>
                <a:pt x="1504950" y="266700"/>
              </a:lnTo>
              <a:lnTo>
                <a:pt x="0" y="266700"/>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6</xdr:row>
      <xdr:rowOff>33340</xdr:rowOff>
    </xdr:from>
    <xdr:to>
      <xdr:col>1</xdr:col>
      <xdr:colOff>133349</xdr:colOff>
      <xdr:row>7</xdr:row>
      <xdr:rowOff>166690</xdr:rowOff>
    </xdr:to>
    <xdr:sp macro="" textlink="">
      <xdr:nvSpPr>
        <xdr:cNvPr id="2" name="Oval 1">
          <a:extLst>
            <a:ext uri="{FF2B5EF4-FFF2-40B4-BE49-F238E27FC236}">
              <a16:creationId xmlns:a16="http://schemas.microsoft.com/office/drawing/2014/main" id="{5ED67B16-24FE-4B90-A71A-D3F08D193353}"/>
            </a:ext>
          </a:extLst>
        </xdr:cNvPr>
        <xdr:cNvSpPr>
          <a:spLocks noChangeArrowheads="1"/>
        </xdr:cNvSpPr>
      </xdr:nvSpPr>
      <xdr:spPr bwMode="auto">
        <a:xfrm>
          <a:off x="104774" y="1328740"/>
          <a:ext cx="266700" cy="219075"/>
        </a:xfrm>
        <a:prstGeom prst="ellips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38100</xdr:colOff>
      <xdr:row>154</xdr:row>
      <xdr:rowOff>57150</xdr:rowOff>
    </xdr:from>
    <xdr:to>
      <xdr:col>29</xdr:col>
      <xdr:colOff>0</xdr:colOff>
      <xdr:row>154</xdr:row>
      <xdr:rowOff>95250</xdr:rowOff>
    </xdr:to>
    <xdr:cxnSp macro="">
      <xdr:nvCxnSpPr>
        <xdr:cNvPr id="3" name="直線矢印コネクタ 2">
          <a:extLst>
            <a:ext uri="{FF2B5EF4-FFF2-40B4-BE49-F238E27FC236}">
              <a16:creationId xmlns:a16="http://schemas.microsoft.com/office/drawing/2014/main" id="{756A96BE-7305-494D-9750-6792EB39F76F}"/>
            </a:ext>
          </a:extLst>
        </xdr:cNvPr>
        <xdr:cNvCxnSpPr/>
      </xdr:nvCxnSpPr>
      <xdr:spPr>
        <a:xfrm flipH="1">
          <a:off x="6791325" y="26708100"/>
          <a:ext cx="200025" cy="381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44</xdr:row>
      <xdr:rowOff>0</xdr:rowOff>
    </xdr:from>
    <xdr:to>
      <xdr:col>29</xdr:col>
      <xdr:colOff>95250</xdr:colOff>
      <xdr:row>53</xdr:row>
      <xdr:rowOff>95250</xdr:rowOff>
    </xdr:to>
    <xdr:sp macro="" textlink="">
      <xdr:nvSpPr>
        <xdr:cNvPr id="8" name="フリーフォーム: 図形 3">
          <a:extLst>
            <a:ext uri="{FF2B5EF4-FFF2-40B4-BE49-F238E27FC236}">
              <a16:creationId xmlns:a16="http://schemas.microsoft.com/office/drawing/2014/main" id="{873065C5-A6F3-443E-800A-4243E83E5E8F}"/>
            </a:ext>
          </a:extLst>
        </xdr:cNvPr>
        <xdr:cNvSpPr/>
      </xdr:nvSpPr>
      <xdr:spPr>
        <a:xfrm>
          <a:off x="5324475" y="7915275"/>
          <a:ext cx="1762125" cy="1600200"/>
        </a:xfrm>
        <a:custGeom>
          <a:avLst/>
          <a:gdLst>
            <a:gd name="connsiteX0" fmla="*/ 1419225 w 1762125"/>
            <a:gd name="connsiteY0" fmla="*/ 1724025 h 1724025"/>
            <a:gd name="connsiteX1" fmla="*/ 1762125 w 1762125"/>
            <a:gd name="connsiteY1" fmla="*/ 1724025 h 1724025"/>
            <a:gd name="connsiteX2" fmla="*/ 1762125 w 1762125"/>
            <a:gd name="connsiteY2" fmla="*/ 266700 h 1724025"/>
            <a:gd name="connsiteX3" fmla="*/ 0 w 1762125"/>
            <a:gd name="connsiteY3" fmla="*/ 266700 h 1724025"/>
            <a:gd name="connsiteX4" fmla="*/ 0 w 1762125"/>
            <a:gd name="connsiteY4" fmla="*/ 0 h 17240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1724025">
              <a:moveTo>
                <a:pt x="1419225" y="1724025"/>
              </a:moveTo>
              <a:lnTo>
                <a:pt x="1762125" y="1724025"/>
              </a:lnTo>
              <a:lnTo>
                <a:pt x="1762125" y="266700"/>
              </a:lnTo>
              <a:lnTo>
                <a:pt x="0" y="266700"/>
              </a:lnTo>
              <a:lnTo>
                <a:pt x="0" y="0"/>
              </a:lnTo>
            </a:path>
          </a:pathLst>
        </a:custGeom>
        <a:noFill/>
        <a:ln>
          <a:headEnd type="triangle"/>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40172</xdr:colOff>
      <xdr:row>384</xdr:row>
      <xdr:rowOff>100469</xdr:rowOff>
    </xdr:from>
    <xdr:to>
      <xdr:col>16</xdr:col>
      <xdr:colOff>68748</xdr:colOff>
      <xdr:row>384</xdr:row>
      <xdr:rowOff>100469</xdr:rowOff>
    </xdr:to>
    <xdr:cxnSp macro="">
      <xdr:nvCxnSpPr>
        <xdr:cNvPr id="5" name="直線矢印コネクタ 4">
          <a:extLst>
            <a:ext uri="{FF2B5EF4-FFF2-40B4-BE49-F238E27FC236}">
              <a16:creationId xmlns:a16="http://schemas.microsoft.com/office/drawing/2014/main" id="{DABB90DD-3D39-4883-8163-2E45CF1A6678}"/>
            </a:ext>
          </a:extLst>
        </xdr:cNvPr>
        <xdr:cNvCxnSpPr/>
      </xdr:nvCxnSpPr>
      <xdr:spPr>
        <a:xfrm>
          <a:off x="3678722" y="66965969"/>
          <a:ext cx="26670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392</xdr:row>
      <xdr:rowOff>28575</xdr:rowOff>
    </xdr:from>
    <xdr:to>
      <xdr:col>10</xdr:col>
      <xdr:colOff>104775</xdr:colOff>
      <xdr:row>393</xdr:row>
      <xdr:rowOff>238125</xdr:rowOff>
    </xdr:to>
    <xdr:sp macro="" textlink="">
      <xdr:nvSpPr>
        <xdr:cNvPr id="6" name="左中かっこ 5">
          <a:extLst>
            <a:ext uri="{FF2B5EF4-FFF2-40B4-BE49-F238E27FC236}">
              <a16:creationId xmlns:a16="http://schemas.microsoft.com/office/drawing/2014/main" id="{BCD80AD5-9A66-42FB-A89A-FAF6C616A312}"/>
            </a:ext>
          </a:extLst>
        </xdr:cNvPr>
        <xdr:cNvSpPr/>
      </xdr:nvSpPr>
      <xdr:spPr>
        <a:xfrm>
          <a:off x="2390775" y="68075175"/>
          <a:ext cx="161925" cy="352425"/>
        </a:xfrm>
        <a:prstGeom prst="leftBrace">
          <a:avLst>
            <a:gd name="adj1" fmla="val 50641"/>
            <a:gd name="adj2"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xdr:col>
      <xdr:colOff>180975</xdr:colOff>
      <xdr:row>394</xdr:row>
      <xdr:rowOff>28575</xdr:rowOff>
    </xdr:from>
    <xdr:to>
      <xdr:col>14</xdr:col>
      <xdr:colOff>161925</xdr:colOff>
      <xdr:row>394</xdr:row>
      <xdr:rowOff>28575</xdr:rowOff>
    </xdr:to>
    <xdr:cxnSp macro="">
      <xdr:nvCxnSpPr>
        <xdr:cNvPr id="7" name="直線コネクタ 6">
          <a:extLst>
            <a:ext uri="{FF2B5EF4-FFF2-40B4-BE49-F238E27FC236}">
              <a16:creationId xmlns:a16="http://schemas.microsoft.com/office/drawing/2014/main" id="{D18312C6-2D15-48F7-BD06-245B56857940}"/>
            </a:ext>
          </a:extLst>
        </xdr:cNvPr>
        <xdr:cNvCxnSpPr/>
      </xdr:nvCxnSpPr>
      <xdr:spPr>
        <a:xfrm>
          <a:off x="2628900" y="68456175"/>
          <a:ext cx="933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7D563-0EF9-4842-B620-81208C2EC435}">
  <sheetPr>
    <tabColor rgb="FFFFFF99"/>
  </sheetPr>
  <dimension ref="A1:BV1886"/>
  <sheetViews>
    <sheetView showGridLines="0" topLeftCell="A338" zoomScaleNormal="100" zoomScaleSheetLayoutView="100" workbookViewId="0">
      <selection activeCell="AF372" sqref="AF372"/>
    </sheetView>
  </sheetViews>
  <sheetFormatPr defaultColWidth="4.33203125" defaultRowHeight="15" customHeight="1" x14ac:dyDescent="0.15"/>
  <cols>
    <col min="1" max="31" width="4.1640625" style="35" customWidth="1"/>
    <col min="32" max="32" width="91.6640625" style="54" customWidth="1"/>
    <col min="33" max="33" width="5.1640625" style="82" hidden="1" customWidth="1"/>
    <col min="34" max="34" width="49.1640625" style="82" hidden="1" customWidth="1"/>
    <col min="35" max="35" width="56.1640625" style="82" hidden="1" customWidth="1"/>
    <col min="36" max="36" width="13.1640625" style="54" hidden="1" customWidth="1"/>
    <col min="37" max="38" width="14.6640625" style="54" hidden="1" customWidth="1"/>
    <col min="39" max="39" width="29.1640625" style="54" hidden="1" customWidth="1"/>
    <col min="40" max="40" width="10.1640625" style="437" hidden="1" customWidth="1"/>
    <col min="41" max="41" width="3.83203125" style="54" hidden="1" customWidth="1"/>
    <col min="42" max="42" width="7" style="77" hidden="1" customWidth="1"/>
    <col min="43" max="43" width="4.5" style="77" hidden="1" customWidth="1"/>
    <col min="44" max="47" width="6.83203125" style="35" customWidth="1"/>
    <col min="48" max="48" width="4.5" style="35" hidden="1" customWidth="1"/>
    <col min="49" max="50" width="7.6640625" style="35" customWidth="1"/>
    <col min="51" max="16384" width="4.33203125" style="35"/>
  </cols>
  <sheetData>
    <row r="1" spans="1:48" ht="18" customHeight="1" x14ac:dyDescent="0.15">
      <c r="A1" s="1124" t="s">
        <v>0</v>
      </c>
      <c r="B1" s="1125"/>
      <c r="C1" s="1125"/>
      <c r="D1" s="1125"/>
      <c r="E1" s="1125"/>
      <c r="F1" s="1126"/>
      <c r="G1" s="1127" t="s">
        <v>4797</v>
      </c>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52" t="s">
        <v>2</v>
      </c>
      <c r="AG1" s="87"/>
      <c r="AJ1" s="52"/>
      <c r="AK1" s="34" t="str">
        <f>IFERROR(VLOOKUP(A4,AJ553:AM1886,4,FALSE),"")</f>
        <v/>
      </c>
      <c r="AL1" s="52"/>
      <c r="AM1" s="52"/>
      <c r="AN1" s="435"/>
      <c r="AO1" s="52"/>
      <c r="AV1" s="82" t="s">
        <v>3</v>
      </c>
    </row>
    <row r="2" spans="1:48" ht="22.5" customHeight="1" thickBot="1" x14ac:dyDescent="0.2">
      <c r="A2" s="1129" t="s">
        <v>3074</v>
      </c>
      <c r="B2" s="1130"/>
      <c r="C2" s="1130"/>
      <c r="D2" s="1130"/>
      <c r="E2" s="1130"/>
      <c r="F2" s="1131"/>
      <c r="G2" s="1132" t="s">
        <v>2962</v>
      </c>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244" t="str">
        <f>IF(OR(A2="選択してください↓",A2=""),"←都道府県名が未選択です。（セルを選択し▼をクリックすると都道府県一覧が表示されます。）",IF(A2="","←都道府県名が未選択です。",""))</f>
        <v>←都道府県名が未選択です。（セルを選択し▼をクリックすると都道府県一覧が表示されます。）</v>
      </c>
      <c r="AH2" s="83"/>
      <c r="AJ2" s="53"/>
      <c r="AK2" s="34" t="str">
        <f>IFERROR(VLOOKUP(A4,AJ552:AN1887,5,FALSE),"")</f>
        <v/>
      </c>
      <c r="AL2" s="53"/>
      <c r="AM2" s="53"/>
      <c r="AN2" s="436"/>
      <c r="AO2" s="53"/>
      <c r="AV2" s="83"/>
    </row>
    <row r="3" spans="1:48" ht="6.75" customHeight="1" thickBot="1" x14ac:dyDescent="0.2">
      <c r="A3" s="2"/>
      <c r="B3" s="2"/>
      <c r="C3" s="2"/>
      <c r="D3" s="2"/>
      <c r="E3" s="2"/>
      <c r="F3" s="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244"/>
      <c r="AG3" s="205"/>
      <c r="AH3" s="83"/>
      <c r="AI3" s="83"/>
      <c r="AJ3" s="53"/>
      <c r="AK3" s="53"/>
      <c r="AL3" s="53"/>
      <c r="AM3" s="53"/>
      <c r="AN3" s="436"/>
      <c r="AO3" s="53"/>
    </row>
    <row r="4" spans="1:48" ht="18" customHeight="1" thickBot="1" x14ac:dyDescent="0.2">
      <c r="A4" s="1245" t="str">
        <f>IFERROR(VLOOKUP(CONCATENATE(A2&amp;D17),AI553:AJ1886,2,FALSE),"")</f>
        <v/>
      </c>
      <c r="B4" s="1246"/>
      <c r="C4" s="1246"/>
      <c r="D4" s="1246"/>
      <c r="E4" s="462" t="str">
        <f>IF(A4="","",VLOOKUP(A4,AJ:AK,2,0))</f>
        <v/>
      </c>
      <c r="F4" s="463" t="str">
        <f>IF(A4="","",VLOOKUP(A4,AJ:AL,3,0))</f>
        <v/>
      </c>
      <c r="G4" s="2"/>
      <c r="H4" s="3"/>
      <c r="I4" s="3"/>
      <c r="J4" s="4"/>
      <c r="K4" s="1247" t="s">
        <v>3027</v>
      </c>
      <c r="L4" s="1247"/>
      <c r="M4" s="1247"/>
      <c r="N4" s="1247"/>
      <c r="O4" s="1247"/>
      <c r="P4" s="1247"/>
      <c r="Q4" s="1247"/>
      <c r="R4" s="1247"/>
      <c r="S4" s="1247"/>
      <c r="T4" s="1247"/>
      <c r="U4" s="1247"/>
      <c r="V4" s="1247"/>
      <c r="W4" s="1247"/>
      <c r="X4" s="1247"/>
      <c r="Y4" s="1247"/>
      <c r="Z4" s="3"/>
      <c r="AA4" s="3"/>
      <c r="AB4" s="5"/>
      <c r="AC4" s="3"/>
      <c r="AD4" s="2"/>
      <c r="AE4" s="2"/>
      <c r="AG4" s="31"/>
    </row>
    <row r="5" spans="1:48" ht="12" customHeight="1" x14ac:dyDescent="0.15">
      <c r="A5" s="1248" t="s">
        <v>4</v>
      </c>
      <c r="B5" s="1248"/>
      <c r="C5" s="1248"/>
      <c r="D5" s="1248"/>
      <c r="E5" s="1248"/>
      <c r="F5" s="1248"/>
      <c r="G5" s="1248"/>
      <c r="H5" s="1248"/>
      <c r="I5" s="1248"/>
      <c r="J5" s="1248"/>
      <c r="K5" s="1247"/>
      <c r="L5" s="1247"/>
      <c r="M5" s="1247"/>
      <c r="N5" s="1247"/>
      <c r="O5" s="1247"/>
      <c r="P5" s="1247"/>
      <c r="Q5" s="1247"/>
      <c r="R5" s="1247"/>
      <c r="S5" s="1247"/>
      <c r="T5" s="1247"/>
      <c r="U5" s="1247"/>
      <c r="V5" s="1247"/>
      <c r="W5" s="1247"/>
      <c r="X5" s="1247"/>
      <c r="Y5" s="1247"/>
      <c r="Z5" s="3"/>
      <c r="AA5" s="3"/>
      <c r="AB5" s="1249"/>
      <c r="AC5" s="1249"/>
      <c r="AD5" s="1249"/>
      <c r="AE5" s="1249"/>
      <c r="AG5" s="31"/>
    </row>
    <row r="6" spans="1:48" ht="7.5" customHeight="1" x14ac:dyDescent="0.15">
      <c r="A6" s="1293" t="s">
        <v>5</v>
      </c>
      <c r="B6" s="1293"/>
      <c r="C6" s="2"/>
      <c r="D6" s="2"/>
      <c r="E6" s="2"/>
      <c r="F6" s="2"/>
      <c r="G6" s="2"/>
      <c r="H6" s="2"/>
      <c r="I6" s="2"/>
      <c r="J6" s="2"/>
      <c r="K6" s="2"/>
      <c r="L6" s="2"/>
      <c r="M6" s="6"/>
      <c r="N6" s="1295" t="s">
        <v>2963</v>
      </c>
      <c r="O6" s="1295"/>
      <c r="P6" s="1295"/>
      <c r="Q6" s="1295"/>
      <c r="R6" s="1295"/>
      <c r="S6" s="1295"/>
      <c r="T6" s="1295"/>
      <c r="U6" s="1295"/>
      <c r="V6" s="2"/>
      <c r="W6" s="2"/>
      <c r="X6" s="2"/>
      <c r="Y6" s="2"/>
      <c r="Z6" s="2"/>
      <c r="AA6" s="2"/>
      <c r="AB6" s="2"/>
      <c r="AC6" s="2"/>
      <c r="AD6" s="2"/>
      <c r="AE6" s="2"/>
    </row>
    <row r="7" spans="1:48" ht="9.75" customHeight="1" thickBot="1" x14ac:dyDescent="0.2">
      <c r="A7" s="1294"/>
      <c r="B7" s="1294"/>
      <c r="C7" s="2"/>
      <c r="D7" s="2"/>
      <c r="E7" s="2"/>
      <c r="F7" s="2"/>
      <c r="G7" s="2"/>
      <c r="H7" s="2"/>
      <c r="I7" s="2"/>
      <c r="J7" s="2"/>
      <c r="K7" s="2"/>
      <c r="L7" s="2"/>
      <c r="M7" s="7"/>
      <c r="N7" s="1296"/>
      <c r="O7" s="1296"/>
      <c r="P7" s="1296"/>
      <c r="Q7" s="1296"/>
      <c r="R7" s="1296"/>
      <c r="S7" s="1296"/>
      <c r="T7" s="1296"/>
      <c r="U7" s="1296"/>
      <c r="V7" s="2"/>
      <c r="W7" s="2"/>
      <c r="X7" s="2"/>
      <c r="Y7" s="2"/>
      <c r="Z7" s="2"/>
      <c r="AA7" s="2"/>
      <c r="AB7" s="2"/>
      <c r="AC7" s="2"/>
      <c r="AD7" s="2"/>
      <c r="AE7" s="2"/>
    </row>
    <row r="8" spans="1:48" s="43" customFormat="1" ht="12.75" hidden="1" customHeight="1" x14ac:dyDescent="0.15">
      <c r="A8" s="1206" t="s">
        <v>6</v>
      </c>
      <c r="B8" s="1207"/>
      <c r="C8" s="1208"/>
      <c r="D8" s="1297"/>
      <c r="E8" s="1298"/>
      <c r="F8" s="1298"/>
      <c r="G8" s="1298"/>
      <c r="H8" s="1298"/>
      <c r="I8" s="1298"/>
      <c r="J8" s="1298"/>
      <c r="K8" s="1298"/>
      <c r="L8" s="1298"/>
      <c r="M8" s="1298"/>
      <c r="N8" s="1298"/>
      <c r="O8" s="1298"/>
      <c r="P8" s="1299"/>
      <c r="Q8" s="1182" t="s">
        <v>6</v>
      </c>
      <c r="R8" s="1183"/>
      <c r="S8" s="1184"/>
      <c r="T8" s="1191"/>
      <c r="U8" s="1300"/>
      <c r="V8" s="1300"/>
      <c r="W8" s="1300"/>
      <c r="X8" s="1300"/>
      <c r="Y8" s="1300"/>
      <c r="Z8" s="1300"/>
      <c r="AA8" s="1300"/>
      <c r="AB8" s="1300"/>
      <c r="AC8" s="1300"/>
      <c r="AD8" s="1300"/>
      <c r="AE8" s="1301"/>
      <c r="AF8" s="49"/>
      <c r="AG8" s="84"/>
      <c r="AH8" s="84"/>
      <c r="AI8" s="84"/>
      <c r="AJ8" s="49"/>
      <c r="AK8" s="49"/>
      <c r="AL8" s="49"/>
      <c r="AM8" s="49"/>
      <c r="AN8" s="438"/>
      <c r="AO8" s="49"/>
      <c r="AP8" s="78"/>
      <c r="AQ8" s="78"/>
    </row>
    <row r="9" spans="1:48" s="43" customFormat="1" ht="10.15" customHeight="1" x14ac:dyDescent="0.15">
      <c r="A9" s="1267" t="s">
        <v>186</v>
      </c>
      <c r="B9" s="1268"/>
      <c r="C9" s="1269"/>
      <c r="D9" s="1273"/>
      <c r="E9" s="1274"/>
      <c r="F9" s="1274"/>
      <c r="G9" s="1274"/>
      <c r="H9" s="1274"/>
      <c r="I9" s="1274"/>
      <c r="J9" s="1274"/>
      <c r="K9" s="1274"/>
      <c r="L9" s="1274"/>
      <c r="M9" s="1274"/>
      <c r="N9" s="1274"/>
      <c r="O9" s="1274"/>
      <c r="P9" s="1275"/>
      <c r="Q9" s="1182" t="s">
        <v>187</v>
      </c>
      <c r="R9" s="1207"/>
      <c r="S9" s="1208"/>
      <c r="T9" s="1273"/>
      <c r="U9" s="1274"/>
      <c r="V9" s="1274"/>
      <c r="W9" s="1274"/>
      <c r="X9" s="1274"/>
      <c r="Y9" s="1274"/>
      <c r="Z9" s="1274"/>
      <c r="AA9" s="1274"/>
      <c r="AB9" s="1274"/>
      <c r="AC9" s="1274"/>
      <c r="AD9" s="1274"/>
      <c r="AE9" s="1279"/>
      <c r="AF9" s="1250" t="str">
        <f>IF(AND(D9="",T9=""),"←学校法人名・理事長名を記入してください。",IF(D9="","←学校法人名を記入してください。",IF(T9="","←理事長名を記入してください。","")))</f>
        <v>←学校法人名・理事長名を記入してください。</v>
      </c>
      <c r="AG9" s="84"/>
      <c r="AH9" s="84"/>
      <c r="AI9" s="84"/>
      <c r="AJ9" s="49"/>
      <c r="AK9" s="49"/>
      <c r="AL9" s="49"/>
      <c r="AM9" s="49"/>
      <c r="AN9" s="438"/>
      <c r="AO9" s="49"/>
      <c r="AP9" s="78"/>
      <c r="AQ9" s="78"/>
    </row>
    <row r="10" spans="1:48" s="43" customFormat="1" ht="14.25" customHeight="1" x14ac:dyDescent="0.15">
      <c r="A10" s="1270"/>
      <c r="B10" s="1271"/>
      <c r="C10" s="1272"/>
      <c r="D10" s="1200"/>
      <c r="E10" s="1201"/>
      <c r="F10" s="1201"/>
      <c r="G10" s="1201"/>
      <c r="H10" s="1201"/>
      <c r="I10" s="1201"/>
      <c r="J10" s="1201"/>
      <c r="K10" s="1201"/>
      <c r="L10" s="1201"/>
      <c r="M10" s="1201"/>
      <c r="N10" s="1201"/>
      <c r="O10" s="1201"/>
      <c r="P10" s="1202"/>
      <c r="Q10" s="1276"/>
      <c r="R10" s="1277"/>
      <c r="S10" s="1278"/>
      <c r="T10" s="1200"/>
      <c r="U10" s="1201"/>
      <c r="V10" s="1201"/>
      <c r="W10" s="1201"/>
      <c r="X10" s="1201"/>
      <c r="Y10" s="1201"/>
      <c r="Z10" s="1201"/>
      <c r="AA10" s="1201"/>
      <c r="AB10" s="1201"/>
      <c r="AC10" s="1201"/>
      <c r="AD10" s="1201"/>
      <c r="AE10" s="1280"/>
      <c r="AF10" s="1250"/>
      <c r="AG10" s="84"/>
      <c r="AH10" s="84"/>
      <c r="AI10" s="84"/>
      <c r="AJ10" s="49"/>
      <c r="AK10" s="49"/>
      <c r="AL10" s="49"/>
      <c r="AM10" s="49"/>
      <c r="AN10" s="438"/>
      <c r="AO10" s="49"/>
      <c r="AP10" s="78"/>
      <c r="AQ10" s="78"/>
    </row>
    <row r="11" spans="1:48" s="43" customFormat="1" ht="25.5" customHeight="1" x14ac:dyDescent="0.15">
      <c r="A11" s="1281" t="s">
        <v>7</v>
      </c>
      <c r="B11" s="1282"/>
      <c r="C11" s="1283"/>
      <c r="D11" s="425" t="s">
        <v>8</v>
      </c>
      <c r="E11" s="1302"/>
      <c r="F11" s="1302"/>
      <c r="G11" s="1303"/>
      <c r="H11" s="1290"/>
      <c r="I11" s="1291"/>
      <c r="J11" s="1291"/>
      <c r="K11" s="1291"/>
      <c r="L11" s="1291"/>
      <c r="M11" s="1291"/>
      <c r="N11" s="1291"/>
      <c r="O11" s="1291"/>
      <c r="P11" s="1292"/>
      <c r="Q11" s="1159" t="s">
        <v>9</v>
      </c>
      <c r="R11" s="964"/>
      <c r="S11" s="1160"/>
      <c r="T11" s="1161"/>
      <c r="U11" s="1162"/>
      <c r="V11" s="1162"/>
      <c r="W11" s="1162"/>
      <c r="X11" s="1162"/>
      <c r="Y11" s="1162"/>
      <c r="Z11" s="1162"/>
      <c r="AA11" s="1162"/>
      <c r="AB11" s="1162"/>
      <c r="AC11" s="1162"/>
      <c r="AD11" s="1162"/>
      <c r="AE11" s="1163"/>
      <c r="AF11" s="1250" t="str">
        <f>IF(AND(E11="",T11=""),"←郵便番号、学校法人電話番号を記入してください。",IF(E11="","←郵便番号を記入してください。",IF(T11="","←学校法人電話番号を記入してください。","")))</f>
        <v>←郵便番号、学校法人電話番号を記入してください。</v>
      </c>
      <c r="AG11" s="84"/>
      <c r="AH11" s="84"/>
      <c r="AI11" s="84"/>
      <c r="AJ11" s="49"/>
      <c r="AK11" s="49"/>
      <c r="AL11" s="49"/>
      <c r="AM11" s="49"/>
      <c r="AN11" s="438"/>
      <c r="AO11" s="49"/>
      <c r="AP11" s="78"/>
      <c r="AQ11" s="78"/>
    </row>
    <row r="12" spans="1:48" s="43" customFormat="1" ht="19.5" hidden="1" customHeight="1" x14ac:dyDescent="0.15">
      <c r="A12" s="1284"/>
      <c r="B12" s="1285"/>
      <c r="C12" s="1286"/>
      <c r="D12" s="419"/>
      <c r="E12" s="420"/>
      <c r="F12" s="420"/>
      <c r="G12" s="421"/>
      <c r="H12" s="1251"/>
      <c r="I12" s="1251"/>
      <c r="J12" s="1251"/>
      <c r="K12" s="1251"/>
      <c r="L12" s="1251"/>
      <c r="M12" s="1251"/>
      <c r="N12" s="1251"/>
      <c r="O12" s="1251"/>
      <c r="P12" s="1252"/>
      <c r="Q12" s="8"/>
      <c r="R12" s="8"/>
      <c r="S12" s="8"/>
      <c r="T12" s="422"/>
      <c r="U12" s="423"/>
      <c r="V12" s="423"/>
      <c r="W12" s="423"/>
      <c r="X12" s="423"/>
      <c r="Y12" s="423"/>
      <c r="Z12" s="423"/>
      <c r="AA12" s="423"/>
      <c r="AB12" s="423"/>
      <c r="AC12" s="423"/>
      <c r="AD12" s="423"/>
      <c r="AE12" s="424"/>
      <c r="AF12" s="1250"/>
      <c r="AG12" s="84"/>
      <c r="AH12" s="84"/>
      <c r="AI12" s="84"/>
      <c r="AJ12" s="49"/>
      <c r="AK12" s="49"/>
      <c r="AL12" s="49"/>
      <c r="AM12" s="49"/>
      <c r="AN12" s="438"/>
      <c r="AO12" s="49"/>
      <c r="AP12" s="78"/>
      <c r="AQ12" s="78"/>
    </row>
    <row r="13" spans="1:48" s="43" customFormat="1" ht="12.75" customHeight="1" x14ac:dyDescent="0.15">
      <c r="A13" s="1284"/>
      <c r="B13" s="1285"/>
      <c r="C13" s="1286"/>
      <c r="D13" s="1253"/>
      <c r="E13" s="1254"/>
      <c r="F13" s="1254"/>
      <c r="G13" s="1254"/>
      <c r="H13" s="1254"/>
      <c r="I13" s="1254"/>
      <c r="J13" s="1254"/>
      <c r="K13" s="1254"/>
      <c r="L13" s="1254"/>
      <c r="M13" s="1254"/>
      <c r="N13" s="1254"/>
      <c r="O13" s="1254"/>
      <c r="P13" s="1255"/>
      <c r="Q13" s="1259" t="s">
        <v>10</v>
      </c>
      <c r="R13" s="1259"/>
      <c r="S13" s="1259"/>
      <c r="T13" s="1261"/>
      <c r="U13" s="1262"/>
      <c r="V13" s="1262"/>
      <c r="W13" s="1262"/>
      <c r="X13" s="1262"/>
      <c r="Y13" s="1262"/>
      <c r="Z13" s="1262"/>
      <c r="AA13" s="1262"/>
      <c r="AB13" s="1262"/>
      <c r="AC13" s="1262"/>
      <c r="AD13" s="1262"/>
      <c r="AE13" s="1263"/>
      <c r="AF13" s="1250" t="str">
        <f>IF(AND(D13="",T13=""),"←学校法人所在地・学校法人FAX番号を記入してください。",IF(D13="","←学校法人所在地を記入してください。",IF(T13="","←学校法人FAX番号を記入してください。","")))</f>
        <v>←学校法人所在地・学校法人FAX番号を記入してください。</v>
      </c>
      <c r="AG13" s="84"/>
      <c r="AH13" s="84"/>
      <c r="AI13" s="84"/>
      <c r="AJ13" s="49"/>
      <c r="AK13" s="49"/>
      <c r="AL13" s="49"/>
      <c r="AM13" s="49"/>
      <c r="AN13" s="438"/>
      <c r="AO13" s="49"/>
      <c r="AP13" s="78"/>
      <c r="AQ13" s="78"/>
    </row>
    <row r="14" spans="1:48" s="43" customFormat="1" ht="12.75" customHeight="1" thickBot="1" x14ac:dyDescent="0.2">
      <c r="A14" s="1287"/>
      <c r="B14" s="1288"/>
      <c r="C14" s="1289"/>
      <c r="D14" s="1256"/>
      <c r="E14" s="1257"/>
      <c r="F14" s="1257"/>
      <c r="G14" s="1257"/>
      <c r="H14" s="1257"/>
      <c r="I14" s="1257"/>
      <c r="J14" s="1257"/>
      <c r="K14" s="1257"/>
      <c r="L14" s="1257"/>
      <c r="M14" s="1257"/>
      <c r="N14" s="1257"/>
      <c r="O14" s="1257"/>
      <c r="P14" s="1258"/>
      <c r="Q14" s="1260"/>
      <c r="R14" s="1260"/>
      <c r="S14" s="1260"/>
      <c r="T14" s="1264"/>
      <c r="U14" s="1265"/>
      <c r="V14" s="1265"/>
      <c r="W14" s="1265"/>
      <c r="X14" s="1265"/>
      <c r="Y14" s="1265"/>
      <c r="Z14" s="1265"/>
      <c r="AA14" s="1265"/>
      <c r="AB14" s="1265"/>
      <c r="AC14" s="1265"/>
      <c r="AD14" s="1265"/>
      <c r="AE14" s="1266"/>
      <c r="AF14" s="1250"/>
      <c r="AG14" s="84"/>
      <c r="AH14" s="84"/>
      <c r="AI14" s="84"/>
      <c r="AJ14" s="49"/>
      <c r="AK14" s="49"/>
      <c r="AL14" s="49"/>
      <c r="AM14" s="49"/>
      <c r="AN14" s="438"/>
      <c r="AO14" s="49"/>
      <c r="AP14" s="78"/>
      <c r="AQ14" s="78"/>
    </row>
    <row r="15" spans="1:48" s="43" customFormat="1" ht="7.5" customHeight="1" thickBot="1" x14ac:dyDescent="0.2">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54"/>
      <c r="AG15" s="82"/>
      <c r="AH15" s="82"/>
      <c r="AI15" s="82"/>
      <c r="AJ15" s="54"/>
      <c r="AK15" s="54"/>
      <c r="AL15" s="54"/>
      <c r="AM15" s="54"/>
      <c r="AN15" s="437"/>
      <c r="AO15" s="54"/>
      <c r="AP15" s="78"/>
      <c r="AQ15" s="78"/>
    </row>
    <row r="16" spans="1:48" s="43" customFormat="1" ht="12.75" hidden="1" customHeight="1" x14ac:dyDescent="0.15">
      <c r="A16" s="1206" t="s">
        <v>6</v>
      </c>
      <c r="B16" s="1207"/>
      <c r="C16" s="1208"/>
      <c r="D16" s="1191"/>
      <c r="E16" s="1192"/>
      <c r="F16" s="1192"/>
      <c r="G16" s="1192"/>
      <c r="H16" s="1192"/>
      <c r="I16" s="1192"/>
      <c r="J16" s="1192"/>
      <c r="K16" s="1192"/>
      <c r="L16" s="1192"/>
      <c r="M16" s="1192"/>
      <c r="N16" s="1192"/>
      <c r="O16" s="1192"/>
      <c r="P16" s="1193"/>
      <c r="Q16" s="1182" t="s">
        <v>6</v>
      </c>
      <c r="R16" s="1183"/>
      <c r="S16" s="1184"/>
      <c r="T16" s="1191"/>
      <c r="U16" s="1192"/>
      <c r="V16" s="1192"/>
      <c r="W16" s="1192"/>
      <c r="X16" s="1192"/>
      <c r="Y16" s="1192"/>
      <c r="Z16" s="1192"/>
      <c r="AA16" s="1192"/>
      <c r="AB16" s="1192"/>
      <c r="AC16" s="1192"/>
      <c r="AD16" s="1192"/>
      <c r="AE16" s="1203"/>
      <c r="AF16" s="49"/>
      <c r="AG16" s="84"/>
      <c r="AH16" s="84"/>
      <c r="AI16" s="84"/>
      <c r="AJ16" s="49"/>
      <c r="AK16" s="49"/>
      <c r="AL16" s="49"/>
      <c r="AM16" s="49"/>
      <c r="AN16" s="438"/>
      <c r="AO16" s="49"/>
      <c r="AP16" s="78"/>
      <c r="AQ16" s="78"/>
    </row>
    <row r="17" spans="1:43" s="43" customFormat="1" ht="11.25" customHeight="1" x14ac:dyDescent="0.15">
      <c r="A17" s="1206" t="s">
        <v>12</v>
      </c>
      <c r="B17" s="1183"/>
      <c r="C17" s="1184"/>
      <c r="D17" s="1194"/>
      <c r="E17" s="1195"/>
      <c r="F17" s="1195"/>
      <c r="G17" s="1195"/>
      <c r="H17" s="1195"/>
      <c r="I17" s="1195"/>
      <c r="J17" s="1195"/>
      <c r="K17" s="1195"/>
      <c r="L17" s="1195"/>
      <c r="M17" s="1195"/>
      <c r="N17" s="1195"/>
      <c r="O17" s="1195"/>
      <c r="P17" s="1196"/>
      <c r="Q17" s="1182" t="s">
        <v>13</v>
      </c>
      <c r="R17" s="1183"/>
      <c r="S17" s="1184"/>
      <c r="T17" s="1273"/>
      <c r="U17" s="1192"/>
      <c r="V17" s="1192"/>
      <c r="W17" s="1192"/>
      <c r="X17" s="1192"/>
      <c r="Y17" s="1192"/>
      <c r="Z17" s="1192"/>
      <c r="AA17" s="1192"/>
      <c r="AB17" s="1192"/>
      <c r="AC17" s="1192"/>
      <c r="AD17" s="1192"/>
      <c r="AE17" s="1203"/>
      <c r="AF17" s="49" t="str">
        <f>IF(D17="","←学校名を選択してください。","")</f>
        <v>←学校名を選択してください。</v>
      </c>
      <c r="AG17" s="84"/>
      <c r="AH17" s="84"/>
      <c r="AI17" s="84"/>
      <c r="AJ17" s="49"/>
      <c r="AK17" s="49"/>
      <c r="AL17" s="49"/>
      <c r="AM17" s="49"/>
      <c r="AN17" s="438"/>
      <c r="AO17" s="49"/>
      <c r="AP17" s="78"/>
      <c r="AQ17" s="78"/>
    </row>
    <row r="18" spans="1:43" s="43" customFormat="1" ht="10.15" customHeight="1" x14ac:dyDescent="0.15">
      <c r="A18" s="1305"/>
      <c r="B18" s="1186"/>
      <c r="C18" s="1187"/>
      <c r="D18" s="1197"/>
      <c r="E18" s="1198"/>
      <c r="F18" s="1198"/>
      <c r="G18" s="1198"/>
      <c r="H18" s="1198"/>
      <c r="I18" s="1198"/>
      <c r="J18" s="1198"/>
      <c r="K18" s="1198"/>
      <c r="L18" s="1198"/>
      <c r="M18" s="1198"/>
      <c r="N18" s="1198"/>
      <c r="O18" s="1198"/>
      <c r="P18" s="1199"/>
      <c r="Q18" s="1185"/>
      <c r="R18" s="1186"/>
      <c r="S18" s="1187"/>
      <c r="T18" s="1312"/>
      <c r="U18" s="1313"/>
      <c r="V18" s="1313"/>
      <c r="W18" s="1313"/>
      <c r="X18" s="1313"/>
      <c r="Y18" s="1313"/>
      <c r="Z18" s="1313"/>
      <c r="AA18" s="1313"/>
      <c r="AB18" s="1313"/>
      <c r="AC18" s="1313"/>
      <c r="AD18" s="1313"/>
      <c r="AE18" s="1314"/>
      <c r="AF18" s="1250" t="str">
        <f>IF(T17="","←校長名を記入してください。","")</f>
        <v>←校長名を記入してください。</v>
      </c>
      <c r="AG18" s="84"/>
      <c r="AH18" s="84"/>
      <c r="AI18" s="84"/>
      <c r="AJ18" s="49"/>
      <c r="AK18" s="49"/>
      <c r="AL18" s="49"/>
      <c r="AM18" s="49"/>
      <c r="AN18" s="438"/>
      <c r="AO18" s="49"/>
      <c r="AP18" s="78"/>
      <c r="AQ18" s="78"/>
    </row>
    <row r="19" spans="1:43" s="43" customFormat="1" ht="10.15" customHeight="1" x14ac:dyDescent="0.15">
      <c r="A19" s="1332" t="s">
        <v>14</v>
      </c>
      <c r="B19" s="1333"/>
      <c r="C19" s="1334"/>
      <c r="D19" s="1200"/>
      <c r="E19" s="1201"/>
      <c r="F19" s="1201"/>
      <c r="G19" s="1201"/>
      <c r="H19" s="1201"/>
      <c r="I19" s="1201"/>
      <c r="J19" s="1201"/>
      <c r="K19" s="1201"/>
      <c r="L19" s="1201"/>
      <c r="M19" s="1201"/>
      <c r="N19" s="1201"/>
      <c r="O19" s="1201"/>
      <c r="P19" s="1202"/>
      <c r="Q19" s="1188"/>
      <c r="R19" s="1189"/>
      <c r="S19" s="1190"/>
      <c r="T19" s="1315"/>
      <c r="U19" s="1316"/>
      <c r="V19" s="1316"/>
      <c r="W19" s="1316"/>
      <c r="X19" s="1316"/>
      <c r="Y19" s="1316"/>
      <c r="Z19" s="1316"/>
      <c r="AA19" s="1316"/>
      <c r="AB19" s="1316"/>
      <c r="AC19" s="1316"/>
      <c r="AD19" s="1316"/>
      <c r="AE19" s="1317"/>
      <c r="AF19" s="1250"/>
      <c r="AG19" s="84"/>
      <c r="AH19" s="84"/>
      <c r="AI19" s="84"/>
      <c r="AJ19" s="49"/>
      <c r="AK19" s="49"/>
      <c r="AL19" s="49"/>
      <c r="AM19" s="49"/>
      <c r="AN19" s="438"/>
      <c r="AO19" s="49"/>
      <c r="AP19" s="78"/>
      <c r="AQ19" s="78"/>
    </row>
    <row r="20" spans="1:43" s="43" customFormat="1" ht="12.75" customHeight="1" x14ac:dyDescent="0.15">
      <c r="A20" s="1209" t="s">
        <v>2908</v>
      </c>
      <c r="B20" s="1210"/>
      <c r="C20" s="1211"/>
      <c r="D20" s="1324" t="s">
        <v>11</v>
      </c>
      <c r="E20" s="1325"/>
      <c r="F20" s="1338"/>
      <c r="G20" s="1338"/>
      <c r="H20" s="1338"/>
      <c r="I20" s="1338"/>
      <c r="J20" s="1338"/>
      <c r="K20" s="1338"/>
      <c r="L20" s="1338"/>
      <c r="M20" s="1338"/>
      <c r="N20" s="1338"/>
      <c r="O20" s="1338"/>
      <c r="P20" s="1339"/>
      <c r="Q20" s="1306" t="s">
        <v>2922</v>
      </c>
      <c r="R20" s="1307"/>
      <c r="S20" s="1307"/>
      <c r="T20" s="1307"/>
      <c r="U20" s="1307"/>
      <c r="V20" s="1307"/>
      <c r="W20" s="1307"/>
      <c r="X20" s="1307"/>
      <c r="Y20" s="1307"/>
      <c r="Z20" s="1307"/>
      <c r="AA20" s="1307"/>
      <c r="AB20" s="1307"/>
      <c r="AC20" s="1307"/>
      <c r="AD20" s="1307"/>
      <c r="AE20" s="1308"/>
      <c r="AF20" s="49"/>
      <c r="AG20" s="84"/>
      <c r="AH20" s="84"/>
      <c r="AI20" s="84"/>
      <c r="AJ20" s="49"/>
      <c r="AK20" s="49"/>
      <c r="AL20" s="49"/>
      <c r="AM20" s="49"/>
      <c r="AN20" s="438"/>
      <c r="AO20" s="49"/>
      <c r="AP20" s="78"/>
      <c r="AQ20" s="78"/>
    </row>
    <row r="21" spans="1:43" s="43" customFormat="1" ht="11.25" customHeight="1" x14ac:dyDescent="0.15">
      <c r="A21" s="1212"/>
      <c r="B21" s="1213"/>
      <c r="C21" s="1214"/>
      <c r="D21" s="1326" t="s">
        <v>6</v>
      </c>
      <c r="E21" s="1327"/>
      <c r="F21" s="1340"/>
      <c r="G21" s="1340"/>
      <c r="H21" s="1340"/>
      <c r="I21" s="1340"/>
      <c r="J21" s="1340"/>
      <c r="K21" s="1340"/>
      <c r="L21" s="1340"/>
      <c r="M21" s="1340"/>
      <c r="N21" s="1340"/>
      <c r="O21" s="1340"/>
      <c r="P21" s="1341"/>
      <c r="Q21" s="1346" t="s">
        <v>2910</v>
      </c>
      <c r="R21" s="1347"/>
      <c r="S21" s="1348"/>
      <c r="T21" s="1328"/>
      <c r="U21" s="1328"/>
      <c r="V21" s="1328"/>
      <c r="W21" s="1328"/>
      <c r="X21" s="1328"/>
      <c r="Y21" s="1328"/>
      <c r="Z21" s="1328"/>
      <c r="AA21" s="1328"/>
      <c r="AB21" s="1328"/>
      <c r="AC21" s="1328"/>
      <c r="AD21" s="1328"/>
      <c r="AE21" s="1329"/>
      <c r="AF21" s="49"/>
      <c r="AG21" s="84"/>
      <c r="AH21" s="84"/>
      <c r="AI21" s="84"/>
      <c r="AJ21" s="49"/>
      <c r="AK21" s="49"/>
      <c r="AL21" s="49"/>
      <c r="AM21" s="49"/>
      <c r="AN21" s="438"/>
      <c r="AO21" s="49"/>
      <c r="AP21" s="78"/>
      <c r="AQ21" s="78"/>
    </row>
    <row r="22" spans="1:43" s="43" customFormat="1" ht="20.100000000000001" customHeight="1" x14ac:dyDescent="0.15">
      <c r="A22" s="1215"/>
      <c r="B22" s="1216"/>
      <c r="C22" s="1217"/>
      <c r="D22" s="1342" t="s">
        <v>2909</v>
      </c>
      <c r="E22" s="1343"/>
      <c r="F22" s="1344"/>
      <c r="G22" s="1344"/>
      <c r="H22" s="1344"/>
      <c r="I22" s="1344"/>
      <c r="J22" s="1344"/>
      <c r="K22" s="1344"/>
      <c r="L22" s="1344"/>
      <c r="M22" s="1344"/>
      <c r="N22" s="1344"/>
      <c r="O22" s="1344"/>
      <c r="P22" s="1345"/>
      <c r="Q22" s="1349"/>
      <c r="R22" s="1350"/>
      <c r="S22" s="1351"/>
      <c r="T22" s="1330"/>
      <c r="U22" s="1330"/>
      <c r="V22" s="1330"/>
      <c r="W22" s="1330"/>
      <c r="X22" s="1330"/>
      <c r="Y22" s="1330"/>
      <c r="Z22" s="1330"/>
      <c r="AA22" s="1330"/>
      <c r="AB22" s="1330"/>
      <c r="AC22" s="1330"/>
      <c r="AD22" s="1330"/>
      <c r="AE22" s="1331"/>
      <c r="AF22" s="49" t="str">
        <f>IF(F22="","←問い合わせ先氏名を記入してください。","")</f>
        <v>←問い合わせ先氏名を記入してください。</v>
      </c>
      <c r="AG22" s="84"/>
      <c r="AH22" s="84"/>
      <c r="AI22" s="84"/>
      <c r="AJ22" s="49"/>
      <c r="AK22" s="49"/>
      <c r="AL22" s="49"/>
      <c r="AM22" s="49"/>
      <c r="AN22" s="438"/>
      <c r="AO22" s="49"/>
      <c r="AP22" s="78"/>
      <c r="AQ22" s="78"/>
    </row>
    <row r="23" spans="1:43" s="43" customFormat="1" ht="25.5" customHeight="1" x14ac:dyDescent="0.15">
      <c r="A23" s="1164" t="s">
        <v>15</v>
      </c>
      <c r="B23" s="1165"/>
      <c r="C23" s="1166"/>
      <c r="D23" s="428" t="s">
        <v>8</v>
      </c>
      <c r="E23" s="1157"/>
      <c r="F23" s="1157"/>
      <c r="G23" s="1158"/>
      <c r="H23" s="1335"/>
      <c r="I23" s="1336"/>
      <c r="J23" s="1336"/>
      <c r="K23" s="1336"/>
      <c r="L23" s="1336"/>
      <c r="M23" s="1336"/>
      <c r="N23" s="1336"/>
      <c r="O23" s="1336"/>
      <c r="P23" s="1337"/>
      <c r="Q23" s="1159" t="s">
        <v>9</v>
      </c>
      <c r="R23" s="964"/>
      <c r="S23" s="1160"/>
      <c r="T23" s="1161"/>
      <c r="U23" s="1162"/>
      <c r="V23" s="1162"/>
      <c r="W23" s="1162"/>
      <c r="X23" s="1162"/>
      <c r="Y23" s="1162"/>
      <c r="Z23" s="1162"/>
      <c r="AA23" s="1162"/>
      <c r="AB23" s="1162"/>
      <c r="AC23" s="1162"/>
      <c r="AD23" s="1162"/>
      <c r="AE23" s="1163"/>
      <c r="AF23" s="1250" t="str">
        <f>IF(T23="","←学校電話番号が記入してください。","")</f>
        <v>←学校電話番号が記入してください。</v>
      </c>
      <c r="AG23" s="84"/>
      <c r="AH23" s="84"/>
      <c r="AI23" s="84"/>
      <c r="AJ23" s="49"/>
      <c r="AK23" s="49"/>
      <c r="AL23" s="49"/>
      <c r="AM23" s="49"/>
      <c r="AN23" s="438"/>
      <c r="AO23" s="49"/>
      <c r="AP23" s="78"/>
      <c r="AQ23" s="78"/>
    </row>
    <row r="24" spans="1:43" s="43" customFormat="1" ht="12.75" hidden="1" customHeight="1" x14ac:dyDescent="0.15">
      <c r="A24" s="1167"/>
      <c r="B24" s="1168"/>
      <c r="C24" s="1169"/>
      <c r="D24" s="429"/>
      <c r="E24" s="430"/>
      <c r="F24" s="430"/>
      <c r="G24" s="431"/>
      <c r="H24" s="426"/>
      <c r="I24" s="426"/>
      <c r="J24" s="426"/>
      <c r="K24" s="426"/>
      <c r="L24" s="426"/>
      <c r="M24" s="426"/>
      <c r="N24" s="426"/>
      <c r="O24" s="426"/>
      <c r="P24" s="427"/>
      <c r="Q24" s="8"/>
      <c r="R24" s="8"/>
      <c r="S24" s="8"/>
      <c r="T24" s="432"/>
      <c r="U24" s="433"/>
      <c r="V24" s="433"/>
      <c r="W24" s="433"/>
      <c r="X24" s="433"/>
      <c r="Y24" s="433"/>
      <c r="Z24" s="433"/>
      <c r="AA24" s="433"/>
      <c r="AB24" s="433"/>
      <c r="AC24" s="433"/>
      <c r="AD24" s="433"/>
      <c r="AE24" s="434"/>
      <c r="AF24" s="1250"/>
      <c r="AG24" s="84"/>
      <c r="AH24" s="84"/>
      <c r="AI24" s="84"/>
      <c r="AJ24" s="49"/>
      <c r="AK24" s="49"/>
      <c r="AL24" s="49"/>
      <c r="AM24" s="49"/>
      <c r="AN24" s="438"/>
      <c r="AO24" s="49"/>
      <c r="AP24" s="78"/>
      <c r="AQ24" s="78"/>
    </row>
    <row r="25" spans="1:43" s="43" customFormat="1" ht="12.75" customHeight="1" x14ac:dyDescent="0.15">
      <c r="A25" s="1167"/>
      <c r="B25" s="1168"/>
      <c r="C25" s="1169"/>
      <c r="D25" s="1318"/>
      <c r="E25" s="1319"/>
      <c r="F25" s="1319"/>
      <c r="G25" s="1319"/>
      <c r="H25" s="1319"/>
      <c r="I25" s="1319"/>
      <c r="J25" s="1319"/>
      <c r="K25" s="1319"/>
      <c r="L25" s="1319"/>
      <c r="M25" s="1319"/>
      <c r="N25" s="1319"/>
      <c r="O25" s="1319"/>
      <c r="P25" s="1320"/>
      <c r="Q25" s="1259" t="s">
        <v>10</v>
      </c>
      <c r="R25" s="1259"/>
      <c r="S25" s="1259"/>
      <c r="T25" s="1321"/>
      <c r="U25" s="1322"/>
      <c r="V25" s="1322"/>
      <c r="W25" s="1322"/>
      <c r="X25" s="1322"/>
      <c r="Y25" s="1322"/>
      <c r="Z25" s="1322"/>
      <c r="AA25" s="1322"/>
      <c r="AB25" s="1322"/>
      <c r="AC25" s="1322"/>
      <c r="AD25" s="1322"/>
      <c r="AE25" s="1323"/>
      <c r="AF25" s="1250" t="str">
        <f>IF(AND(D25="",T25=""),"←学校所在地・学校FAX番号が記入してください。",IF(D25="","←学校所在地を記入してください。",IF(T25="","←FAX番号が記入してください。","")))</f>
        <v>←学校所在地・学校FAX番号が記入してください。</v>
      </c>
      <c r="AG25" s="84"/>
      <c r="AH25" s="84"/>
      <c r="AI25" s="84"/>
      <c r="AJ25" s="49"/>
      <c r="AK25" s="49"/>
      <c r="AL25" s="49"/>
      <c r="AM25" s="49"/>
      <c r="AN25" s="438"/>
      <c r="AO25" s="49"/>
      <c r="AP25" s="78"/>
      <c r="AQ25" s="78"/>
    </row>
    <row r="26" spans="1:43" s="43" customFormat="1" ht="12.75" customHeight="1" thickBot="1" x14ac:dyDescent="0.2">
      <c r="A26" s="1170"/>
      <c r="B26" s="1171"/>
      <c r="C26" s="1172"/>
      <c r="D26" s="1256"/>
      <c r="E26" s="1257"/>
      <c r="F26" s="1257"/>
      <c r="G26" s="1257"/>
      <c r="H26" s="1257"/>
      <c r="I26" s="1257"/>
      <c r="J26" s="1257"/>
      <c r="K26" s="1257"/>
      <c r="L26" s="1257"/>
      <c r="M26" s="1257"/>
      <c r="N26" s="1257"/>
      <c r="O26" s="1257"/>
      <c r="P26" s="1258"/>
      <c r="Q26" s="1260"/>
      <c r="R26" s="1260"/>
      <c r="S26" s="1260"/>
      <c r="T26" s="1264"/>
      <c r="U26" s="1265"/>
      <c r="V26" s="1265"/>
      <c r="W26" s="1265"/>
      <c r="X26" s="1265"/>
      <c r="Y26" s="1265"/>
      <c r="Z26" s="1265"/>
      <c r="AA26" s="1265"/>
      <c r="AB26" s="1265"/>
      <c r="AC26" s="1265"/>
      <c r="AD26" s="1265"/>
      <c r="AE26" s="1266"/>
      <c r="AF26" s="1250"/>
      <c r="AG26" s="84"/>
      <c r="AH26" s="84"/>
      <c r="AI26" s="84"/>
      <c r="AJ26" s="49"/>
      <c r="AK26" s="49"/>
      <c r="AL26" s="49"/>
      <c r="AM26" s="49"/>
      <c r="AN26" s="438"/>
      <c r="AO26" s="49"/>
      <c r="AP26" s="78"/>
      <c r="AQ26" s="78"/>
    </row>
    <row r="27" spans="1:43" s="43" customFormat="1" ht="5.0999999999999996" customHeight="1" x14ac:dyDescent="0.1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54"/>
      <c r="AG27" s="82"/>
      <c r="AH27" s="82"/>
      <c r="AI27" s="82"/>
      <c r="AJ27" s="54"/>
      <c r="AK27" s="54"/>
      <c r="AL27" s="54"/>
      <c r="AM27" s="54"/>
      <c r="AN27" s="437"/>
      <c r="AO27" s="54"/>
      <c r="AP27" s="78"/>
      <c r="AQ27" s="78"/>
    </row>
    <row r="28" spans="1:43" s="43" customFormat="1" ht="5.0999999999999996" customHeight="1" x14ac:dyDescent="0.1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54"/>
      <c r="AG28" s="82"/>
      <c r="AH28" s="82"/>
      <c r="AI28" s="82"/>
      <c r="AJ28" s="54"/>
      <c r="AK28" s="54"/>
      <c r="AL28" s="54"/>
      <c r="AM28" s="54"/>
      <c r="AN28" s="437"/>
      <c r="AO28" s="54"/>
      <c r="AP28" s="78"/>
      <c r="AQ28" s="78"/>
    </row>
    <row r="29" spans="1:43" s="43" customFormat="1" ht="5.0999999999999996"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54"/>
      <c r="AG29" s="82"/>
      <c r="AH29" s="82"/>
      <c r="AI29" s="82"/>
      <c r="AJ29" s="54"/>
      <c r="AK29" s="54"/>
      <c r="AL29" s="54"/>
      <c r="AM29" s="54"/>
      <c r="AN29" s="437"/>
      <c r="AO29" s="54"/>
      <c r="AP29" s="78"/>
      <c r="AQ29" s="78"/>
    </row>
    <row r="30" spans="1:43" s="43" customFormat="1" ht="32.25" customHeight="1" thickBot="1" x14ac:dyDescent="0.2">
      <c r="A30" s="1352" t="s">
        <v>3073</v>
      </c>
      <c r="B30" s="1352"/>
      <c r="C30" s="1352"/>
      <c r="D30" s="1352"/>
      <c r="E30" s="1352"/>
      <c r="F30" s="1352"/>
      <c r="G30" s="1352"/>
      <c r="H30" s="1352"/>
      <c r="I30" s="1352"/>
      <c r="J30" s="1352"/>
      <c r="K30" s="1352"/>
      <c r="L30" s="1352"/>
      <c r="M30" s="1352"/>
      <c r="N30" s="1352"/>
      <c r="O30" s="1352"/>
      <c r="P30" s="1352"/>
      <c r="Q30" s="1352"/>
      <c r="R30" s="1352"/>
      <c r="S30" s="1352"/>
      <c r="T30" s="1352"/>
      <c r="U30" s="1352"/>
      <c r="V30" s="1352"/>
      <c r="W30" s="1352"/>
      <c r="X30" s="1352"/>
      <c r="Y30" s="1352"/>
      <c r="Z30" s="1352"/>
      <c r="AA30" s="1352"/>
      <c r="AB30" s="1352"/>
      <c r="AC30" s="1352"/>
      <c r="AD30" s="1352"/>
      <c r="AE30" s="1352"/>
      <c r="AF30" s="54"/>
      <c r="AG30" s="82"/>
      <c r="AH30" s="82"/>
      <c r="AI30" s="82"/>
      <c r="AJ30" s="54"/>
      <c r="AK30" s="54"/>
      <c r="AL30" s="54"/>
      <c r="AM30" s="54"/>
      <c r="AN30" s="437"/>
      <c r="AO30" s="54"/>
      <c r="AP30" s="78"/>
      <c r="AQ30" s="78"/>
    </row>
    <row r="31" spans="1:43" s="43" customFormat="1" ht="30" customHeight="1" thickBot="1" x14ac:dyDescent="0.2">
      <c r="A31" s="1355" t="s">
        <v>2888</v>
      </c>
      <c r="B31" s="1356"/>
      <c r="C31" s="1357" t="s">
        <v>2889</v>
      </c>
      <c r="D31" s="1358"/>
      <c r="E31" s="1358"/>
      <c r="F31" s="1358"/>
      <c r="G31" s="1358"/>
      <c r="H31" s="1358"/>
      <c r="I31" s="1358"/>
      <c r="J31" s="1358"/>
      <c r="K31" s="1358"/>
      <c r="L31" s="1358"/>
      <c r="M31" s="1358"/>
      <c r="N31" s="1358"/>
      <c r="O31" s="1358"/>
      <c r="P31" s="1358"/>
      <c r="Q31" s="1358"/>
      <c r="R31" s="1358"/>
      <c r="S31" s="1358"/>
      <c r="T31" s="1358"/>
      <c r="U31" s="1358"/>
      <c r="V31" s="1358"/>
      <c r="W31" s="1358"/>
      <c r="X31" s="1358"/>
      <c r="Y31" s="1358"/>
      <c r="Z31" s="1358"/>
      <c r="AA31" s="1358"/>
      <c r="AB31" s="1358"/>
      <c r="AC31" s="1358"/>
      <c r="AD31" s="1358"/>
      <c r="AE31" s="1359"/>
      <c r="AF31" s="54"/>
      <c r="AG31" s="82"/>
      <c r="AH31" s="82"/>
      <c r="AI31" s="82"/>
      <c r="AJ31" s="54"/>
      <c r="AK31" s="54"/>
      <c r="AL31" s="54"/>
      <c r="AM31" s="54"/>
      <c r="AN31" s="437"/>
      <c r="AO31" s="54"/>
      <c r="AP31" s="78"/>
      <c r="AQ31" s="78"/>
    </row>
    <row r="32" spans="1:43" s="43" customFormat="1" ht="50.1" customHeight="1" thickBot="1" x14ac:dyDescent="0.2">
      <c r="A32" s="1363"/>
      <c r="B32" s="1364"/>
      <c r="C32" s="1360"/>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2"/>
      <c r="AF32" s="54" t="str">
        <f>IF(A32="","←事業団からのデータ提供に同意いただける場合には、チェックを入れてください","")</f>
        <v>←事業団からのデータ提供に同意いただける場合には、チェックを入れてください</v>
      </c>
      <c r="AG32" s="82"/>
      <c r="AH32" s="82"/>
      <c r="AI32" s="82"/>
      <c r="AJ32" s="54"/>
      <c r="AK32" s="54"/>
      <c r="AL32" s="54"/>
      <c r="AM32" s="54"/>
      <c r="AN32" s="437"/>
      <c r="AO32" s="54"/>
      <c r="AP32" s="78"/>
      <c r="AQ32" s="78"/>
    </row>
    <row r="33" spans="1:43" s="43" customFormat="1" ht="5.0999999999999996" customHeight="1" x14ac:dyDescent="0.15">
      <c r="A33" s="365"/>
      <c r="B33" s="365"/>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54"/>
      <c r="AG33" s="82"/>
      <c r="AH33" s="82"/>
      <c r="AI33" s="82"/>
      <c r="AJ33" s="54"/>
      <c r="AK33" s="54"/>
      <c r="AL33" s="54"/>
      <c r="AM33" s="54"/>
      <c r="AN33" s="437"/>
      <c r="AO33" s="54"/>
      <c r="AP33" s="78"/>
      <c r="AQ33" s="78"/>
    </row>
    <row r="34" spans="1:43" s="43" customFormat="1" ht="5.0999999999999996" customHeight="1" x14ac:dyDescent="0.15">
      <c r="A34" s="365"/>
      <c r="B34" s="365"/>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54"/>
      <c r="AG34" s="82"/>
      <c r="AH34" s="82"/>
      <c r="AI34" s="82"/>
      <c r="AJ34" s="54"/>
      <c r="AK34" s="54"/>
      <c r="AL34" s="54"/>
      <c r="AM34" s="54"/>
      <c r="AN34" s="437"/>
      <c r="AO34" s="54"/>
      <c r="AP34" s="78"/>
      <c r="AQ34" s="78"/>
    </row>
    <row r="35" spans="1:43" s="43" customFormat="1" ht="5.0999999999999996" customHeight="1" x14ac:dyDescent="0.15">
      <c r="A35" s="365"/>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54"/>
      <c r="AG35" s="82"/>
      <c r="AH35" s="82"/>
      <c r="AI35" s="82"/>
      <c r="AJ35" s="54"/>
      <c r="AK35" s="54"/>
      <c r="AL35" s="54"/>
      <c r="AM35" s="54"/>
      <c r="AN35" s="437"/>
      <c r="AO35" s="54"/>
      <c r="AP35" s="78"/>
      <c r="AQ35" s="78"/>
    </row>
    <row r="36" spans="1:43" s="43" customFormat="1" ht="5.0999999999999996" customHeight="1" x14ac:dyDescent="0.15">
      <c r="A36" s="365"/>
      <c r="B36" s="36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54"/>
      <c r="AG36" s="82"/>
      <c r="AH36" s="82"/>
      <c r="AI36" s="82"/>
      <c r="AJ36" s="54"/>
      <c r="AK36" s="54"/>
      <c r="AL36" s="54"/>
      <c r="AM36" s="54"/>
      <c r="AN36" s="437"/>
      <c r="AO36" s="54"/>
      <c r="AP36" s="78"/>
      <c r="AQ36" s="78"/>
    </row>
    <row r="37" spans="1:43" s="43" customFormat="1" ht="5.0999999999999996" customHeight="1" thickBot="1" x14ac:dyDescent="0.2">
      <c r="A37" s="62"/>
      <c r="B37" s="62"/>
      <c r="C37" s="62"/>
      <c r="D37" s="62"/>
      <c r="E37" s="62"/>
      <c r="F37" s="62"/>
      <c r="G37" s="1365"/>
      <c r="H37" s="1365"/>
      <c r="I37" s="249"/>
      <c r="J37" s="62"/>
      <c r="K37" s="62"/>
      <c r="L37" s="62"/>
      <c r="M37" s="62"/>
      <c r="N37" s="62"/>
      <c r="O37" s="62"/>
      <c r="P37" s="62"/>
      <c r="Q37" s="62"/>
      <c r="R37" s="62"/>
      <c r="S37" s="62"/>
      <c r="T37" s="62"/>
      <c r="U37" s="62"/>
      <c r="V37" s="62"/>
      <c r="W37" s="62"/>
      <c r="X37" s="62"/>
      <c r="Y37" s="62"/>
      <c r="Z37" s="62"/>
      <c r="AA37" s="62"/>
      <c r="AB37" s="62"/>
      <c r="AC37" s="62"/>
      <c r="AD37" s="62"/>
      <c r="AE37" s="62"/>
      <c r="AN37" s="439"/>
    </row>
    <row r="38" spans="1:43" s="43" customFormat="1" ht="15" customHeight="1" x14ac:dyDescent="0.15">
      <c r="A38" s="310" t="s">
        <v>2906</v>
      </c>
      <c r="B38" s="62"/>
      <c r="C38" s="62"/>
      <c r="D38" s="62"/>
      <c r="E38" s="62"/>
      <c r="F38" s="62"/>
      <c r="G38" s="305"/>
      <c r="H38" s="305"/>
      <c r="I38" s="249"/>
      <c r="J38" s="62"/>
      <c r="K38" s="62"/>
      <c r="L38" s="62"/>
      <c r="M38" s="62"/>
      <c r="N38" s="1309" t="s">
        <v>3019</v>
      </c>
      <c r="O38" s="1310"/>
      <c r="P38" s="1310"/>
      <c r="Q38" s="1310"/>
      <c r="R38" s="1310"/>
      <c r="S38" s="1310"/>
      <c r="T38" s="1310"/>
      <c r="U38" s="1310"/>
      <c r="V38" s="1310"/>
      <c r="W38" s="1310"/>
      <c r="X38" s="1310"/>
      <c r="Y38" s="1310"/>
      <c r="Z38" s="1310"/>
      <c r="AA38" s="1310"/>
      <c r="AB38" s="1310"/>
      <c r="AC38" s="1310"/>
      <c r="AD38" s="1311"/>
      <c r="AE38" s="62"/>
      <c r="AN38" s="439"/>
    </row>
    <row r="39" spans="1:43" s="43" customFormat="1" ht="5.0999999999999996" customHeight="1" x14ac:dyDescent="0.15">
      <c r="A39" s="310"/>
      <c r="B39" s="62"/>
      <c r="C39" s="62"/>
      <c r="D39" s="62"/>
      <c r="E39" s="62"/>
      <c r="F39" s="62"/>
      <c r="G39" s="305"/>
      <c r="H39" s="305"/>
      <c r="I39" s="249"/>
      <c r="J39" s="62"/>
      <c r="K39" s="62"/>
      <c r="L39" s="62"/>
      <c r="M39" s="62"/>
      <c r="N39" s="370"/>
      <c r="O39" s="371"/>
      <c r="P39" s="371"/>
      <c r="Q39" s="371"/>
      <c r="R39" s="371"/>
      <c r="S39" s="371"/>
      <c r="T39" s="371"/>
      <c r="U39" s="371"/>
      <c r="V39" s="371"/>
      <c r="W39" s="371"/>
      <c r="X39" s="371"/>
      <c r="Y39" s="371"/>
      <c r="Z39" s="371"/>
      <c r="AA39" s="371"/>
      <c r="AB39" s="371"/>
      <c r="AC39" s="371"/>
      <c r="AD39" s="372"/>
      <c r="AE39" s="62"/>
      <c r="AN39" s="439"/>
    </row>
    <row r="40" spans="1:43" s="43" customFormat="1" ht="5.0999999999999996" customHeight="1" x14ac:dyDescent="0.15">
      <c r="A40" s="310"/>
      <c r="B40" s="62"/>
      <c r="C40" s="62"/>
      <c r="D40" s="62"/>
      <c r="E40" s="62"/>
      <c r="F40" s="62"/>
      <c r="G40" s="305"/>
      <c r="H40" s="305"/>
      <c r="I40" s="249"/>
      <c r="J40" s="62"/>
      <c r="K40" s="62"/>
      <c r="L40" s="62"/>
      <c r="M40" s="62"/>
      <c r="N40" s="370"/>
      <c r="O40" s="371"/>
      <c r="P40" s="371"/>
      <c r="Q40" s="371"/>
      <c r="R40" s="371"/>
      <c r="S40" s="371"/>
      <c r="T40" s="371"/>
      <c r="U40" s="371"/>
      <c r="V40" s="371"/>
      <c r="W40" s="371"/>
      <c r="X40" s="371"/>
      <c r="Y40" s="371"/>
      <c r="Z40" s="371"/>
      <c r="AA40" s="371"/>
      <c r="AB40" s="371"/>
      <c r="AC40" s="371"/>
      <c r="AD40" s="372"/>
      <c r="AE40" s="62"/>
      <c r="AN40" s="439"/>
    </row>
    <row r="41" spans="1:43" s="43" customFormat="1" ht="20.100000000000001" customHeight="1" x14ac:dyDescent="0.15">
      <c r="A41" s="311" t="s">
        <v>2931</v>
      </c>
      <c r="B41" s="62"/>
      <c r="C41" s="62"/>
      <c r="D41" s="62"/>
      <c r="E41" s="62"/>
      <c r="F41" s="62"/>
      <c r="G41" s="305"/>
      <c r="H41" s="305"/>
      <c r="I41" s="249"/>
      <c r="J41" s="62"/>
      <c r="K41" s="62"/>
      <c r="L41" s="62"/>
      <c r="M41" s="62"/>
      <c r="N41" s="1173" t="str">
        <f>IF(AND(A44="",A45="",A46="",A47=""),"←設置課程を選択してください",
IF(AND(A32="✔",A44="○",A45="",A46="",A47=""),"【本票】の回答は不要です。【別票】の回答をお願いいたします。",
IF(AND(A32="✔",A44="○",OR(A45="○",A46="○"),A47=""),"【本票】「Ⅵ.令和６年度事業活動収支内訳」　及び　【別票】に回答をお願いいたします。",
IF(AND(A32="✔",A44="○",A47="○"),"【本票】「Ⅳ.教職員数」、「Ⅴ．令和６年度　本務教職員の人件費支出内訳」、「Ⅵ.令和６年度事業活動収支内訳」　及び　【別票】に回答をお願いいたします。",
IF(A32="","↑ご確認欄にチェックがない場合は、【全ての項目】に回答をお願いいたします。",
"")))))</f>
        <v>↑ご確認欄にチェックがない場合は、【全ての項目】に回答をお願いいたします。</v>
      </c>
      <c r="O41" s="1174"/>
      <c r="P41" s="1174"/>
      <c r="Q41" s="1174"/>
      <c r="R41" s="1174"/>
      <c r="S41" s="1174"/>
      <c r="T41" s="1174"/>
      <c r="U41" s="1174"/>
      <c r="V41" s="1174"/>
      <c r="W41" s="1174"/>
      <c r="X41" s="1174"/>
      <c r="Y41" s="1174"/>
      <c r="Z41" s="1174"/>
      <c r="AA41" s="1174"/>
      <c r="AB41" s="1174"/>
      <c r="AC41" s="1174"/>
      <c r="AD41" s="1175"/>
      <c r="AE41" s="62"/>
      <c r="AN41" s="439"/>
    </row>
    <row r="42" spans="1:43" s="43" customFormat="1" ht="5.0999999999999996" customHeight="1" x14ac:dyDescent="0.15">
      <c r="A42" s="311"/>
      <c r="B42" s="62"/>
      <c r="C42" s="62"/>
      <c r="D42" s="62"/>
      <c r="E42" s="62"/>
      <c r="F42" s="62"/>
      <c r="G42" s="305"/>
      <c r="H42" s="305"/>
      <c r="I42" s="249"/>
      <c r="J42" s="62"/>
      <c r="K42" s="62"/>
      <c r="L42" s="62"/>
      <c r="M42" s="62"/>
      <c r="N42" s="1173"/>
      <c r="O42" s="1174"/>
      <c r="P42" s="1174"/>
      <c r="Q42" s="1174"/>
      <c r="R42" s="1174"/>
      <c r="S42" s="1174"/>
      <c r="T42" s="1174"/>
      <c r="U42" s="1174"/>
      <c r="V42" s="1174"/>
      <c r="W42" s="1174"/>
      <c r="X42" s="1174"/>
      <c r="Y42" s="1174"/>
      <c r="Z42" s="1174"/>
      <c r="AA42" s="1174"/>
      <c r="AB42" s="1174"/>
      <c r="AC42" s="1174"/>
      <c r="AD42" s="1175"/>
      <c r="AE42" s="62"/>
      <c r="AN42" s="439"/>
    </row>
    <row r="43" spans="1:43" s="43" customFormat="1" ht="5.0999999999999996" customHeight="1" thickBot="1" x14ac:dyDescent="0.2">
      <c r="A43" s="311"/>
      <c r="B43" s="62"/>
      <c r="C43" s="62"/>
      <c r="D43" s="62"/>
      <c r="E43" s="62"/>
      <c r="F43" s="62"/>
      <c r="G43" s="305"/>
      <c r="H43" s="305"/>
      <c r="I43" s="249"/>
      <c r="J43" s="62"/>
      <c r="K43" s="62"/>
      <c r="L43" s="62"/>
      <c r="M43" s="62"/>
      <c r="N43" s="1173"/>
      <c r="O43" s="1174"/>
      <c r="P43" s="1174"/>
      <c r="Q43" s="1174"/>
      <c r="R43" s="1174"/>
      <c r="S43" s="1174"/>
      <c r="T43" s="1174"/>
      <c r="U43" s="1174"/>
      <c r="V43" s="1174"/>
      <c r="W43" s="1174"/>
      <c r="X43" s="1174"/>
      <c r="Y43" s="1174"/>
      <c r="Z43" s="1174"/>
      <c r="AA43" s="1174"/>
      <c r="AB43" s="1174"/>
      <c r="AC43" s="1174"/>
      <c r="AD43" s="1175"/>
      <c r="AE43" s="62"/>
      <c r="AN43" s="439"/>
    </row>
    <row r="44" spans="1:43" s="43" customFormat="1" ht="20.100000000000001" customHeight="1" thickBot="1" x14ac:dyDescent="0.2">
      <c r="A44" s="1133" t="s">
        <v>3014</v>
      </c>
      <c r="B44" s="1134"/>
      <c r="C44" s="1146" t="s">
        <v>2930</v>
      </c>
      <c r="D44" s="1147"/>
      <c r="E44" s="1147"/>
      <c r="F44" s="1148"/>
      <c r="G44" s="62"/>
      <c r="H44" s="62"/>
      <c r="I44" s="62"/>
      <c r="J44" s="62"/>
      <c r="K44" s="62"/>
      <c r="L44" s="62"/>
      <c r="M44" s="62"/>
      <c r="N44" s="1173"/>
      <c r="O44" s="1174"/>
      <c r="P44" s="1174"/>
      <c r="Q44" s="1174"/>
      <c r="R44" s="1174"/>
      <c r="S44" s="1174"/>
      <c r="T44" s="1174"/>
      <c r="U44" s="1174"/>
      <c r="V44" s="1174"/>
      <c r="W44" s="1174"/>
      <c r="X44" s="1174"/>
      <c r="Y44" s="1174"/>
      <c r="Z44" s="1174"/>
      <c r="AA44" s="1174"/>
      <c r="AB44" s="1174"/>
      <c r="AC44" s="1174"/>
      <c r="AD44" s="1175"/>
      <c r="AE44" s="62"/>
      <c r="AF44" s="388" t="str">
        <f>IF(A44="","←これは「全日制」の調査票です。必ず全日制を選択してください","")</f>
        <v/>
      </c>
      <c r="AN44" s="439"/>
    </row>
    <row r="45" spans="1:43" s="43" customFormat="1" ht="20.100000000000001" customHeight="1" thickBot="1" x14ac:dyDescent="0.2">
      <c r="A45" s="1133"/>
      <c r="B45" s="1134"/>
      <c r="C45" s="1146" t="s">
        <v>2929</v>
      </c>
      <c r="D45" s="1147"/>
      <c r="E45" s="1147"/>
      <c r="F45" s="1148"/>
      <c r="G45" s="62"/>
      <c r="H45" s="62"/>
      <c r="I45" s="62"/>
      <c r="J45" s="62"/>
      <c r="K45" s="62"/>
      <c r="L45" s="62"/>
      <c r="M45" s="62"/>
      <c r="N45" s="1176" t="str">
        <f>IF(AND(A44="",A45="",A46="",A47=""),"",
IF(AND(A32="✔",A44="○",A45="",A46="",A47=""),"",
IF(AND(A32="✔",A44="○",OR(A45="○",A46="○"),A47=""),"なお、この調査票の【本票】「Ⅵ.令和６年度事業活動収支内訳」では、全日制についてご回答いただき、定時制・通信制は各該当調査票にてご回答をお願いいたします。",
IF(AND(A32="✔",A44="○",A47="○"),"なお、この調査票の【本票】では、全日制についてご回答いただき、専攻科・定時制・通信制は各該当調査票にてご回答をお願いいたします。",
IF(AND(A32="",A44="○",A45="",A46="",A47=""),"",
IF(AND(A32="",A44="○",A45="○",A46="",A47=""),"なお、この調査票では【全日制】についてご回答いただき、定時制については定時制調査票にてご回答をお願いいたします。",
IF(AND(A32="",A44="○",A45="",A46="○",A47=""),"なお、この調査票では【全日制】についてご回答いただき、通信制については通信制調査票にてご回答をお願いいたします。",
IF(AND(A32="",A44="○",A45="○",A46="○",A47=""),"なお、この調査票では【全日制】についてご回答いただき、定時制・通信制は各該当調査票にてご回答をお願いいたします。",
IF(AND(A32="",A44="○",OR(A45="○",A46="○",A47="○")),"なお、この調査票では【全日制】についてご回答いただき、専攻科・定時制・通信制は各該当調査票にてご回答をお願いいたします。",
"")))))))))</f>
        <v/>
      </c>
      <c r="O45" s="1177"/>
      <c r="P45" s="1177"/>
      <c r="Q45" s="1177"/>
      <c r="R45" s="1177"/>
      <c r="S45" s="1177"/>
      <c r="T45" s="1177"/>
      <c r="U45" s="1177"/>
      <c r="V45" s="1177"/>
      <c r="W45" s="1177"/>
      <c r="X45" s="1177"/>
      <c r="Y45" s="1177"/>
      <c r="Z45" s="1177"/>
      <c r="AA45" s="1177"/>
      <c r="AB45" s="1177"/>
      <c r="AC45" s="1177"/>
      <c r="AD45" s="1178"/>
      <c r="AE45" s="62"/>
      <c r="AN45" s="439"/>
    </row>
    <row r="46" spans="1:43" s="43" customFormat="1" ht="20.100000000000001" customHeight="1" thickBot="1" x14ac:dyDescent="0.2">
      <c r="A46" s="1133"/>
      <c r="B46" s="1134"/>
      <c r="C46" s="1146" t="s">
        <v>2928</v>
      </c>
      <c r="D46" s="1147"/>
      <c r="E46" s="1147"/>
      <c r="F46" s="1148"/>
      <c r="G46" s="62"/>
      <c r="H46" s="62"/>
      <c r="I46" s="62"/>
      <c r="J46" s="62"/>
      <c r="K46" s="62"/>
      <c r="L46" s="62"/>
      <c r="M46" s="62"/>
      <c r="N46" s="1176"/>
      <c r="O46" s="1177"/>
      <c r="P46" s="1177"/>
      <c r="Q46" s="1177"/>
      <c r="R46" s="1177"/>
      <c r="S46" s="1177"/>
      <c r="T46" s="1177"/>
      <c r="U46" s="1177"/>
      <c r="V46" s="1177"/>
      <c r="W46" s="1177"/>
      <c r="X46" s="1177"/>
      <c r="Y46" s="1177"/>
      <c r="Z46" s="1177"/>
      <c r="AA46" s="1177"/>
      <c r="AB46" s="1177"/>
      <c r="AC46" s="1177"/>
      <c r="AD46" s="1178"/>
      <c r="AE46" s="62"/>
      <c r="AN46" s="439"/>
    </row>
    <row r="47" spans="1:43" s="43" customFormat="1" ht="20.100000000000001" customHeight="1" thickBot="1" x14ac:dyDescent="0.2">
      <c r="A47" s="1133"/>
      <c r="B47" s="1134"/>
      <c r="C47" s="1146" t="s">
        <v>2927</v>
      </c>
      <c r="D47" s="1147"/>
      <c r="E47" s="1147"/>
      <c r="F47" s="1148"/>
      <c r="G47" s="62"/>
      <c r="H47" s="62"/>
      <c r="I47" s="62"/>
      <c r="J47" s="62"/>
      <c r="K47" s="62"/>
      <c r="L47" s="62"/>
      <c r="M47" s="62"/>
      <c r="N47" s="1179"/>
      <c r="O47" s="1180"/>
      <c r="P47" s="1180"/>
      <c r="Q47" s="1180"/>
      <c r="R47" s="1180"/>
      <c r="S47" s="1180"/>
      <c r="T47" s="1180"/>
      <c r="U47" s="1180"/>
      <c r="V47" s="1180"/>
      <c r="W47" s="1180"/>
      <c r="X47" s="1180"/>
      <c r="Y47" s="1180"/>
      <c r="Z47" s="1180"/>
      <c r="AA47" s="1180"/>
      <c r="AB47" s="1180"/>
      <c r="AC47" s="1180"/>
      <c r="AD47" s="1181"/>
      <c r="AE47" s="62"/>
      <c r="AN47" s="439"/>
    </row>
    <row r="48" spans="1:43" s="43" customFormat="1" ht="5.0999999999999996" customHeight="1" x14ac:dyDescent="0.15">
      <c r="A48" s="309"/>
      <c r="B48" s="309"/>
      <c r="C48" s="309"/>
      <c r="D48" s="309"/>
      <c r="E48" s="309"/>
      <c r="F48" s="309"/>
      <c r="G48" s="62"/>
      <c r="H48" s="62"/>
      <c r="I48" s="62"/>
      <c r="J48" s="62"/>
      <c r="K48" s="62"/>
      <c r="L48" s="62"/>
      <c r="M48" s="62"/>
      <c r="N48" s="309"/>
      <c r="O48" s="309"/>
      <c r="P48" s="309"/>
      <c r="Q48" s="309"/>
      <c r="R48" s="309"/>
      <c r="S48" s="309"/>
      <c r="T48" s="309"/>
      <c r="U48" s="309"/>
      <c r="V48" s="309"/>
      <c r="W48" s="309"/>
      <c r="X48" s="309"/>
      <c r="Y48" s="309"/>
      <c r="Z48" s="309"/>
      <c r="AA48" s="309"/>
      <c r="AB48" s="309"/>
      <c r="AC48" s="309"/>
      <c r="AD48" s="309"/>
      <c r="AE48" s="62"/>
      <c r="AN48" s="439"/>
    </row>
    <row r="49" spans="1:40" s="43" customFormat="1" ht="5.0999999999999996" customHeight="1" x14ac:dyDescent="0.15">
      <c r="A49" s="309"/>
      <c r="B49" s="309"/>
      <c r="C49" s="309"/>
      <c r="D49" s="309"/>
      <c r="E49" s="309"/>
      <c r="F49" s="309"/>
      <c r="G49" s="62"/>
      <c r="H49" s="62"/>
      <c r="I49" s="62"/>
      <c r="J49" s="62"/>
      <c r="K49" s="62"/>
      <c r="L49" s="62"/>
      <c r="M49" s="62"/>
      <c r="N49" s="309"/>
      <c r="O49" s="309"/>
      <c r="P49" s="309"/>
      <c r="Q49" s="309"/>
      <c r="R49" s="309"/>
      <c r="S49" s="309"/>
      <c r="T49" s="309"/>
      <c r="U49" s="309"/>
      <c r="V49" s="309"/>
      <c r="W49" s="309"/>
      <c r="X49" s="309"/>
      <c r="Y49" s="309"/>
      <c r="Z49" s="309"/>
      <c r="AA49" s="309"/>
      <c r="AB49" s="309"/>
      <c r="AC49" s="309"/>
      <c r="AD49" s="309"/>
      <c r="AE49" s="62"/>
      <c r="AN49" s="439"/>
    </row>
    <row r="50" spans="1:40" s="43" customFormat="1" ht="5.0999999999999996" customHeight="1" x14ac:dyDescent="0.15">
      <c r="A50" s="309"/>
      <c r="B50" s="309"/>
      <c r="C50" s="309"/>
      <c r="D50" s="309"/>
      <c r="E50" s="309"/>
      <c r="F50" s="309"/>
      <c r="G50" s="62"/>
      <c r="H50" s="62"/>
      <c r="I50" s="62"/>
      <c r="J50" s="62"/>
      <c r="K50" s="62"/>
      <c r="L50" s="62"/>
      <c r="M50" s="62"/>
      <c r="N50" s="309"/>
      <c r="O50" s="309"/>
      <c r="P50" s="309"/>
      <c r="Q50" s="309"/>
      <c r="R50" s="309"/>
      <c r="S50" s="309"/>
      <c r="T50" s="309"/>
      <c r="U50" s="309"/>
      <c r="V50" s="309"/>
      <c r="W50" s="309"/>
      <c r="X50" s="309"/>
      <c r="Y50" s="309"/>
      <c r="Z50" s="309"/>
      <c r="AA50" s="309"/>
      <c r="AB50" s="309"/>
      <c r="AC50" s="309"/>
      <c r="AD50" s="309"/>
      <c r="AE50" s="62"/>
      <c r="AN50" s="439"/>
    </row>
    <row r="51" spans="1:40" s="43" customFormat="1" ht="5.0999999999999996" customHeight="1" x14ac:dyDescent="0.15">
      <c r="A51" s="309"/>
      <c r="B51" s="309"/>
      <c r="C51" s="309"/>
      <c r="D51" s="309"/>
      <c r="E51" s="309"/>
      <c r="F51" s="309"/>
      <c r="G51" s="62"/>
      <c r="H51" s="62"/>
      <c r="I51" s="62"/>
      <c r="J51" s="62"/>
      <c r="K51" s="62"/>
      <c r="L51" s="62"/>
      <c r="M51" s="62"/>
      <c r="N51" s="309"/>
      <c r="O51" s="309"/>
      <c r="P51" s="309"/>
      <c r="Q51" s="309"/>
      <c r="R51" s="309"/>
      <c r="S51" s="309"/>
      <c r="T51" s="309"/>
      <c r="U51" s="309"/>
      <c r="V51" s="309"/>
      <c r="W51" s="309"/>
      <c r="X51" s="309"/>
      <c r="Y51" s="309"/>
      <c r="Z51" s="309"/>
      <c r="AA51" s="309"/>
      <c r="AB51" s="309"/>
      <c r="AC51" s="309"/>
      <c r="AD51" s="309"/>
      <c r="AE51" s="62"/>
      <c r="AN51" s="439"/>
    </row>
    <row r="52" spans="1:40" s="43" customFormat="1" ht="5.0999999999999996" customHeight="1" x14ac:dyDescent="0.15">
      <c r="A52" s="309"/>
      <c r="B52" s="309"/>
      <c r="C52" s="309"/>
      <c r="D52" s="309"/>
      <c r="E52" s="309"/>
      <c r="F52" s="309"/>
      <c r="G52" s="62"/>
      <c r="H52" s="62"/>
      <c r="I52" s="62"/>
      <c r="J52" s="62"/>
      <c r="K52" s="62"/>
      <c r="L52" s="62"/>
      <c r="M52" s="62"/>
      <c r="N52" s="309"/>
      <c r="O52" s="309"/>
      <c r="P52" s="309"/>
      <c r="Q52" s="309"/>
      <c r="R52" s="309"/>
      <c r="S52" s="309"/>
      <c r="T52" s="309"/>
      <c r="U52" s="309"/>
      <c r="V52" s="309"/>
      <c r="W52" s="309"/>
      <c r="X52" s="309"/>
      <c r="Y52" s="309"/>
      <c r="Z52" s="309"/>
      <c r="AA52" s="309"/>
      <c r="AB52" s="309"/>
      <c r="AC52" s="309"/>
      <c r="AD52" s="309"/>
      <c r="AE52" s="62"/>
      <c r="AN52" s="439"/>
    </row>
    <row r="53" spans="1:40" s="43" customFormat="1" ht="33" customHeight="1" x14ac:dyDescent="0.15">
      <c r="A53" s="1144" t="s">
        <v>2960</v>
      </c>
      <c r="B53" s="1145"/>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35" t="str">
        <f>IF(COUNTA(B57:B65)=0,"←設置学科名を記入してください","")</f>
        <v>←設置学科名を記入してください</v>
      </c>
      <c r="AN53" s="439"/>
    </row>
    <row r="54" spans="1:40" s="43" customFormat="1" ht="14.25" x14ac:dyDescent="0.15">
      <c r="A54" s="453" t="s">
        <v>3081</v>
      </c>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N54" s="439"/>
    </row>
    <row r="55" spans="1:40" s="43" customFormat="1" ht="5.0999999999999996" customHeight="1" x14ac:dyDescent="0.15">
      <c r="A55" s="343"/>
      <c r="B55" s="344"/>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N55" s="439"/>
    </row>
    <row r="56" spans="1:40" s="43" customFormat="1" ht="15" customHeight="1" x14ac:dyDescent="0.15">
      <c r="A56" s="306"/>
      <c r="B56" s="1154" t="s">
        <v>4779</v>
      </c>
      <c r="C56" s="1155"/>
      <c r="D56" s="1155"/>
      <c r="E56" s="1155"/>
      <c r="F56" s="1155"/>
      <c r="G56" s="1155"/>
      <c r="H56" s="1155"/>
      <c r="I56" s="1155"/>
      <c r="J56" s="1155"/>
      <c r="K56" s="1155"/>
      <c r="L56" s="1155"/>
      <c r="M56" s="1155"/>
      <c r="N56" s="1156"/>
      <c r="O56" s="1154" t="s">
        <v>2907</v>
      </c>
      <c r="P56" s="1155"/>
      <c r="Q56" s="1155"/>
      <c r="R56" s="1155"/>
      <c r="S56" s="1155"/>
      <c r="T56" s="1155"/>
      <c r="U56" s="1156"/>
      <c r="V56" s="62"/>
      <c r="W56" s="62"/>
      <c r="X56" s="62"/>
      <c r="Y56" s="62"/>
      <c r="Z56" s="62"/>
      <c r="AA56" s="62"/>
      <c r="AB56" s="62"/>
      <c r="AC56" s="62"/>
      <c r="AD56" s="62"/>
      <c r="AE56" s="62"/>
      <c r="AF56" s="35" t="str">
        <f>IF(COUNTA(O57:O65)=0,"←設置学科の分類を選択してください","")</f>
        <v>←設置学科の分類を選択してください</v>
      </c>
      <c r="AN56" s="439"/>
    </row>
    <row r="57" spans="1:40" s="43" customFormat="1" ht="20.100000000000001" customHeight="1" x14ac:dyDescent="0.15">
      <c r="A57" s="308">
        <v>1</v>
      </c>
      <c r="B57" s="1218"/>
      <c r="C57" s="1219"/>
      <c r="D57" s="1219"/>
      <c r="E57" s="1219"/>
      <c r="F57" s="1219"/>
      <c r="G57" s="1219"/>
      <c r="H57" s="1219"/>
      <c r="I57" s="1219"/>
      <c r="J57" s="1219"/>
      <c r="K57" s="1219"/>
      <c r="L57" s="1219"/>
      <c r="M57" s="1219"/>
      <c r="N57" s="397" t="s">
        <v>3008</v>
      </c>
      <c r="O57" s="1218"/>
      <c r="P57" s="1219"/>
      <c r="Q57" s="1219"/>
      <c r="R57" s="1219"/>
      <c r="S57" s="1219"/>
      <c r="T57" s="1219"/>
      <c r="U57" s="1220"/>
      <c r="V57" s="414">
        <f>IF(O57="その他の学科",1,0)</f>
        <v>0</v>
      </c>
      <c r="W57" s="414">
        <f>IF(O57="その他の学科",1,0)</f>
        <v>0</v>
      </c>
      <c r="X57" s="414">
        <f>V57*10+W57</f>
        <v>0</v>
      </c>
      <c r="Y57" s="414">
        <f>B57</f>
        <v>0</v>
      </c>
      <c r="Z57" s="62"/>
      <c r="AA57" s="62"/>
      <c r="AB57" s="62"/>
      <c r="AC57" s="62"/>
      <c r="AD57" s="62"/>
      <c r="AE57" s="62"/>
      <c r="AF57" s="388" t="str">
        <f>IF(AND(O57&lt;&gt;"",B57=""),"←設置学科名を記入してください","")</f>
        <v/>
      </c>
      <c r="AN57" s="439"/>
    </row>
    <row r="58" spans="1:40" s="43" customFormat="1" ht="20.100000000000001" customHeight="1" x14ac:dyDescent="0.15">
      <c r="A58" s="307">
        <v>2</v>
      </c>
      <c r="B58" s="1218"/>
      <c r="C58" s="1219"/>
      <c r="D58" s="1219"/>
      <c r="E58" s="1219"/>
      <c r="F58" s="1219"/>
      <c r="G58" s="1219"/>
      <c r="H58" s="1219"/>
      <c r="I58" s="1219"/>
      <c r="J58" s="1219"/>
      <c r="K58" s="1219"/>
      <c r="L58" s="1219"/>
      <c r="M58" s="1219"/>
      <c r="N58" s="397" t="s">
        <v>3008</v>
      </c>
      <c r="O58" s="1218"/>
      <c r="P58" s="1219"/>
      <c r="Q58" s="1219"/>
      <c r="R58" s="1219"/>
      <c r="S58" s="1219"/>
      <c r="T58" s="1219"/>
      <c r="U58" s="1220"/>
      <c r="V58" s="414">
        <f>V57+IF(O58="その他の学科",1,0)</f>
        <v>0</v>
      </c>
      <c r="W58" s="414">
        <f t="shared" ref="W58:W65" si="0">IF(O58="その他の学科",1,0)</f>
        <v>0</v>
      </c>
      <c r="X58" s="414">
        <f t="shared" ref="X58:X65" si="1">V58*10+W58</f>
        <v>0</v>
      </c>
      <c r="Y58" s="414">
        <f t="shared" ref="Y58:Y65" si="2">B58</f>
        <v>0</v>
      </c>
      <c r="Z58" s="62"/>
      <c r="AA58" s="62"/>
      <c r="AB58" s="62"/>
      <c r="AC58" s="62"/>
      <c r="AD58" s="62"/>
      <c r="AE58" s="62"/>
      <c r="AF58" s="388" t="str">
        <f t="shared" ref="AF58:AF65" si="3">IF(AND(O58&lt;&gt;"",B58=""),"←設置学科名を記入してください","")</f>
        <v/>
      </c>
      <c r="AN58" s="439"/>
    </row>
    <row r="59" spans="1:40" s="43" customFormat="1" ht="20.100000000000001" customHeight="1" x14ac:dyDescent="0.15">
      <c r="A59" s="307">
        <v>3</v>
      </c>
      <c r="B59" s="1218"/>
      <c r="C59" s="1219"/>
      <c r="D59" s="1219"/>
      <c r="E59" s="1219"/>
      <c r="F59" s="1219"/>
      <c r="G59" s="1219"/>
      <c r="H59" s="1219"/>
      <c r="I59" s="1219"/>
      <c r="J59" s="1219"/>
      <c r="K59" s="1219"/>
      <c r="L59" s="1219"/>
      <c r="M59" s="1219"/>
      <c r="N59" s="397" t="s">
        <v>3008</v>
      </c>
      <c r="O59" s="1218"/>
      <c r="P59" s="1219"/>
      <c r="Q59" s="1219"/>
      <c r="R59" s="1219"/>
      <c r="S59" s="1219"/>
      <c r="T59" s="1219"/>
      <c r="U59" s="1220"/>
      <c r="V59" s="414">
        <f t="shared" ref="V59:V65" si="4">V58+IF(O59="その他の学科",1,0)</f>
        <v>0</v>
      </c>
      <c r="W59" s="414">
        <f t="shared" si="0"/>
        <v>0</v>
      </c>
      <c r="X59" s="414">
        <f t="shared" si="1"/>
        <v>0</v>
      </c>
      <c r="Y59" s="414">
        <f t="shared" si="2"/>
        <v>0</v>
      </c>
      <c r="Z59" s="62"/>
      <c r="AA59" s="62"/>
      <c r="AB59" s="62"/>
      <c r="AC59" s="62"/>
      <c r="AD59" s="62"/>
      <c r="AE59" s="62"/>
      <c r="AF59" s="388" t="str">
        <f t="shared" si="3"/>
        <v/>
      </c>
      <c r="AN59" s="439"/>
    </row>
    <row r="60" spans="1:40" s="43" customFormat="1" ht="20.100000000000001" customHeight="1" x14ac:dyDescent="0.15">
      <c r="A60" s="307">
        <v>4</v>
      </c>
      <c r="B60" s="1218"/>
      <c r="C60" s="1219"/>
      <c r="D60" s="1219"/>
      <c r="E60" s="1219"/>
      <c r="F60" s="1219"/>
      <c r="G60" s="1219"/>
      <c r="H60" s="1219"/>
      <c r="I60" s="1219"/>
      <c r="J60" s="1219"/>
      <c r="K60" s="1219"/>
      <c r="L60" s="1219"/>
      <c r="M60" s="1219"/>
      <c r="N60" s="397" t="s">
        <v>3008</v>
      </c>
      <c r="O60" s="1218"/>
      <c r="P60" s="1219"/>
      <c r="Q60" s="1219"/>
      <c r="R60" s="1219"/>
      <c r="S60" s="1219"/>
      <c r="T60" s="1219"/>
      <c r="U60" s="1220"/>
      <c r="V60" s="414">
        <f t="shared" si="4"/>
        <v>0</v>
      </c>
      <c r="W60" s="414">
        <f t="shared" si="0"/>
        <v>0</v>
      </c>
      <c r="X60" s="414">
        <f t="shared" si="1"/>
        <v>0</v>
      </c>
      <c r="Y60" s="414">
        <f t="shared" si="2"/>
        <v>0</v>
      </c>
      <c r="Z60" s="62"/>
      <c r="AA60" s="62"/>
      <c r="AB60" s="62"/>
      <c r="AC60" s="62"/>
      <c r="AD60" s="62"/>
      <c r="AE60" s="62"/>
      <c r="AF60" s="388" t="str">
        <f t="shared" si="3"/>
        <v/>
      </c>
      <c r="AN60" s="439"/>
    </row>
    <row r="61" spans="1:40" s="43" customFormat="1" ht="20.100000000000001" customHeight="1" x14ac:dyDescent="0.15">
      <c r="A61" s="307">
        <v>5</v>
      </c>
      <c r="B61" s="1218"/>
      <c r="C61" s="1219"/>
      <c r="D61" s="1219"/>
      <c r="E61" s="1219"/>
      <c r="F61" s="1219"/>
      <c r="G61" s="1219"/>
      <c r="H61" s="1219"/>
      <c r="I61" s="1219"/>
      <c r="J61" s="1219"/>
      <c r="K61" s="1219"/>
      <c r="L61" s="1219"/>
      <c r="M61" s="1219"/>
      <c r="N61" s="397" t="s">
        <v>3008</v>
      </c>
      <c r="O61" s="1218"/>
      <c r="P61" s="1219"/>
      <c r="Q61" s="1219"/>
      <c r="R61" s="1219"/>
      <c r="S61" s="1219"/>
      <c r="T61" s="1219"/>
      <c r="U61" s="1220"/>
      <c r="V61" s="414">
        <f t="shared" si="4"/>
        <v>0</v>
      </c>
      <c r="W61" s="414">
        <f t="shared" si="0"/>
        <v>0</v>
      </c>
      <c r="X61" s="414">
        <f t="shared" si="1"/>
        <v>0</v>
      </c>
      <c r="Y61" s="414">
        <f t="shared" si="2"/>
        <v>0</v>
      </c>
      <c r="Z61" s="62"/>
      <c r="AA61" s="62"/>
      <c r="AB61" s="62"/>
      <c r="AC61" s="62"/>
      <c r="AD61" s="62"/>
      <c r="AE61" s="62"/>
      <c r="AF61" s="388" t="str">
        <f t="shared" si="3"/>
        <v/>
      </c>
      <c r="AN61" s="439"/>
    </row>
    <row r="62" spans="1:40" s="43" customFormat="1" ht="20.100000000000001" customHeight="1" x14ac:dyDescent="0.15">
      <c r="A62" s="307">
        <v>6</v>
      </c>
      <c r="B62" s="1218"/>
      <c r="C62" s="1219"/>
      <c r="D62" s="1219"/>
      <c r="E62" s="1219"/>
      <c r="F62" s="1219"/>
      <c r="G62" s="1219"/>
      <c r="H62" s="1219"/>
      <c r="I62" s="1219"/>
      <c r="J62" s="1219"/>
      <c r="K62" s="1219"/>
      <c r="L62" s="1219"/>
      <c r="M62" s="1219"/>
      <c r="N62" s="397" t="s">
        <v>3008</v>
      </c>
      <c r="O62" s="1218"/>
      <c r="P62" s="1219"/>
      <c r="Q62" s="1219"/>
      <c r="R62" s="1219"/>
      <c r="S62" s="1219"/>
      <c r="T62" s="1219"/>
      <c r="U62" s="1220"/>
      <c r="V62" s="414">
        <f t="shared" si="4"/>
        <v>0</v>
      </c>
      <c r="W62" s="414">
        <f t="shared" si="0"/>
        <v>0</v>
      </c>
      <c r="X62" s="414">
        <f t="shared" si="1"/>
        <v>0</v>
      </c>
      <c r="Y62" s="414">
        <f t="shared" si="2"/>
        <v>0</v>
      </c>
      <c r="Z62" s="62"/>
      <c r="AA62" s="62"/>
      <c r="AB62" s="62"/>
      <c r="AC62" s="62"/>
      <c r="AD62" s="62"/>
      <c r="AE62" s="62"/>
      <c r="AF62" s="388" t="str">
        <f t="shared" si="3"/>
        <v/>
      </c>
      <c r="AN62" s="439"/>
    </row>
    <row r="63" spans="1:40" s="43" customFormat="1" ht="20.100000000000001" customHeight="1" x14ac:dyDescent="0.15">
      <c r="A63" s="307">
        <v>7</v>
      </c>
      <c r="B63" s="1218"/>
      <c r="C63" s="1219"/>
      <c r="D63" s="1219"/>
      <c r="E63" s="1219"/>
      <c r="F63" s="1219"/>
      <c r="G63" s="1219"/>
      <c r="H63" s="1219"/>
      <c r="I63" s="1219"/>
      <c r="J63" s="1219"/>
      <c r="K63" s="1219"/>
      <c r="L63" s="1219"/>
      <c r="M63" s="1219"/>
      <c r="N63" s="397" t="s">
        <v>3008</v>
      </c>
      <c r="O63" s="1218"/>
      <c r="P63" s="1219"/>
      <c r="Q63" s="1219"/>
      <c r="R63" s="1219"/>
      <c r="S63" s="1219"/>
      <c r="T63" s="1219"/>
      <c r="U63" s="1220"/>
      <c r="V63" s="414">
        <f t="shared" si="4"/>
        <v>0</v>
      </c>
      <c r="W63" s="414">
        <f t="shared" si="0"/>
        <v>0</v>
      </c>
      <c r="X63" s="414">
        <f t="shared" si="1"/>
        <v>0</v>
      </c>
      <c r="Y63" s="414">
        <f t="shared" si="2"/>
        <v>0</v>
      </c>
      <c r="Z63" s="62"/>
      <c r="AA63" s="62"/>
      <c r="AB63" s="62"/>
      <c r="AC63" s="62"/>
      <c r="AD63" s="62"/>
      <c r="AE63" s="62"/>
      <c r="AF63" s="388" t="str">
        <f t="shared" si="3"/>
        <v/>
      </c>
      <c r="AN63" s="439"/>
    </row>
    <row r="64" spans="1:40" s="43" customFormat="1" ht="20.100000000000001" customHeight="1" x14ac:dyDescent="0.15">
      <c r="A64" s="307">
        <v>8</v>
      </c>
      <c r="B64" s="1218"/>
      <c r="C64" s="1219"/>
      <c r="D64" s="1219"/>
      <c r="E64" s="1219"/>
      <c r="F64" s="1219"/>
      <c r="G64" s="1219"/>
      <c r="H64" s="1219"/>
      <c r="I64" s="1219"/>
      <c r="J64" s="1219"/>
      <c r="K64" s="1219"/>
      <c r="L64" s="1219"/>
      <c r="M64" s="1219"/>
      <c r="N64" s="397" t="s">
        <v>3008</v>
      </c>
      <c r="O64" s="1218"/>
      <c r="P64" s="1219"/>
      <c r="Q64" s="1219"/>
      <c r="R64" s="1219"/>
      <c r="S64" s="1219"/>
      <c r="T64" s="1219"/>
      <c r="U64" s="1220"/>
      <c r="V64" s="414">
        <f t="shared" si="4"/>
        <v>0</v>
      </c>
      <c r="W64" s="414">
        <f t="shared" si="0"/>
        <v>0</v>
      </c>
      <c r="X64" s="414">
        <f t="shared" si="1"/>
        <v>0</v>
      </c>
      <c r="Y64" s="414">
        <f t="shared" si="2"/>
        <v>0</v>
      </c>
      <c r="Z64" s="62"/>
      <c r="AA64" s="62"/>
      <c r="AB64" s="62"/>
      <c r="AC64" s="62"/>
      <c r="AD64" s="62"/>
      <c r="AE64" s="62"/>
      <c r="AF64" s="388" t="str">
        <f t="shared" si="3"/>
        <v/>
      </c>
      <c r="AN64" s="439"/>
    </row>
    <row r="65" spans="1:40" s="43" customFormat="1" ht="20.100000000000001" customHeight="1" x14ac:dyDescent="0.15">
      <c r="A65" s="307">
        <v>9</v>
      </c>
      <c r="B65" s="1218"/>
      <c r="C65" s="1219"/>
      <c r="D65" s="1219"/>
      <c r="E65" s="1219"/>
      <c r="F65" s="1219"/>
      <c r="G65" s="1219"/>
      <c r="H65" s="1219"/>
      <c r="I65" s="1219"/>
      <c r="J65" s="1219"/>
      <c r="K65" s="1219"/>
      <c r="L65" s="1219"/>
      <c r="M65" s="1219"/>
      <c r="N65" s="397" t="s">
        <v>3008</v>
      </c>
      <c r="O65" s="1218"/>
      <c r="P65" s="1219"/>
      <c r="Q65" s="1219"/>
      <c r="R65" s="1219"/>
      <c r="S65" s="1219"/>
      <c r="T65" s="1219"/>
      <c r="U65" s="1220"/>
      <c r="V65" s="414">
        <f t="shared" si="4"/>
        <v>0</v>
      </c>
      <c r="W65" s="414">
        <f t="shared" si="0"/>
        <v>0</v>
      </c>
      <c r="X65" s="414">
        <f t="shared" si="1"/>
        <v>0</v>
      </c>
      <c r="Y65" s="414">
        <f t="shared" si="2"/>
        <v>0</v>
      </c>
      <c r="Z65" s="62"/>
      <c r="AA65" s="62"/>
      <c r="AB65" s="62"/>
      <c r="AC65" s="62"/>
      <c r="AD65" s="62"/>
      <c r="AE65" s="62"/>
      <c r="AF65" s="388" t="str">
        <f t="shared" si="3"/>
        <v/>
      </c>
      <c r="AN65" s="439"/>
    </row>
    <row r="66" spans="1:40" s="43" customFormat="1" ht="5.0999999999999996" customHeight="1" x14ac:dyDescent="0.15">
      <c r="A66" s="62"/>
      <c r="B66" s="62"/>
      <c r="C66" s="62"/>
      <c r="D66" s="62"/>
      <c r="E66" s="62"/>
      <c r="F66" s="62"/>
      <c r="G66" s="305"/>
      <c r="H66" s="305"/>
      <c r="I66" s="249"/>
      <c r="J66" s="62"/>
      <c r="K66" s="62"/>
      <c r="L66" s="1153"/>
      <c r="M66" s="1153"/>
      <c r="N66" s="1153"/>
      <c r="O66" s="1153"/>
      <c r="P66" s="1153"/>
      <c r="Q66" s="1153"/>
      <c r="R66" s="1153"/>
      <c r="S66" s="1153"/>
      <c r="T66" s="1153"/>
      <c r="U66" s="1153"/>
      <c r="V66" s="62"/>
      <c r="W66" s="62"/>
      <c r="X66" s="62"/>
      <c r="Y66" s="62"/>
      <c r="Z66" s="62"/>
      <c r="AA66" s="62"/>
      <c r="AB66" s="62"/>
      <c r="AC66" s="62"/>
      <c r="AD66" s="62"/>
      <c r="AE66" s="62"/>
      <c r="AN66" s="439"/>
    </row>
    <row r="67" spans="1:40" s="43" customFormat="1" ht="5.0999999999999996" customHeight="1" x14ac:dyDescent="0.15">
      <c r="A67" s="62"/>
      <c r="B67" s="62"/>
      <c r="C67" s="62"/>
      <c r="D67" s="62"/>
      <c r="E67" s="62"/>
      <c r="F67" s="62"/>
      <c r="G67" s="305"/>
      <c r="H67" s="305"/>
      <c r="I67" s="249"/>
      <c r="J67" s="62"/>
      <c r="K67" s="62"/>
      <c r="L67" s="309"/>
      <c r="M67" s="309"/>
      <c r="N67" s="309"/>
      <c r="O67" s="309"/>
      <c r="P67" s="309"/>
      <c r="Q67" s="309"/>
      <c r="R67" s="309"/>
      <c r="S67" s="309"/>
      <c r="T67" s="309"/>
      <c r="U67" s="309"/>
      <c r="V67" s="62"/>
      <c r="W67" s="62"/>
      <c r="X67" s="62"/>
      <c r="Y67" s="62"/>
      <c r="Z67" s="62"/>
      <c r="AA67" s="62"/>
      <c r="AB67" s="62"/>
      <c r="AC67" s="62"/>
      <c r="AD67" s="62"/>
      <c r="AE67" s="62"/>
      <c r="AN67" s="439"/>
    </row>
    <row r="68" spans="1:40" s="43" customFormat="1" ht="5.0999999999999996" customHeight="1" x14ac:dyDescent="0.15">
      <c r="A68" s="62"/>
      <c r="B68" s="62"/>
      <c r="C68" s="62"/>
      <c r="D68" s="62"/>
      <c r="E68" s="62"/>
      <c r="F68" s="62"/>
      <c r="G68" s="305"/>
      <c r="H68" s="305"/>
      <c r="I68" s="249"/>
      <c r="J68" s="62"/>
      <c r="K68" s="62"/>
      <c r="L68" s="309"/>
      <c r="M68" s="309"/>
      <c r="N68" s="309"/>
      <c r="O68" s="309"/>
      <c r="P68" s="309"/>
      <c r="Q68" s="309"/>
      <c r="R68" s="309"/>
      <c r="S68" s="309"/>
      <c r="T68" s="309"/>
      <c r="U68" s="309"/>
      <c r="V68" s="62"/>
      <c r="W68" s="62"/>
      <c r="X68" s="62"/>
      <c r="Y68" s="62"/>
      <c r="Z68" s="62"/>
      <c r="AA68" s="62"/>
      <c r="AB68" s="62"/>
      <c r="AC68" s="62"/>
      <c r="AD68" s="62"/>
      <c r="AE68" s="62"/>
      <c r="AN68" s="439"/>
    </row>
    <row r="69" spans="1:40" s="43" customFormat="1" ht="34.5" customHeight="1" x14ac:dyDescent="0.15">
      <c r="A69" s="954" t="s">
        <v>3028</v>
      </c>
      <c r="B69" s="954"/>
      <c r="C69" s="954"/>
      <c r="D69" s="954"/>
      <c r="E69" s="954"/>
      <c r="F69" s="954"/>
      <c r="G69" s="954"/>
      <c r="H69" s="954"/>
      <c r="I69" s="954"/>
      <c r="J69" s="954"/>
      <c r="K69" s="954"/>
      <c r="L69" s="954"/>
      <c r="M69" s="954"/>
      <c r="N69" s="954"/>
      <c r="O69" s="954"/>
      <c r="P69" s="954"/>
      <c r="Q69" s="954"/>
      <c r="R69" s="954"/>
      <c r="S69" s="954"/>
      <c r="T69" s="954"/>
      <c r="U69" s="954"/>
      <c r="V69" s="954"/>
      <c r="W69" s="954"/>
      <c r="X69" s="954"/>
      <c r="Y69" s="954"/>
      <c r="Z69" s="954"/>
      <c r="AA69" s="954"/>
      <c r="AB69" s="954"/>
      <c r="AC69" s="954"/>
      <c r="AD69" s="954"/>
      <c r="AE69" s="954"/>
      <c r="AN69" s="439"/>
    </row>
    <row r="70" spans="1:40" s="43" customFormat="1" ht="5.0999999999999996" customHeight="1" x14ac:dyDescent="0.15">
      <c r="A70" s="62"/>
      <c r="B70" s="62"/>
      <c r="C70" s="62"/>
      <c r="D70" s="62"/>
      <c r="E70" s="62"/>
      <c r="F70" s="62"/>
      <c r="G70" s="305"/>
      <c r="H70" s="305"/>
      <c r="I70" s="249"/>
      <c r="J70" s="62"/>
      <c r="K70" s="62"/>
      <c r="L70" s="309"/>
      <c r="M70" s="309"/>
      <c r="N70" s="309"/>
      <c r="O70" s="309"/>
      <c r="P70" s="309"/>
      <c r="Q70" s="309"/>
      <c r="R70" s="309"/>
      <c r="S70" s="309"/>
      <c r="T70" s="309"/>
      <c r="U70" s="309"/>
      <c r="V70" s="62"/>
      <c r="W70" s="62"/>
      <c r="X70" s="62"/>
      <c r="Y70" s="62"/>
      <c r="Z70" s="62"/>
      <c r="AA70" s="62"/>
      <c r="AB70" s="62"/>
      <c r="AC70" s="62"/>
      <c r="AD70" s="62"/>
      <c r="AE70" s="62"/>
      <c r="AN70" s="439"/>
    </row>
    <row r="71" spans="1:40" s="43" customFormat="1" ht="15" customHeight="1" thickBot="1" x14ac:dyDescent="0.2">
      <c r="A71" s="310" t="s">
        <v>2911</v>
      </c>
      <c r="B71" s="62"/>
      <c r="C71" s="62"/>
      <c r="D71" s="62"/>
      <c r="E71" s="62"/>
      <c r="F71" s="62"/>
      <c r="G71" s="305"/>
      <c r="H71" s="305"/>
      <c r="I71" s="249"/>
      <c r="J71" s="62"/>
      <c r="K71" s="62"/>
      <c r="L71" s="309"/>
      <c r="M71" s="309"/>
      <c r="N71" s="309"/>
      <c r="O71" s="309"/>
      <c r="P71" s="309"/>
      <c r="Q71" s="309"/>
      <c r="R71" s="309"/>
      <c r="S71" s="309"/>
      <c r="T71" s="309"/>
      <c r="U71" s="309"/>
      <c r="V71" s="62"/>
      <c r="W71" s="62"/>
      <c r="X71" s="62"/>
      <c r="Y71" s="62"/>
      <c r="Z71" s="62"/>
      <c r="AA71" s="62"/>
      <c r="AB71" s="62"/>
      <c r="AC71" s="62"/>
      <c r="AD71" s="62"/>
      <c r="AE71" s="62"/>
      <c r="AN71" s="439"/>
    </row>
    <row r="72" spans="1:40" s="43" customFormat="1" ht="12.75" customHeight="1" x14ac:dyDescent="0.15">
      <c r="A72" s="1366" t="s">
        <v>16</v>
      </c>
      <c r="B72" s="1367"/>
      <c r="C72" s="1367"/>
      <c r="D72" s="1367"/>
      <c r="E72" s="1367"/>
      <c r="F72" s="1368"/>
      <c r="G72" s="1369"/>
      <c r="H72" s="1365"/>
      <c r="I72" s="249"/>
      <c r="J72" s="97"/>
      <c r="K72" s="97"/>
      <c r="L72" s="97"/>
      <c r="M72" s="97"/>
      <c r="N72" s="97"/>
      <c r="O72" s="97"/>
      <c r="P72" s="97"/>
      <c r="Q72" s="97"/>
      <c r="R72" s="97"/>
      <c r="S72" s="97"/>
      <c r="T72" s="97"/>
      <c r="U72" s="97"/>
      <c r="V72" s="1395" t="s">
        <v>2941</v>
      </c>
      <c r="W72" s="1395"/>
      <c r="X72" s="1395"/>
      <c r="Y72" s="1395"/>
      <c r="Z72" s="1395"/>
      <c r="AA72" s="1395"/>
      <c r="AB72" s="1395"/>
      <c r="AC72" s="1395"/>
      <c r="AD72" s="1395"/>
      <c r="AE72" s="62"/>
      <c r="AN72" s="439"/>
    </row>
    <row r="73" spans="1:40" s="43" customFormat="1" ht="12.75" customHeight="1" x14ac:dyDescent="0.15">
      <c r="A73" s="286">
        <v>1</v>
      </c>
      <c r="B73" s="9" t="s">
        <v>17</v>
      </c>
      <c r="C73" s="18"/>
      <c r="D73" s="18"/>
      <c r="E73" s="9"/>
      <c r="F73" s="98"/>
      <c r="G73" s="62"/>
      <c r="H73" s="62"/>
      <c r="I73" s="62"/>
      <c r="J73" s="97"/>
      <c r="K73" s="97"/>
      <c r="L73" s="97"/>
      <c r="M73" s="97"/>
      <c r="N73" s="97"/>
      <c r="O73" s="97"/>
      <c r="P73" s="97"/>
      <c r="Q73" s="97"/>
      <c r="R73" s="97"/>
      <c r="S73" s="97"/>
      <c r="T73" s="330"/>
      <c r="U73" s="330"/>
      <c r="V73" s="1383" t="s">
        <v>2938</v>
      </c>
      <c r="W73" s="1383"/>
      <c r="X73" s="1384"/>
      <c r="Y73" s="332"/>
      <c r="Z73" s="332"/>
      <c r="AA73" s="332"/>
      <c r="AB73" s="332"/>
      <c r="AC73" s="332"/>
      <c r="AD73" s="333"/>
      <c r="AE73" s="330"/>
      <c r="AF73" s="226" t="str">
        <f>IF(SUM(Y75+AB75)&lt;&gt;AB89,"←男女別生徒数計が現員総数と一致しません。","")</f>
        <v/>
      </c>
      <c r="AN73" s="439"/>
    </row>
    <row r="74" spans="1:40" s="43" customFormat="1" ht="12.75" customHeight="1" thickBot="1" x14ac:dyDescent="0.2">
      <c r="A74" s="286">
        <v>2</v>
      </c>
      <c r="B74" s="9" t="s">
        <v>18</v>
      </c>
      <c r="C74" s="18"/>
      <c r="D74" s="18"/>
      <c r="E74" s="9"/>
      <c r="F74" s="98"/>
      <c r="G74" s="1402" t="s">
        <v>20</v>
      </c>
      <c r="H74" s="1403" t="s">
        <v>21</v>
      </c>
      <c r="I74" s="1403"/>
      <c r="J74" s="1403"/>
      <c r="K74" s="1403"/>
      <c r="L74" s="1403"/>
      <c r="M74" s="1403"/>
      <c r="N74" s="1403"/>
      <c r="O74" s="1403"/>
      <c r="P74" s="1403"/>
      <c r="Q74" s="1403"/>
      <c r="R74" s="250"/>
      <c r="S74" s="250"/>
      <c r="T74" s="330"/>
      <c r="U74" s="330"/>
      <c r="V74" s="1385"/>
      <c r="W74" s="1385"/>
      <c r="X74" s="1386"/>
      <c r="Y74" s="1380" t="s">
        <v>2939</v>
      </c>
      <c r="Z74" s="1381"/>
      <c r="AA74" s="1382"/>
      <c r="AB74" s="1378" t="s">
        <v>2940</v>
      </c>
      <c r="AC74" s="1379"/>
      <c r="AD74" s="1379"/>
      <c r="AE74" s="330"/>
      <c r="AF74" s="388" t="str">
        <f>IF(AND(A77=3,OR(Y75="",AB75="")),"←男女別生徒数を記入してください。",
IF(AND(A77=1,Y75=""),"←男子生徒数を記入してください。",
IF(AND(A77=2,AB75=""),"←女子生徒数を記入してください。","")))</f>
        <v/>
      </c>
      <c r="AN74" s="439"/>
    </row>
    <row r="75" spans="1:40" s="43" customFormat="1" ht="12.75" customHeight="1" x14ac:dyDescent="0.15">
      <c r="A75" s="286">
        <v>3</v>
      </c>
      <c r="B75" s="9" t="s">
        <v>19</v>
      </c>
      <c r="C75" s="18"/>
      <c r="D75" s="18"/>
      <c r="E75" s="9"/>
      <c r="F75" s="98"/>
      <c r="G75" s="1402"/>
      <c r="H75" s="1403"/>
      <c r="I75" s="1403"/>
      <c r="J75" s="1403"/>
      <c r="K75" s="1403"/>
      <c r="L75" s="1403"/>
      <c r="M75" s="1403"/>
      <c r="N75" s="1403"/>
      <c r="O75" s="1403"/>
      <c r="P75" s="1403"/>
      <c r="Q75" s="1403"/>
      <c r="R75" s="250"/>
      <c r="S75" s="250"/>
      <c r="T75" s="330"/>
      <c r="U75" s="330"/>
      <c r="V75" s="1387">
        <f>SUM(Y75,AB75)</f>
        <v>0</v>
      </c>
      <c r="W75" s="1388"/>
      <c r="X75" s="330"/>
      <c r="Y75" s="1391"/>
      <c r="Z75" s="1392"/>
      <c r="AA75" s="335"/>
      <c r="AB75" s="1391"/>
      <c r="AC75" s="1392"/>
      <c r="AD75" s="337"/>
      <c r="AE75" s="330"/>
      <c r="AF75" s="1353" t="str">
        <f>IF(OR(A77="　",A77=""),"←男女共学別を選択してください。","")</f>
        <v>←男女共学別を選択してください。</v>
      </c>
      <c r="AN75" s="439"/>
    </row>
    <row r="76" spans="1:40" s="43" customFormat="1" ht="17.25" customHeight="1" thickBot="1" x14ac:dyDescent="0.2">
      <c r="A76" s="96" t="s">
        <v>22</v>
      </c>
      <c r="B76" s="9"/>
      <c r="C76" s="10"/>
      <c r="D76" s="10"/>
      <c r="E76" s="9"/>
      <c r="F76" s="98"/>
      <c r="G76" s="121">
        <v>2</v>
      </c>
      <c r="H76" s="1354" t="s">
        <v>23</v>
      </c>
      <c r="I76" s="1354"/>
      <c r="J76" s="1354"/>
      <c r="K76" s="1354"/>
      <c r="L76" s="1354"/>
      <c r="M76" s="1354"/>
      <c r="N76" s="1354"/>
      <c r="O76" s="1354"/>
      <c r="P76" s="1354"/>
      <c r="Q76" s="1354"/>
      <c r="R76" s="251"/>
      <c r="S76" s="251"/>
      <c r="T76" s="331"/>
      <c r="U76" s="331"/>
      <c r="V76" s="1389"/>
      <c r="W76" s="1390"/>
      <c r="X76" s="334" t="s">
        <v>86</v>
      </c>
      <c r="Y76" s="1393"/>
      <c r="Z76" s="1394"/>
      <c r="AA76" s="336" t="s">
        <v>86</v>
      </c>
      <c r="AB76" s="1393"/>
      <c r="AC76" s="1394"/>
      <c r="AD76" s="338" t="s">
        <v>86</v>
      </c>
      <c r="AE76" s="331"/>
      <c r="AF76" s="1353"/>
      <c r="AN76" s="439"/>
    </row>
    <row r="77" spans="1:40" s="43" customFormat="1" ht="20.100000000000001" customHeight="1" thickBot="1" x14ac:dyDescent="0.2">
      <c r="A77" s="391"/>
      <c r="B77" s="11" t="s">
        <v>24</v>
      </c>
      <c r="C77" s="12"/>
      <c r="D77" s="12"/>
      <c r="E77" s="13"/>
      <c r="F77" s="99"/>
      <c r="G77" s="122"/>
      <c r="H77" s="1354"/>
      <c r="I77" s="1354"/>
      <c r="J77" s="1354"/>
      <c r="K77" s="1354"/>
      <c r="L77" s="1354"/>
      <c r="M77" s="1354"/>
      <c r="N77" s="1354"/>
      <c r="O77" s="1354"/>
      <c r="P77" s="1354"/>
      <c r="Q77" s="1354"/>
      <c r="R77" s="251"/>
      <c r="S77" s="251"/>
      <c r="T77" s="331"/>
      <c r="U77" s="331"/>
      <c r="V77" s="331"/>
      <c r="W77" s="331"/>
      <c r="X77" s="331"/>
      <c r="Y77" s="331"/>
      <c r="Z77" s="331"/>
      <c r="AA77" s="331"/>
      <c r="AB77" s="331"/>
      <c r="AC77" s="331"/>
      <c r="AD77" s="331"/>
      <c r="AE77" s="331"/>
      <c r="AF77" s="1353"/>
      <c r="AN77" s="439"/>
    </row>
    <row r="78" spans="1:40" s="43" customFormat="1" ht="5.0999999999999996" customHeight="1" x14ac:dyDescent="0.15">
      <c r="A78" s="366"/>
      <c r="B78" s="366"/>
      <c r="C78" s="10"/>
      <c r="D78" s="10"/>
      <c r="E78" s="9"/>
      <c r="F78" s="9"/>
      <c r="G78" s="367"/>
      <c r="H78" s="342"/>
      <c r="I78" s="342"/>
      <c r="J78" s="342"/>
      <c r="K78" s="342"/>
      <c r="L78" s="342"/>
      <c r="M78" s="342"/>
      <c r="N78" s="342"/>
      <c r="O78" s="342"/>
      <c r="P78" s="342"/>
      <c r="Q78" s="342"/>
      <c r="R78" s="251"/>
      <c r="S78" s="251"/>
      <c r="T78" s="331"/>
      <c r="U78" s="331"/>
      <c r="V78" s="331"/>
      <c r="W78" s="331"/>
      <c r="X78" s="331"/>
      <c r="Y78" s="331"/>
      <c r="Z78" s="331"/>
      <c r="AA78" s="331"/>
      <c r="AB78" s="331"/>
      <c r="AC78" s="331"/>
      <c r="AD78" s="331"/>
      <c r="AE78" s="331"/>
      <c r="AF78" s="58"/>
      <c r="AN78" s="439"/>
    </row>
    <row r="79" spans="1:40" s="43" customFormat="1" ht="5.0999999999999996" customHeight="1" x14ac:dyDescent="0.15">
      <c r="A79" s="366"/>
      <c r="B79" s="366"/>
      <c r="C79" s="10"/>
      <c r="D79" s="10"/>
      <c r="E79" s="9"/>
      <c r="F79" s="9"/>
      <c r="G79" s="367"/>
      <c r="H79" s="342"/>
      <c r="I79" s="342"/>
      <c r="J79" s="342"/>
      <c r="K79" s="342"/>
      <c r="L79" s="342"/>
      <c r="M79" s="342"/>
      <c r="N79" s="342"/>
      <c r="O79" s="342"/>
      <c r="P79" s="342"/>
      <c r="Q79" s="342"/>
      <c r="R79" s="251"/>
      <c r="S79" s="251"/>
      <c r="T79" s="331"/>
      <c r="U79" s="331"/>
      <c r="V79" s="331"/>
      <c r="W79" s="331"/>
      <c r="X79" s="331"/>
      <c r="Y79" s="331"/>
      <c r="Z79" s="331"/>
      <c r="AA79" s="331"/>
      <c r="AB79" s="331"/>
      <c r="AC79" s="331"/>
      <c r="AD79" s="331"/>
      <c r="AE79" s="331"/>
      <c r="AF79" s="58"/>
      <c r="AN79" s="439"/>
    </row>
    <row r="80" spans="1:40" s="43" customFormat="1" ht="5.0999999999999996" customHeight="1" x14ac:dyDescent="0.15">
      <c r="A80" s="366"/>
      <c r="B80" s="366"/>
      <c r="C80" s="10"/>
      <c r="D80" s="10"/>
      <c r="E80" s="9"/>
      <c r="F80" s="9"/>
      <c r="G80" s="367"/>
      <c r="H80" s="342"/>
      <c r="I80" s="342"/>
      <c r="J80" s="342"/>
      <c r="K80" s="342"/>
      <c r="L80" s="342"/>
      <c r="M80" s="342"/>
      <c r="N80" s="342"/>
      <c r="O80" s="342"/>
      <c r="P80" s="342"/>
      <c r="Q80" s="342"/>
      <c r="R80" s="251"/>
      <c r="S80" s="251"/>
      <c r="T80" s="331"/>
      <c r="U80" s="331"/>
      <c r="V80" s="331"/>
      <c r="W80" s="331"/>
      <c r="X80" s="331"/>
      <c r="Y80" s="331"/>
      <c r="Z80" s="331"/>
      <c r="AA80" s="331"/>
      <c r="AB80" s="331"/>
      <c r="AC80" s="331"/>
      <c r="AD80" s="331"/>
      <c r="AE80" s="331"/>
      <c r="AF80" s="58"/>
      <c r="AN80" s="439"/>
    </row>
    <row r="81" spans="1:43" s="43" customFormat="1" ht="5.0999999999999996" customHeight="1" x14ac:dyDescent="0.15">
      <c r="A81" s="366"/>
      <c r="B81" s="366"/>
      <c r="C81" s="10"/>
      <c r="D81" s="10"/>
      <c r="E81" s="9"/>
      <c r="F81" s="9"/>
      <c r="G81" s="367"/>
      <c r="H81" s="342"/>
      <c r="I81" s="342"/>
      <c r="J81" s="342"/>
      <c r="K81" s="342"/>
      <c r="L81" s="342"/>
      <c r="M81" s="342"/>
      <c r="N81" s="342"/>
      <c r="O81" s="342"/>
      <c r="P81" s="342"/>
      <c r="Q81" s="342"/>
      <c r="R81" s="251"/>
      <c r="S81" s="251"/>
      <c r="T81" s="331"/>
      <c r="U81" s="331"/>
      <c r="V81" s="331"/>
      <c r="W81" s="331"/>
      <c r="X81" s="331"/>
      <c r="Y81" s="331"/>
      <c r="Z81" s="331"/>
      <c r="AA81" s="331"/>
      <c r="AB81" s="331"/>
      <c r="AC81" s="331"/>
      <c r="AD81" s="331"/>
      <c r="AE81" s="331"/>
      <c r="AF81" s="58"/>
      <c r="AN81" s="439"/>
    </row>
    <row r="82" spans="1:43" s="43" customFormat="1" ht="5.0999999999999996" customHeight="1" x14ac:dyDescent="0.15">
      <c r="A82" s="366"/>
      <c r="B82" s="366"/>
      <c r="C82" s="10"/>
      <c r="D82" s="10"/>
      <c r="E82" s="9"/>
      <c r="F82" s="9"/>
      <c r="G82" s="367"/>
      <c r="H82" s="342"/>
      <c r="I82" s="342"/>
      <c r="J82" s="342"/>
      <c r="K82" s="342"/>
      <c r="L82" s="342"/>
      <c r="M82" s="342"/>
      <c r="N82" s="342"/>
      <c r="O82" s="342"/>
      <c r="P82" s="342"/>
      <c r="Q82" s="342"/>
      <c r="R82" s="251"/>
      <c r="S82" s="251"/>
      <c r="T82" s="331"/>
      <c r="U82" s="331"/>
      <c r="V82" s="331"/>
      <c r="W82" s="331"/>
      <c r="X82" s="331"/>
      <c r="Y82" s="331"/>
      <c r="Z82" s="331"/>
      <c r="AA82" s="331"/>
      <c r="AB82" s="331"/>
      <c r="AC82" s="331"/>
      <c r="AD82" s="331"/>
      <c r="AE82" s="331"/>
      <c r="AF82" s="58"/>
      <c r="AN82" s="439"/>
    </row>
    <row r="83" spans="1:43" s="116" customFormat="1" ht="20.100000000000001" customHeight="1" thickBot="1" x14ac:dyDescent="0.2">
      <c r="A83" s="1204" t="s">
        <v>4788</v>
      </c>
      <c r="B83" s="1204"/>
      <c r="C83" s="1204"/>
      <c r="D83" s="1204"/>
      <c r="E83" s="1204"/>
      <c r="F83" s="1204"/>
      <c r="G83" s="1204"/>
      <c r="H83" s="1204"/>
      <c r="I83" s="1204"/>
      <c r="J83" s="1204"/>
      <c r="K83" s="1204"/>
      <c r="L83" s="1204"/>
      <c r="M83" s="1204"/>
      <c r="N83" s="1204"/>
      <c r="O83" s="1204"/>
      <c r="P83" s="1204"/>
      <c r="Q83" s="1204"/>
      <c r="R83" s="1204"/>
      <c r="S83" s="1204"/>
      <c r="T83" s="1204"/>
      <c r="U83" s="1205"/>
      <c r="V83" s="1205"/>
      <c r="W83" s="1205"/>
      <c r="X83" s="1205"/>
      <c r="Y83" s="1205"/>
      <c r="Z83" s="112"/>
      <c r="AA83" s="296"/>
      <c r="AB83" s="295" t="s">
        <v>25</v>
      </c>
      <c r="AC83" s="295"/>
      <c r="AD83" s="295"/>
      <c r="AE83" s="295"/>
      <c r="AF83" s="113" t="str">
        <f>IF(OR(AND(S91=0,G117&gt;0),AND(V91=0,G118&gt;0),AND(Y91=0,G119&gt;0),AND(S93=0,J117&gt;0),AND(V93=0,J118&gt;0),AND(Y93=0,J119&gt;0),AND(S95=0,M117&gt;0),AND(V95=0,M118&gt;0),AND(Y95=0,M119&gt;0),AND(S97=0,P117&gt;0),AND(V97=0,P118&gt;0),AND(Y97=0,P119&gt;0),AND(S99=0,S117&gt;0),AND(V99=0,S118&gt;0),AND(Y99=0,S119&gt;0)),"←Ⅰ.生徒数とⅡ.学級数の回答が整合しません。（生徒数・学級数のいずれかが「0」でない学年で、「0」が入力されています。）","")</f>
        <v/>
      </c>
      <c r="AG83" s="114"/>
      <c r="AH83" s="114"/>
      <c r="AI83" s="114"/>
      <c r="AJ83" s="113"/>
      <c r="AK83" s="113"/>
      <c r="AL83" s="113"/>
      <c r="AM83" s="113"/>
      <c r="AN83" s="440"/>
      <c r="AO83" s="113"/>
      <c r="AP83" s="115"/>
      <c r="AQ83" s="115"/>
    </row>
    <row r="84" spans="1:43" s="43" customFormat="1" ht="13.15" customHeight="1" x14ac:dyDescent="0.15">
      <c r="A84" s="995" t="s">
        <v>188</v>
      </c>
      <c r="B84" s="996"/>
      <c r="C84" s="996"/>
      <c r="D84" s="1414" t="s">
        <v>3082</v>
      </c>
      <c r="E84" s="1415"/>
      <c r="F84" s="1415"/>
      <c r="G84" s="1415"/>
      <c r="H84" s="1415"/>
      <c r="I84" s="1415"/>
      <c r="J84" s="1415"/>
      <c r="K84" s="1415"/>
      <c r="L84" s="1415"/>
      <c r="M84" s="1415"/>
      <c r="N84" s="1415"/>
      <c r="O84" s="1416"/>
      <c r="P84" s="1417" t="s">
        <v>189</v>
      </c>
      <c r="Q84" s="1418"/>
      <c r="R84" s="1418"/>
      <c r="S84" s="1415"/>
      <c r="T84" s="1415"/>
      <c r="U84" s="1415"/>
      <c r="V84" s="1415"/>
      <c r="W84" s="1415"/>
      <c r="X84" s="1415"/>
      <c r="Y84" s="1415"/>
      <c r="Z84" s="1415"/>
      <c r="AA84" s="1415"/>
      <c r="AB84" s="1415"/>
      <c r="AC84" s="1415"/>
      <c r="AD84" s="1419"/>
      <c r="AE84" s="294"/>
      <c r="AF84" s="54"/>
      <c r="AG84" s="82"/>
      <c r="AH84" s="82"/>
      <c r="AI84" s="82"/>
      <c r="AJ84" s="54"/>
      <c r="AK84" s="54"/>
      <c r="AL84" s="54"/>
      <c r="AM84" s="54"/>
      <c r="AN84" s="437"/>
      <c r="AO84" s="54"/>
      <c r="AP84" s="78"/>
      <c r="AQ84" s="78"/>
    </row>
    <row r="85" spans="1:43" s="43" customFormat="1" ht="13.15" customHeight="1" x14ac:dyDescent="0.15">
      <c r="A85" s="998"/>
      <c r="B85" s="999"/>
      <c r="C85" s="999"/>
      <c r="D85" s="1420" t="s">
        <v>2864</v>
      </c>
      <c r="E85" s="1421"/>
      <c r="F85" s="1421"/>
      <c r="G85" s="1422" t="s">
        <v>2934</v>
      </c>
      <c r="H85" s="1422"/>
      <c r="I85" s="1422"/>
      <c r="J85" s="1142" t="s">
        <v>2865</v>
      </c>
      <c r="K85" s="1143"/>
      <c r="L85" s="1143"/>
      <c r="M85" s="1233" t="s">
        <v>26</v>
      </c>
      <c r="N85" s="1233"/>
      <c r="O85" s="1234"/>
      <c r="P85" s="1396" t="s">
        <v>2935</v>
      </c>
      <c r="Q85" s="1370"/>
      <c r="R85" s="1397"/>
      <c r="S85" s="1376" t="s">
        <v>2942</v>
      </c>
      <c r="T85" s="1143"/>
      <c r="U85" s="1377"/>
      <c r="V85" s="1431" t="s">
        <v>2943</v>
      </c>
      <c r="W85" s="1370"/>
      <c r="X85" s="1371"/>
      <c r="Y85" s="1370" t="s">
        <v>2944</v>
      </c>
      <c r="Z85" s="1370"/>
      <c r="AA85" s="1371"/>
      <c r="AB85" s="1235" t="s">
        <v>2809</v>
      </c>
      <c r="AC85" s="1236"/>
      <c r="AD85" s="1237"/>
      <c r="AE85" s="9"/>
      <c r="AF85" s="54"/>
      <c r="AG85" s="82"/>
      <c r="AH85" s="82"/>
      <c r="AI85" s="82"/>
      <c r="AJ85" s="54"/>
      <c r="AK85" s="54"/>
      <c r="AL85" s="54"/>
      <c r="AM85" s="54"/>
      <c r="AN85" s="437"/>
      <c r="AO85" s="54"/>
      <c r="AP85" s="78"/>
      <c r="AQ85" s="78"/>
    </row>
    <row r="86" spans="1:43" s="43" customFormat="1" ht="13.15" customHeight="1" x14ac:dyDescent="0.15">
      <c r="A86" s="998"/>
      <c r="B86" s="999"/>
      <c r="C86" s="999"/>
      <c r="D86" s="1420"/>
      <c r="E86" s="1421"/>
      <c r="F86" s="1421"/>
      <c r="G86" s="1422"/>
      <c r="H86" s="1422"/>
      <c r="I86" s="1422"/>
      <c r="J86" s="1143"/>
      <c r="K86" s="1143"/>
      <c r="L86" s="1143"/>
      <c r="M86" s="1233"/>
      <c r="N86" s="1233"/>
      <c r="O86" s="1234"/>
      <c r="P86" s="1398"/>
      <c r="Q86" s="1372"/>
      <c r="R86" s="1399"/>
      <c r="S86" s="1376"/>
      <c r="T86" s="1143"/>
      <c r="U86" s="1377"/>
      <c r="V86" s="1432"/>
      <c r="W86" s="1372"/>
      <c r="X86" s="1373"/>
      <c r="Y86" s="1372"/>
      <c r="Z86" s="1372"/>
      <c r="AA86" s="1373"/>
      <c r="AB86" s="1238"/>
      <c r="AC86" s="1239"/>
      <c r="AD86" s="1240"/>
      <c r="AE86" s="62"/>
      <c r="AF86" s="54"/>
      <c r="AG86" s="82"/>
      <c r="AH86" s="82"/>
      <c r="AI86" s="82"/>
      <c r="AJ86" s="54"/>
      <c r="AK86" s="54"/>
      <c r="AL86" s="54"/>
      <c r="AM86" s="54"/>
      <c r="AN86" s="437"/>
      <c r="AO86" s="54"/>
      <c r="AP86" s="78"/>
      <c r="AQ86" s="78"/>
    </row>
    <row r="87" spans="1:43" s="43" customFormat="1" ht="15.75" customHeight="1" x14ac:dyDescent="0.15">
      <c r="A87" s="1227"/>
      <c r="B87" s="1228"/>
      <c r="C87" s="1228"/>
      <c r="D87" s="1420"/>
      <c r="E87" s="1421"/>
      <c r="F87" s="1421"/>
      <c r="G87" s="1422"/>
      <c r="H87" s="1422"/>
      <c r="I87" s="1422"/>
      <c r="J87" s="1143"/>
      <c r="K87" s="1143"/>
      <c r="L87" s="1143"/>
      <c r="M87" s="1233"/>
      <c r="N87" s="1233"/>
      <c r="O87" s="1234"/>
      <c r="P87" s="1400"/>
      <c r="Q87" s="1374"/>
      <c r="R87" s="1401"/>
      <c r="S87" s="1376"/>
      <c r="T87" s="1143"/>
      <c r="U87" s="1377"/>
      <c r="V87" s="1433"/>
      <c r="W87" s="1374"/>
      <c r="X87" s="1375"/>
      <c r="Y87" s="1374"/>
      <c r="Z87" s="1374"/>
      <c r="AA87" s="1375"/>
      <c r="AB87" s="1241"/>
      <c r="AC87" s="1242"/>
      <c r="AD87" s="1243"/>
      <c r="AE87" s="62"/>
      <c r="AF87" s="280" t="str">
        <f>IF((SUM(D90:D107)-D88&lt;&gt;0),"←入学志願者数計が学科別内訳の計と一致しません。",
  IF((SUM(G90:G107)-G88&lt;&gt;0),"←受験者数計が学科別内訳の計と一致しません。",
  IF((SUM(J90:J107)-J88&lt;&gt;0),"←合格者数計が学科別内訳の計と一致しません。",
  IF((SUM(M90:M107)-M88&lt;&gt;0),"←入学者数計が学科別内訳の計と一致しません。",""))))</f>
        <v/>
      </c>
      <c r="AG87" s="82"/>
      <c r="AH87" s="82"/>
      <c r="AI87" s="82"/>
      <c r="AJ87" s="54"/>
      <c r="AK87" s="54"/>
      <c r="AL87" s="54"/>
      <c r="AM87" s="54"/>
      <c r="AN87" s="437"/>
      <c r="AO87" s="54"/>
      <c r="AP87" s="78"/>
      <c r="AQ87" s="78"/>
    </row>
    <row r="88" spans="1:43" s="43" customFormat="1" ht="18" customHeight="1" thickBot="1" x14ac:dyDescent="0.2">
      <c r="A88" s="1225" t="s">
        <v>2809</v>
      </c>
      <c r="B88" s="1226"/>
      <c r="C88" s="1226"/>
      <c r="D88" s="1462">
        <f>SUM(D90:E107)</f>
        <v>0</v>
      </c>
      <c r="E88" s="1463"/>
      <c r="F88" s="1464"/>
      <c r="G88" s="1229">
        <f>SUM(G90:I107)</f>
        <v>0</v>
      </c>
      <c r="H88" s="1229"/>
      <c r="I88" s="1229"/>
      <c r="J88" s="1229">
        <f>SUM(J90:L107)</f>
        <v>0</v>
      </c>
      <c r="K88" s="1229"/>
      <c r="L88" s="1229"/>
      <c r="M88" s="1229">
        <f>SUM(M90:O107)</f>
        <v>0</v>
      </c>
      <c r="N88" s="1229"/>
      <c r="O88" s="1406"/>
      <c r="P88" s="1407" t="s">
        <v>2936</v>
      </c>
      <c r="Q88" s="1408"/>
      <c r="R88" s="1409"/>
      <c r="S88" s="1413">
        <f t="shared" ref="S88" si="5">SUM(S90+S92+S94+S96+S98+S100+S102+S104+S106)</f>
        <v>0</v>
      </c>
      <c r="T88" s="1138"/>
      <c r="U88" s="1138"/>
      <c r="V88" s="1137">
        <f t="shared" ref="V88" si="6">SUM(V90+V92+V94+V96+V98+V100+V102+V104+V106)</f>
        <v>0</v>
      </c>
      <c r="W88" s="1138"/>
      <c r="X88" s="1139"/>
      <c r="Y88" s="1138">
        <f>SUM(Y90+Y92+Y94+Y96+Y98+Y100+Y102+Y104+Y106)</f>
        <v>0</v>
      </c>
      <c r="Z88" s="1138"/>
      <c r="AA88" s="1139"/>
      <c r="AB88" s="1439">
        <f>SUM(S88:AA88)</f>
        <v>0</v>
      </c>
      <c r="AC88" s="1440"/>
      <c r="AD88" s="1441"/>
      <c r="AE88" s="904"/>
      <c r="AF88" s="416" t="str">
        <f>IF(SUM(AB90,AB92,AB94,AB96,AB98,AB100,AB102,AB104,AB106) &lt;&gt; AB88,
    "←定員・生徒数計が学年別内訳計と一致しません。",
   IF(SUM(S90,S92,S94,S96,S98,S100,S102,S104,S106) &lt;&gt; S88,
     "←定員・１年生計が学科別内訳計と一致しません。",
   IF(SUM(V90,V92,V94,V96,V98,V100,V102,V104,V106) &lt;&gt; V88,
      "←定員・2年生計が学科別内訳計と一致しません。",
   IF(SUM(Y90,Y92,Y94,Y96,Y98,Y100,Y102,Y104,Y106) &lt;&gt; Y88,
       "←定員・3年生計が学科別内訳計と一致しません。",
       " "
        ))))</f>
        <v xml:space="preserve"> </v>
      </c>
      <c r="AG88" s="86"/>
      <c r="AH88" s="86"/>
      <c r="AI88" s="86"/>
      <c r="AJ88" s="55"/>
      <c r="AK88" s="55"/>
      <c r="AL88" s="55"/>
      <c r="AM88" s="55"/>
      <c r="AN88" s="441"/>
      <c r="AO88" s="55"/>
      <c r="AP88" s="78"/>
      <c r="AQ88" s="78"/>
    </row>
    <row r="89" spans="1:43" s="43" customFormat="1" ht="18" customHeight="1" thickBot="1" x14ac:dyDescent="0.2">
      <c r="A89" s="1227"/>
      <c r="B89" s="1228"/>
      <c r="C89" s="1228"/>
      <c r="D89" s="1462"/>
      <c r="E89" s="1463"/>
      <c r="F89" s="1464"/>
      <c r="G89" s="1229"/>
      <c r="H89" s="1229"/>
      <c r="I89" s="1229"/>
      <c r="J89" s="1229"/>
      <c r="K89" s="1229"/>
      <c r="L89" s="1229"/>
      <c r="M89" s="1229"/>
      <c r="N89" s="1229"/>
      <c r="O89" s="1406"/>
      <c r="P89" s="1410" t="s">
        <v>2937</v>
      </c>
      <c r="Q89" s="1411"/>
      <c r="R89" s="1412"/>
      <c r="S89" s="1135">
        <f>SUM(S91+S93+S95+S97+S99+S101+S103+S105+S107)</f>
        <v>0</v>
      </c>
      <c r="T89" s="1136"/>
      <c r="U89" s="1136"/>
      <c r="V89" s="1140">
        <f>SUM(V91+V93+V95+V97+V99+V101+V103+V105+V107)</f>
        <v>0</v>
      </c>
      <c r="W89" s="1136"/>
      <c r="X89" s="1141"/>
      <c r="Y89" s="1136">
        <f>SUM(Y91+Y93+Y95+Y97+Y99+Y101+Y103+Y105+Y107)</f>
        <v>0</v>
      </c>
      <c r="Z89" s="1136"/>
      <c r="AA89" s="1136"/>
      <c r="AB89" s="1442">
        <f>SUM(S89:AA89)</f>
        <v>0</v>
      </c>
      <c r="AC89" s="1443"/>
      <c r="AD89" s="1444"/>
      <c r="AE89" s="904"/>
      <c r="AF89" s="59" t="str">
        <f>IF(SUM(AB91,AB93,AB95,AB97,AB99,AB101,AB103,AB105,AB107)&lt;&gt;AB89,"←生徒数計が学年別内訳計と一致しません。",
    IF(SUM(S91,S93,S95,S97,S99,S101,S103,S105,S107)&lt;&gt;S89, "←1年生計が学科別内訳計と一致しません。",
    IF(SUM(V91,V93,V95,V97,V99,V101,V103,V105,V107)&lt;&gt;V89,"←2年生計が学科別内訳計と一致しません。",
    IF(SUM(Y91,Y93,Y95,Y97,Y99,Y101,Y103,Y105,Y107)&lt;&gt;Y89, "←3年生計が学科別内訳計と一致しません。",""
            ))))</f>
        <v/>
      </c>
      <c r="AG89" s="82"/>
      <c r="AH89" s="82"/>
      <c r="AI89" s="82"/>
      <c r="AJ89" s="54"/>
      <c r="AK89" s="54"/>
      <c r="AL89" s="54"/>
      <c r="AM89" s="54"/>
      <c r="AN89" s="437"/>
      <c r="AO89" s="54"/>
      <c r="AP89" s="78"/>
      <c r="AQ89" s="78"/>
    </row>
    <row r="90" spans="1:43" s="43" customFormat="1" ht="19.5" customHeight="1" x14ac:dyDescent="0.15">
      <c r="A90" s="1445" t="s">
        <v>190</v>
      </c>
      <c r="B90" s="1259"/>
      <c r="C90" s="1259"/>
      <c r="D90" s="971"/>
      <c r="E90" s="972"/>
      <c r="F90" s="973"/>
      <c r="G90" s="977"/>
      <c r="H90" s="977"/>
      <c r="I90" s="977"/>
      <c r="J90" s="977"/>
      <c r="K90" s="977"/>
      <c r="L90" s="977"/>
      <c r="M90" s="977"/>
      <c r="N90" s="977"/>
      <c r="O90" s="1014"/>
      <c r="P90" s="986" t="s">
        <v>2936</v>
      </c>
      <c r="Q90" s="987"/>
      <c r="R90" s="988"/>
      <c r="S90" s="992"/>
      <c r="T90" s="992"/>
      <c r="U90" s="993"/>
      <c r="V90" s="1010"/>
      <c r="W90" s="992"/>
      <c r="X90" s="993"/>
      <c r="Y90" s="1010"/>
      <c r="Z90" s="992"/>
      <c r="AA90" s="993"/>
      <c r="AB90" s="1222">
        <f t="shared" ref="AB90:AB98" si="7">SUM(S90,V90,Y90)</f>
        <v>0</v>
      </c>
      <c r="AC90" s="1223"/>
      <c r="AD90" s="1224"/>
      <c r="AE90" s="297"/>
      <c r="AF90" s="56" t="str">
        <f>IF(COUNTIF(O57:U65,"普通科")=0,"",
IF(D90="","←入学志願者数を記入してください。(募集停止校の場合は「0」を入力してください。)",
IF(G90="","←受験者数を記入してください。(募集停止校の場合は「0」を入力してください。)",
IF(J90="","←合格者数を記入してください。(募集停止校の場合は「0」を入力してください。)",
IF(M90="","←入学者数を記入してください。(募集停止校の場合は「0」を入力してください。)",
IF(D90&lt;G90,"←入学志願者より受験者が多くなっています。",
IF(G90&lt;J90,"←受験者より合格者が多くなっています。",
IF(J90&lt;M90,"←合格者数より入学者数が多くなっています。（合格者には追加合格者数、内部進学者数等も含めてください。正しい場合は構いません。）",
IF(AND(S91&lt;&gt;"",M90&gt;S91),"←入学者数が１年生生徒数を超えています。（４月３０日までに退学・除籍となった場合には、現員だけでなく入学志願者数～入学者数からも除外してください。）",
IF(AND(S90="",V90="",Y90=""),"←学年別定員を記入してください。",
IF(S90="","←1年生の定員が未記入です。（募集停止校の場合は「0」を入力してください。）",
IF(V90="","←2年生の定員が未記入です。（募集停止校の場合は「0」を入力してください。）",
IF(Y90="","←3年生の定員が未記入です。（募集停止校の場合は「0」を入力してください。）",
"")))))))))))))</f>
        <v/>
      </c>
      <c r="AG90" s="87"/>
      <c r="AH90" s="87"/>
      <c r="AI90" s="84"/>
      <c r="AJ90" s="56"/>
      <c r="AK90" s="56"/>
      <c r="AL90" s="56"/>
      <c r="AM90" s="56"/>
      <c r="AN90" s="442"/>
      <c r="AO90" s="56"/>
      <c r="AP90" s="78"/>
      <c r="AQ90" s="78"/>
    </row>
    <row r="91" spans="1:43" s="43" customFormat="1" ht="19.5" customHeight="1" x14ac:dyDescent="0.15">
      <c r="A91" s="1446"/>
      <c r="B91" s="1447"/>
      <c r="C91" s="1447"/>
      <c r="D91" s="971"/>
      <c r="E91" s="972"/>
      <c r="F91" s="973"/>
      <c r="G91" s="977"/>
      <c r="H91" s="977"/>
      <c r="I91" s="977"/>
      <c r="J91" s="977"/>
      <c r="K91" s="977"/>
      <c r="L91" s="977"/>
      <c r="M91" s="977"/>
      <c r="N91" s="977"/>
      <c r="O91" s="1014"/>
      <c r="P91" s="1007" t="s">
        <v>2937</v>
      </c>
      <c r="Q91" s="1008"/>
      <c r="R91" s="1009"/>
      <c r="S91" s="989"/>
      <c r="T91" s="989"/>
      <c r="U91" s="990"/>
      <c r="V91" s="991"/>
      <c r="W91" s="989"/>
      <c r="X91" s="990"/>
      <c r="Y91" s="991"/>
      <c r="Z91" s="989"/>
      <c r="AA91" s="990"/>
      <c r="AB91" s="1140">
        <f t="shared" si="7"/>
        <v>0</v>
      </c>
      <c r="AC91" s="1136"/>
      <c r="AD91" s="1221"/>
      <c r="AE91" s="297"/>
      <c r="AF91" s="56" t="str">
        <f>IF(COUNTIF($O$57:$O$64,"普通科")=0,"",IF(AND(,S91="",V91="",Y91=""), "←学年別生徒数を記入してください。",
   IF(S91="","←１年生の生徒数（現員）が未記入です。（募集停止校の場合は「0」を入力してください。）",
   IF(V91="","←2年生の生徒数（現員）が未記入です。（募集停止校の場合は「0」を入力してください。）",
   IF(Y91="", "←3年生の生徒数（現員）が未記入です。（募集停止校の場合は「0」を入力してください。）",
    "")))))</f>
        <v/>
      </c>
      <c r="AG91" s="87"/>
      <c r="AH91" s="87"/>
      <c r="AI91" s="84"/>
      <c r="AJ91" s="56"/>
      <c r="AK91" s="56"/>
      <c r="AL91" s="56"/>
      <c r="AM91" s="56"/>
      <c r="AN91" s="442"/>
      <c r="AO91" s="56"/>
      <c r="AP91" s="78"/>
      <c r="AQ91" s="78"/>
    </row>
    <row r="92" spans="1:43" s="43" customFormat="1" ht="19.5" customHeight="1" x14ac:dyDescent="0.15">
      <c r="A92" s="1149" t="s">
        <v>191</v>
      </c>
      <c r="B92" s="1150"/>
      <c r="C92" s="1150"/>
      <c r="D92" s="971"/>
      <c r="E92" s="972"/>
      <c r="F92" s="973"/>
      <c r="G92" s="977"/>
      <c r="H92" s="977"/>
      <c r="I92" s="977"/>
      <c r="J92" s="977"/>
      <c r="K92" s="977"/>
      <c r="L92" s="977"/>
      <c r="M92" s="977"/>
      <c r="N92" s="977"/>
      <c r="O92" s="1014"/>
      <c r="P92" s="986" t="s">
        <v>2936</v>
      </c>
      <c r="Q92" s="987"/>
      <c r="R92" s="988"/>
      <c r="S92" s="992"/>
      <c r="T92" s="992"/>
      <c r="U92" s="993"/>
      <c r="V92" s="1010"/>
      <c r="W92" s="992"/>
      <c r="X92" s="993"/>
      <c r="Y92" s="1010"/>
      <c r="Z92" s="992"/>
      <c r="AA92" s="993"/>
      <c r="AB92" s="1222">
        <f t="shared" si="7"/>
        <v>0</v>
      </c>
      <c r="AC92" s="1223"/>
      <c r="AD92" s="1224"/>
      <c r="AE92" s="297"/>
      <c r="AF92" s="56" t="str">
        <f>IF(COUNTIF(O57:U65,"商業に関する学科")=0,"",
IF(D92="","←入学志願者数を記入してください。(募集停止校の場合は「0」を入力してください。)",
IF(G92="","←受験者数を記入してください。(募集停止校の場合は「0」を入力してください。)",
IF(J92="","←合格者数を記入してください。(募集停止校の場合は「0」を入力してください。)",
IF(M92="","←入学者数を記入してください。(募集停止校の場合は「0」を入力してください。)",
IF(D92&lt;G92,"←入学志願者より受験者が多くなっています。",
IF(G92&lt;J92,"←受験者より合格者が多くなっています。",
IF(J92&lt;M92,"←合格者数より入学者数が多くなっています。（合格者には追加合格者数、内部進学者数等も含めてください。正しい場合は構いません。）",
IF(AND(S93&lt;&gt;"",M92&gt;S93),"←入学者数が１年生生徒数を超えています。（４月３０日までに退学・除籍となった場合には、現員だけでなく入学志願者数～入学者数からも除外してください。）",
IF(AND(S92="",V92="",Y92=""),"←学年別定員を記入してください。",
IF(S92="","←1年生の定員が未記入です。（募集停止校の場合は「0」を入力してください。）",
IF(V92="","←2年生の定員が未記入です。（募集停止校の場合は「0」を入力してください。）",
IF(Y92="","←3年生の定員が未記入です。（募集停止校の場合は「0」を入力してください。）",
"")))))))))))))</f>
        <v/>
      </c>
      <c r="AG92" s="87"/>
      <c r="AH92" s="87"/>
      <c r="AI92" s="84"/>
      <c r="AJ92" s="56"/>
      <c r="AK92" s="56"/>
      <c r="AL92" s="56"/>
      <c r="AM92" s="56"/>
      <c r="AN92" s="442"/>
      <c r="AO92" s="56"/>
      <c r="AP92" s="78"/>
      <c r="AQ92" s="78"/>
    </row>
    <row r="93" spans="1:43" s="43" customFormat="1" ht="19.5" customHeight="1" x14ac:dyDescent="0.15">
      <c r="A93" s="1151"/>
      <c r="B93" s="1152"/>
      <c r="C93" s="1152"/>
      <c r="D93" s="971"/>
      <c r="E93" s="972"/>
      <c r="F93" s="973"/>
      <c r="G93" s="977"/>
      <c r="H93" s="977"/>
      <c r="I93" s="977"/>
      <c r="J93" s="977"/>
      <c r="K93" s="977"/>
      <c r="L93" s="977"/>
      <c r="M93" s="977"/>
      <c r="N93" s="977"/>
      <c r="O93" s="1014"/>
      <c r="P93" s="1007" t="s">
        <v>2937</v>
      </c>
      <c r="Q93" s="1008"/>
      <c r="R93" s="1009"/>
      <c r="S93" s="989"/>
      <c r="T93" s="989"/>
      <c r="U93" s="990"/>
      <c r="V93" s="991"/>
      <c r="W93" s="989"/>
      <c r="X93" s="990"/>
      <c r="Y93" s="991"/>
      <c r="Z93" s="989"/>
      <c r="AA93" s="990"/>
      <c r="AB93" s="1230">
        <f t="shared" si="7"/>
        <v>0</v>
      </c>
      <c r="AC93" s="1231"/>
      <c r="AD93" s="1232"/>
      <c r="AE93" s="297"/>
      <c r="AF93" s="56" t="str">
        <f>IF(COUNTIF($O$57:$O$64,"商業に関する学科")=0,"",IF(AND(S93="",V93="",Y93=""), "←学年別生徒数を記入してください。",
   IF(S93="","←１年生の生徒数（現員）が未記入です。（募集停止校の場合は「0」を入力してください。）",
   IF(V93="","←2年生の生徒数（現員）が未記入です。（募集停止校の場合は「0」を入力してください。）",
   IF(Y93="", "←3年生の生徒数（現員）が未記入です。（募集停止校の場合は「0」を入力してください。）",
    "")))))</f>
        <v/>
      </c>
      <c r="AG93" s="87"/>
      <c r="AH93" s="87"/>
      <c r="AI93" s="84"/>
      <c r="AJ93" s="56"/>
      <c r="AK93" s="56"/>
      <c r="AL93" s="56"/>
      <c r="AM93" s="56"/>
      <c r="AN93" s="442"/>
      <c r="AO93" s="56"/>
      <c r="AP93" s="78"/>
      <c r="AQ93" s="78"/>
    </row>
    <row r="94" spans="1:43" s="43" customFormat="1" ht="19.5" customHeight="1" x14ac:dyDescent="0.15">
      <c r="A94" s="1437" t="s">
        <v>192</v>
      </c>
      <c r="B94" s="1438"/>
      <c r="C94" s="1438"/>
      <c r="D94" s="971"/>
      <c r="E94" s="972"/>
      <c r="F94" s="973"/>
      <c r="G94" s="977"/>
      <c r="H94" s="977"/>
      <c r="I94" s="977"/>
      <c r="J94" s="977"/>
      <c r="K94" s="977"/>
      <c r="L94" s="977"/>
      <c r="M94" s="977"/>
      <c r="N94" s="977"/>
      <c r="O94" s="1014"/>
      <c r="P94" s="986" t="s">
        <v>2936</v>
      </c>
      <c r="Q94" s="987"/>
      <c r="R94" s="988"/>
      <c r="S94" s="992"/>
      <c r="T94" s="992"/>
      <c r="U94" s="993"/>
      <c r="V94" s="1010"/>
      <c r="W94" s="992"/>
      <c r="X94" s="993"/>
      <c r="Y94" s="1010"/>
      <c r="Z94" s="992"/>
      <c r="AA94" s="993"/>
      <c r="AB94" s="1137">
        <f t="shared" si="7"/>
        <v>0</v>
      </c>
      <c r="AC94" s="1138"/>
      <c r="AD94" s="1304"/>
      <c r="AE94" s="297"/>
      <c r="AF94" s="56" t="str">
        <f>IF(COUNTIF(O57:U65,"工業に関する学科")=0,"",
IF(D94="","←入学志願者数を記入してください。(募集停止校の場合は「0」を入力してください。)",
IF(G94="","←受験者数を記入してください。(募集停止校の場合は「0」を入力してください。)",
IF(J94="","←合格者数を記入してください。(募集停止校の場合は「0」を入力してください。)",
IF(M94="","←入学者数を記入してください。(募集停止校の場合は「0」を入力してください。)",
IF(D94&lt;G94,"←入学志願者より受験者が多くなっています。",
IF(G94&lt;J94,"←受験者より合格者が多くなっています。",
IF(J94&lt;M94,"←合格者数より入学者数が多くなっています。（合格者には追加合格者数、内部進学者数等も含めてください。正しい場合は構いません。）",
IF(AND(S95&lt;&gt;"",M94&gt;S95),"←入学者数が１年生生徒数を超えています。（４月３０日までに退学・除籍となった場合には、現員だけでなく入学志願者数～入学者数からも除外してください。）",
IF(AND(S94="",V94="",Y94=""),"←学年別定員を記入してください。",
IF(S94="","←1年生の定員が未記入です。（募集停止校の場合は「0」を入力してください。）",
IF(V94="","←2年生の定員が未記入です。（募集停止校の場合は「0」を入力してください。）",
IF(Y94="","←3年生の定員が未記入です。（募集停止校の場合は「0」を入力してください。）",
"")))))))))))))</f>
        <v/>
      </c>
      <c r="AG94" s="87"/>
      <c r="AH94" s="87"/>
      <c r="AI94" s="84"/>
      <c r="AJ94" s="56"/>
      <c r="AK94" s="56"/>
      <c r="AL94" s="56"/>
      <c r="AM94" s="56"/>
      <c r="AN94" s="442"/>
      <c r="AO94" s="56"/>
      <c r="AP94" s="78"/>
      <c r="AQ94" s="78"/>
    </row>
    <row r="95" spans="1:43" s="43" customFormat="1" ht="19.5" customHeight="1" x14ac:dyDescent="0.15">
      <c r="A95" s="1437"/>
      <c r="B95" s="1438"/>
      <c r="C95" s="1438"/>
      <c r="D95" s="971"/>
      <c r="E95" s="972"/>
      <c r="F95" s="973"/>
      <c r="G95" s="977"/>
      <c r="H95" s="977"/>
      <c r="I95" s="977"/>
      <c r="J95" s="977"/>
      <c r="K95" s="977"/>
      <c r="L95" s="977"/>
      <c r="M95" s="977"/>
      <c r="N95" s="977"/>
      <c r="O95" s="1014"/>
      <c r="P95" s="1007" t="s">
        <v>2937</v>
      </c>
      <c r="Q95" s="1008"/>
      <c r="R95" s="1009"/>
      <c r="S95" s="989"/>
      <c r="T95" s="989"/>
      <c r="U95" s="990"/>
      <c r="V95" s="991"/>
      <c r="W95" s="989"/>
      <c r="X95" s="990"/>
      <c r="Y95" s="991"/>
      <c r="Z95" s="989"/>
      <c r="AA95" s="990"/>
      <c r="AB95" s="1140">
        <f t="shared" si="7"/>
        <v>0</v>
      </c>
      <c r="AC95" s="1136"/>
      <c r="AD95" s="1221"/>
      <c r="AE95" s="297"/>
      <c r="AF95" s="56" t="str">
        <f>IF(COUNTIF($O$57:$O$64,"工業に関する学科")=0,"",IF(AND(S95="",V95="",Y95=""), "←学年別生徒数を記入してください。",
   IF(S95="","←１年生の生徒数（現員）が未記入です。（募集停止校の場合は「0」を入力してください。）",
   IF(V95="","←2年生の生徒数（現員）が未記入です。（募集停止校の場合は「0」を入力してください。）",
   IF(Y95="", "←3年生の生徒数（現員）が未記入です。（募集停止校の場合は「0」を入力してください。）",
    "")))))</f>
        <v/>
      </c>
      <c r="AG95" s="87"/>
      <c r="AH95" s="87"/>
      <c r="AI95" s="84"/>
      <c r="AJ95" s="56"/>
      <c r="AK95" s="56"/>
      <c r="AL95" s="56"/>
      <c r="AM95" s="56"/>
      <c r="AN95" s="442"/>
      <c r="AO95" s="56"/>
      <c r="AP95" s="78"/>
      <c r="AQ95" s="78"/>
    </row>
    <row r="96" spans="1:43" s="43" customFormat="1" ht="19.5" customHeight="1" x14ac:dyDescent="0.15">
      <c r="A96" s="1149" t="s">
        <v>193</v>
      </c>
      <c r="B96" s="1150"/>
      <c r="C96" s="1150"/>
      <c r="D96" s="971"/>
      <c r="E96" s="972"/>
      <c r="F96" s="973"/>
      <c r="G96" s="977"/>
      <c r="H96" s="977"/>
      <c r="I96" s="977"/>
      <c r="J96" s="977"/>
      <c r="K96" s="977"/>
      <c r="L96" s="977"/>
      <c r="M96" s="977"/>
      <c r="N96" s="977"/>
      <c r="O96" s="1014"/>
      <c r="P96" s="986" t="s">
        <v>2936</v>
      </c>
      <c r="Q96" s="987"/>
      <c r="R96" s="988"/>
      <c r="S96" s="992"/>
      <c r="T96" s="992"/>
      <c r="U96" s="993"/>
      <c r="V96" s="1010"/>
      <c r="W96" s="992"/>
      <c r="X96" s="993"/>
      <c r="Y96" s="1010"/>
      <c r="Z96" s="992"/>
      <c r="AA96" s="993"/>
      <c r="AB96" s="1222">
        <f t="shared" si="7"/>
        <v>0</v>
      </c>
      <c r="AC96" s="1223"/>
      <c r="AD96" s="1224"/>
      <c r="AE96" s="297"/>
      <c r="AF96" s="56" t="str">
        <f>IF(COUNTIF(O57:U65,"家庭に関する学科")=0,"",
IF(D96="","←入学志願者数を記入してください。(募集停止校の場合は「0」を入力してください。)",
IF(G96="","←受験者数を記入してください。(募集停止校の場合は「0」を入力してください。)",
IF(J96="","←合格者数を記入してください。(募集停止校の場合は「0」を入力してください。)",
IF(M96="","←入学者数を記入してください。(募集停止校の場合は「0」を入力してください。)",
IF(D96&lt;G96,"←入学志願者より受験者が多くなっています。",
IF(G96&lt;J96,"←受験者より合格者が多くなっています。",
IF(J96&lt;M96,"←合格者より入学者が多くなっています。（別の学科を第一志望とした者を別科で合格とした場合には、合格した科の志願者数にも数えてください。）",
IF(AND(S97&lt;&gt;"",M96&gt;S97),"←入学者数が１年生生徒数を超えています。（４月３０日までに退学・除籍となった場合には、現員だけでなく入学志願者数～入学者数からも除外してください。）",
IF(AND(S96="",V96="",Y96=""),"←学年別定員を記入してください。",
IF(S96="","←1年生の定員が未記入です。（募集停止校の場合は「0」を入力してください。）",
IF(V96="","←2年生の定員が未記入です。（募集停止校の場合は「0」を入力してください。）",
IF(Y96="","←3年生の定員が未記入です。（募集停止校の場合は「0」を入力してください。）",
"")))))))))))))</f>
        <v/>
      </c>
      <c r="AG96" s="87"/>
      <c r="AH96" s="87"/>
      <c r="AI96" s="84"/>
      <c r="AJ96" s="56"/>
      <c r="AK96" s="56"/>
      <c r="AL96" s="56"/>
      <c r="AM96" s="56"/>
      <c r="AN96" s="442"/>
      <c r="AO96" s="56"/>
      <c r="AP96" s="78"/>
      <c r="AQ96" s="78"/>
    </row>
    <row r="97" spans="1:43" s="43" customFormat="1" ht="19.5" customHeight="1" x14ac:dyDescent="0.15">
      <c r="A97" s="1151"/>
      <c r="B97" s="1152"/>
      <c r="C97" s="1152"/>
      <c r="D97" s="971"/>
      <c r="E97" s="972"/>
      <c r="F97" s="973"/>
      <c r="G97" s="977"/>
      <c r="H97" s="977"/>
      <c r="I97" s="977"/>
      <c r="J97" s="977"/>
      <c r="K97" s="977"/>
      <c r="L97" s="977"/>
      <c r="M97" s="977"/>
      <c r="N97" s="977"/>
      <c r="O97" s="1014"/>
      <c r="P97" s="1007" t="s">
        <v>2937</v>
      </c>
      <c r="Q97" s="1008"/>
      <c r="R97" s="1009"/>
      <c r="S97" s="989"/>
      <c r="T97" s="989"/>
      <c r="U97" s="990"/>
      <c r="V97" s="991"/>
      <c r="W97" s="989"/>
      <c r="X97" s="990"/>
      <c r="Y97" s="991"/>
      <c r="Z97" s="989"/>
      <c r="AA97" s="990"/>
      <c r="AB97" s="1230">
        <f t="shared" si="7"/>
        <v>0</v>
      </c>
      <c r="AC97" s="1231"/>
      <c r="AD97" s="1232"/>
      <c r="AE97" s="297"/>
      <c r="AF97" s="56" t="str">
        <f>IF(COUNTIF($O$57:$O$64,"家庭に関する学科")=0,"",IF(AND(S97="",V97="",Y97=""), "←学年別生徒数を記入してください。",
   IF(S97="","←１年生の生徒数（現員）が未記入です。（募集停止校の場合は「0」を入力してください。）",
   IF(V97="","←2年生の生徒数（現員）が未記入です。（募集停止校の場合は「0」を入力してください。）",
   IF(Y97="", "←3年生の生徒数（現員）が未記入です。（募集停止校の場合は「0」を入力してください。）",
    "")))))</f>
        <v/>
      </c>
      <c r="AG97" s="87"/>
      <c r="AH97" s="87"/>
      <c r="AI97" s="84"/>
      <c r="AJ97" s="56"/>
      <c r="AK97" s="56"/>
      <c r="AL97" s="56"/>
      <c r="AM97" s="56"/>
      <c r="AN97" s="442"/>
      <c r="AO97" s="56"/>
      <c r="AP97" s="78"/>
      <c r="AQ97" s="78"/>
    </row>
    <row r="98" spans="1:43" s="43" customFormat="1" ht="19.5" customHeight="1" x14ac:dyDescent="0.15">
      <c r="A98" s="983" t="s">
        <v>194</v>
      </c>
      <c r="B98" s="981" t="str">
        <f>IF(OR(ISNA(VLOOKUP(11,X$57:Y$65,2,FALSE)),ISERR(VLOOKUP(11,X$57:Y$65,2,FALSE))),"",VLOOKUP(11,X$57:Y$65,2,FALSE))</f>
        <v/>
      </c>
      <c r="C98" s="982"/>
      <c r="D98" s="971"/>
      <c r="E98" s="972"/>
      <c r="F98" s="973"/>
      <c r="G98" s="977"/>
      <c r="H98" s="977"/>
      <c r="I98" s="977"/>
      <c r="J98" s="977"/>
      <c r="K98" s="977"/>
      <c r="L98" s="977"/>
      <c r="M98" s="977"/>
      <c r="N98" s="977"/>
      <c r="O98" s="1014"/>
      <c r="P98" s="986" t="s">
        <v>2936</v>
      </c>
      <c r="Q98" s="987"/>
      <c r="R98" s="988"/>
      <c r="S98" s="992"/>
      <c r="T98" s="992"/>
      <c r="U98" s="993"/>
      <c r="V98" s="1010"/>
      <c r="W98" s="992"/>
      <c r="X98" s="993"/>
      <c r="Y98" s="1010"/>
      <c r="Z98" s="992"/>
      <c r="AA98" s="993"/>
      <c r="AB98" s="1137">
        <f t="shared" si="7"/>
        <v>0</v>
      </c>
      <c r="AC98" s="1138"/>
      <c r="AD98" s="1304"/>
      <c r="AE98" s="297"/>
      <c r="AF98" s="56" t="str">
        <f>IF(B98="","",
IF(D98="","←入学志願者数を記入してください。(募集停止校の場合は「0」を入力してください。)",
IF(G98="","←受験者数を記入してください。(募集停止校の場合は「0」を入力してください。)",
IF(J98="","←合格者数を記入してください。(募集停止校の場合は「0」を入力してください。)",
IF(M98="","←入学者数を記入してください。(募集停止校の場合は「0」を入力してください。)",
IF(D98&lt;G98,"←入学志願者より受験者が多くなっています。",
IF(G98&lt;J98,"←受験者より合格者が多くなっています。",
IF(J98&lt;M98,"←入学志願者より合格者が多くなっています。（別の学科を第一志望とした者を別科で合格とした場合には、合格した科の志願者数にも数えてください。）",
IF(AND(S99&lt;&gt;"",M98&gt;S99),"←入学者数が１年生生徒数を超えています。（４月３０日までに退学・除籍となった場合には、現員だけでなく入学志願者数～入学者数からも除外してください。）",
IF(AND(S98="",V98="",Y98=""),"←学年別定員を記入してください。",
IF(S98="","←1年生の定員が未記入です。（募集停止校の場合は「0」を入力してください。）",
IF(V98="","←2年生の定員が未記入です。（募集停止校の場合は「0」を入力してください。）",
IF(Y98="","←3年生の定員が未記入です。（募集停止校の場合は「0」を入力してください。）",
"")))))))))))))</f>
        <v/>
      </c>
      <c r="AG98" s="87"/>
      <c r="AH98" s="87"/>
      <c r="AI98" s="84"/>
      <c r="AJ98" s="56"/>
      <c r="AK98" s="56"/>
      <c r="AL98" s="56"/>
      <c r="AM98" s="56"/>
      <c r="AN98" s="442"/>
      <c r="AO98" s="56"/>
      <c r="AP98" s="78"/>
      <c r="AQ98" s="78"/>
    </row>
    <row r="99" spans="1:43" s="43" customFormat="1" ht="19.5" customHeight="1" x14ac:dyDescent="0.15">
      <c r="A99" s="984"/>
      <c r="B99" s="44"/>
      <c r="C99" s="277" t="s">
        <v>195</v>
      </c>
      <c r="D99" s="971"/>
      <c r="E99" s="972"/>
      <c r="F99" s="973"/>
      <c r="G99" s="977"/>
      <c r="H99" s="977"/>
      <c r="I99" s="977"/>
      <c r="J99" s="977"/>
      <c r="K99" s="977"/>
      <c r="L99" s="977"/>
      <c r="M99" s="977"/>
      <c r="N99" s="977"/>
      <c r="O99" s="1014"/>
      <c r="P99" s="1007" t="s">
        <v>2937</v>
      </c>
      <c r="Q99" s="1008"/>
      <c r="R99" s="1009"/>
      <c r="S99" s="989"/>
      <c r="T99" s="989"/>
      <c r="U99" s="990"/>
      <c r="V99" s="991"/>
      <c r="W99" s="989"/>
      <c r="X99" s="990"/>
      <c r="Y99" s="991"/>
      <c r="Z99" s="989"/>
      <c r="AA99" s="990"/>
      <c r="AB99" s="1140">
        <f t="shared" ref="AB99:AB107" si="8">SUM(S99,V99,Y99)</f>
        <v>0</v>
      </c>
      <c r="AC99" s="1136"/>
      <c r="AD99" s="1221"/>
      <c r="AE99" s="297"/>
      <c r="AF99" s="56" t="str">
        <f>IF(B98="","",IF(AND(S99="",V99="",Y99=""), "←学年別生徒数を記入してください。",
   IF(S99="","←１年生の生徒数（現員）が未記入です。（募集停止校の場合は「0」を入力してください。）",
   IF(V99="","←2年生の生徒数（現員）が未記入です。（募集停止校の場合は「0」を入力してください。）",
   IF(Y99="", "←3年生の生徒数（現員）が未記入です。（募集停止校の場合は「0」を入力してください。）",
    "")))))</f>
        <v/>
      </c>
      <c r="AG99" s="87"/>
      <c r="AH99" s="87"/>
      <c r="AI99" s="84"/>
      <c r="AJ99" s="56"/>
      <c r="AK99" s="56"/>
      <c r="AL99" s="56"/>
      <c r="AM99" s="56"/>
      <c r="AN99" s="442"/>
      <c r="AO99" s="56"/>
      <c r="AP99" s="78"/>
      <c r="AQ99" s="78"/>
    </row>
    <row r="100" spans="1:43" s="43" customFormat="1" ht="19.5" customHeight="1" x14ac:dyDescent="0.15">
      <c r="A100" s="984"/>
      <c r="B100" s="981" t="str">
        <f>IF(OR(ISNA(VLOOKUP(21,X$57:Y$65,2,FALSE)),ISERR(VLOOKUP(21,X$57:Y$65,2,FALSE))),"",VLOOKUP(21,X$57:Y$65,2,FALSE))</f>
        <v/>
      </c>
      <c r="C100" s="982"/>
      <c r="D100" s="971"/>
      <c r="E100" s="972"/>
      <c r="F100" s="973"/>
      <c r="G100" s="977"/>
      <c r="H100" s="977"/>
      <c r="I100" s="977"/>
      <c r="J100" s="977"/>
      <c r="K100" s="977"/>
      <c r="L100" s="977"/>
      <c r="M100" s="977"/>
      <c r="N100" s="977"/>
      <c r="O100" s="1014"/>
      <c r="P100" s="986" t="s">
        <v>2936</v>
      </c>
      <c r="Q100" s="987"/>
      <c r="R100" s="988"/>
      <c r="S100" s="992"/>
      <c r="T100" s="992"/>
      <c r="U100" s="993"/>
      <c r="V100" s="1010"/>
      <c r="W100" s="992"/>
      <c r="X100" s="993"/>
      <c r="Y100" s="1010"/>
      <c r="Z100" s="992"/>
      <c r="AA100" s="993"/>
      <c r="AB100" s="1222">
        <f t="shared" si="8"/>
        <v>0</v>
      </c>
      <c r="AC100" s="1223"/>
      <c r="AD100" s="1224"/>
      <c r="AE100" s="297"/>
      <c r="AF100" s="56" t="str">
        <f>IF(B100="","",
IF(D100="","←入学志願者数を記入してください。(募集停止校の場合は「0」を入力してください。)",
IF(G100="","←受験者数を記入してください。(募集停止校の場合は「0」を入力してください。)",
IF(J100="","←合格者数を記入してください。(募集停止校の場合は「0」を入力してください。)",
IF(M100="","←入学者数を記入してください。(募集停止校の場合は「0」を入力してください。)",
IF(D100&lt;G100,"←入学志願者より受験者が多くなっています。",
IF(G100&lt;J100,"←受験者より合格者が多くなっています。",
IF(J100&lt;M100,"←入学志願者より合格者が多くなっています。（別の学科を第一志望とした者を別科で合格とした場合には、合格した科の志願者数にも数えてください。）",
IF(AND(S101&lt;&gt;"",M100&gt;S101),"←入学者数が１年生生徒数を超えています。（４月３０日までに退学・除籍となった場合には、現員だけでなく入学志願者数～入学者数からも除外してください。）",
IF(AND(S100="",V100="",Y100=""),"←学年別定員を記入してください。",
IF(S100="","←1年生の定員が未記入です。（募集停止校の場合は「0」を入力してください。）",
IF(V100="","←2年生の定員が未記入です。（募集停止校の場合は「0」を入力してください。）",
IF(Y100="","←3年生の定員が未記入です。（募集停止校の場合は「0」を入力してください。）",
"")))))))))))))</f>
        <v/>
      </c>
      <c r="AG100" s="87"/>
      <c r="AH100" s="87"/>
      <c r="AI100" s="84"/>
      <c r="AJ100" s="56"/>
      <c r="AK100" s="56"/>
      <c r="AL100" s="56"/>
      <c r="AM100" s="56"/>
      <c r="AN100" s="442"/>
      <c r="AO100" s="56"/>
      <c r="AP100" s="78"/>
      <c r="AQ100" s="78"/>
    </row>
    <row r="101" spans="1:43" s="43" customFormat="1" ht="19.5" customHeight="1" x14ac:dyDescent="0.15">
      <c r="A101" s="984"/>
      <c r="B101" s="45"/>
      <c r="C101" s="278" t="s">
        <v>195</v>
      </c>
      <c r="D101" s="971"/>
      <c r="E101" s="972"/>
      <c r="F101" s="973"/>
      <c r="G101" s="977"/>
      <c r="H101" s="977"/>
      <c r="I101" s="977"/>
      <c r="J101" s="977"/>
      <c r="K101" s="977"/>
      <c r="L101" s="977"/>
      <c r="M101" s="977"/>
      <c r="N101" s="977"/>
      <c r="O101" s="1014"/>
      <c r="P101" s="1007" t="s">
        <v>2937</v>
      </c>
      <c r="Q101" s="1008"/>
      <c r="R101" s="1009"/>
      <c r="S101" s="989"/>
      <c r="T101" s="989"/>
      <c r="U101" s="990"/>
      <c r="V101" s="991"/>
      <c r="W101" s="989"/>
      <c r="X101" s="990"/>
      <c r="Y101" s="991"/>
      <c r="Z101" s="989"/>
      <c r="AA101" s="990"/>
      <c r="AB101" s="1230">
        <f t="shared" si="8"/>
        <v>0</v>
      </c>
      <c r="AC101" s="1231"/>
      <c r="AD101" s="1232"/>
      <c r="AE101" s="297"/>
      <c r="AF101" s="56" t="str">
        <f>IF(B100="","",IF(AND(S101="",V101="",Y101=""), "←学年別生徒数を記入してください。",
   IF(S101="","←１年生の生徒数（現員）が未記入です。（募集停止校の場合は「0」を入力してください。）",
   IF(V101="","←2年生の生徒数（現員）が未記入です。（募集停止校の場合は「0」を入力してください。）",
   IF(Y101="", "←3年生の生徒数（現員）が未記入です。（募集停止校の場合は「0」を入力してください。）",
    "")))))</f>
        <v/>
      </c>
      <c r="AG101" s="87"/>
      <c r="AH101" s="87"/>
      <c r="AI101" s="84"/>
      <c r="AJ101" s="56"/>
      <c r="AK101" s="56"/>
      <c r="AL101" s="56"/>
      <c r="AM101" s="56"/>
      <c r="AN101" s="442"/>
      <c r="AO101" s="56"/>
      <c r="AP101" s="78"/>
      <c r="AQ101" s="78"/>
    </row>
    <row r="102" spans="1:43" s="43" customFormat="1" ht="19.5" customHeight="1" x14ac:dyDescent="0.15">
      <c r="A102" s="984"/>
      <c r="B102" s="981" t="str">
        <f>IF(OR(ISNA(VLOOKUP(31,X$57:Y$65,2,FALSE)),ISERR(VLOOKUP(31,X$57:Y$65,2,FALSE))),"",VLOOKUP(31,X$57:Y$65,2,FALSE))</f>
        <v/>
      </c>
      <c r="C102" s="982"/>
      <c r="D102" s="971"/>
      <c r="E102" s="972"/>
      <c r="F102" s="973"/>
      <c r="G102" s="977"/>
      <c r="H102" s="977"/>
      <c r="I102" s="977"/>
      <c r="J102" s="977"/>
      <c r="K102" s="977"/>
      <c r="L102" s="977"/>
      <c r="M102" s="977"/>
      <c r="N102" s="977"/>
      <c r="O102" s="1014"/>
      <c r="P102" s="986" t="s">
        <v>2936</v>
      </c>
      <c r="Q102" s="987"/>
      <c r="R102" s="988"/>
      <c r="S102" s="992"/>
      <c r="T102" s="992"/>
      <c r="U102" s="993"/>
      <c r="V102" s="1010"/>
      <c r="W102" s="992"/>
      <c r="X102" s="993"/>
      <c r="Y102" s="1010"/>
      <c r="Z102" s="992"/>
      <c r="AA102" s="993"/>
      <c r="AB102" s="1137">
        <f t="shared" si="8"/>
        <v>0</v>
      </c>
      <c r="AC102" s="1138"/>
      <c r="AD102" s="1304"/>
      <c r="AE102" s="297"/>
      <c r="AF102" s="56" t="str">
        <f>IF(B102="","",
IF(D102="","←入学志願者数を記入してください。(募集停止校の場合は「0」を入力してください。)",
IF(G102="","←受験者数を記入してください。(募集停止校の場合は「0」を入力してください。)",
IF(J102="","←合格者数を記入してください。(募集停止校の場合は「0」を入力してください。)",
IF(M102="","←入学者数を記入してください。(募集停止校の場合は「0」を入力してください。)",
IF(D102&lt;G102,"←入学志願者より受験者が多くなっています。",
IF(G102&lt;J102,"←受験者より合格者が多くなっています。",
IF(J102&lt;M102,"←入学志願者より合格者が多くなっています。（別の学科を第一志望とした者を別科で合格とした場合には、合格した科の志願者数にも数えてください。）",
IF(AND(S103&lt;&gt;"",M102&gt;S103),"←入学者数が１年生生徒数を超えています。（４月３０日までに退学・除籍となった場合には、現員だけでなく入学志願者数～入学者数からも除外してください。）",
IF(AND(S102="",V102="",Y102=""),"←学年別定員を記入してください。",
IF(S102="","←1年生の定員が未記入です。（募集停止校の場合は「0」を入力してください。）",
IF(V102="","←2年生の定員が未記入です。（募集停止校の場合は「0」を入力してください。）",
IF(Y102="","←3年生の定員が未記入です。（募集停止校の場合は「0」を入力してください。）",
"")))))))))))))</f>
        <v/>
      </c>
      <c r="AG102" s="87"/>
      <c r="AH102" s="87"/>
      <c r="AI102" s="84"/>
      <c r="AJ102" s="56"/>
      <c r="AK102" s="56"/>
      <c r="AL102" s="56"/>
      <c r="AM102" s="56"/>
      <c r="AN102" s="442"/>
      <c r="AO102" s="56"/>
      <c r="AP102" s="78"/>
      <c r="AQ102" s="78"/>
    </row>
    <row r="103" spans="1:43" s="43" customFormat="1" ht="19.5" customHeight="1" x14ac:dyDescent="0.15">
      <c r="A103" s="984"/>
      <c r="B103" s="44"/>
      <c r="C103" s="20" t="s">
        <v>195</v>
      </c>
      <c r="D103" s="971"/>
      <c r="E103" s="972"/>
      <c r="F103" s="973"/>
      <c r="G103" s="977"/>
      <c r="H103" s="977"/>
      <c r="I103" s="977"/>
      <c r="J103" s="977"/>
      <c r="K103" s="977"/>
      <c r="L103" s="977"/>
      <c r="M103" s="977"/>
      <c r="N103" s="977"/>
      <c r="O103" s="1014"/>
      <c r="P103" s="1007" t="s">
        <v>2937</v>
      </c>
      <c r="Q103" s="1008"/>
      <c r="R103" s="1009"/>
      <c r="S103" s="989"/>
      <c r="T103" s="989"/>
      <c r="U103" s="990"/>
      <c r="V103" s="991"/>
      <c r="W103" s="989"/>
      <c r="X103" s="990"/>
      <c r="Y103" s="991"/>
      <c r="Z103" s="989"/>
      <c r="AA103" s="990"/>
      <c r="AB103" s="1140">
        <f t="shared" si="8"/>
        <v>0</v>
      </c>
      <c r="AC103" s="1136"/>
      <c r="AD103" s="1221"/>
      <c r="AE103" s="297"/>
      <c r="AF103" s="56" t="str">
        <f t="shared" ref="AF103" si="9">IF(B102="","",IF(AND(S103="",V103="",Y103=""), "←学年別生徒数を記入してください。",
   IF(S103="","←１年生の生徒数（現員）が未記入です。（募集停止校の場合は「0」を入力してください。）",
   IF(V103="","←2年生の生徒数（現員）が未記入です。（募集停止校の場合は「0」を入力してください。）",
   IF(Y103="", "←3年生の生徒数（現員）が未記入です。（募集停止校の場合は「0」を入力してください。）",
    "")))))</f>
        <v/>
      </c>
      <c r="AG103" s="87"/>
      <c r="AH103" s="87"/>
      <c r="AI103" s="84"/>
      <c r="AJ103" s="56"/>
      <c r="AK103" s="56"/>
      <c r="AL103" s="56"/>
      <c r="AM103" s="56"/>
      <c r="AN103" s="442"/>
      <c r="AO103" s="56"/>
      <c r="AP103" s="78"/>
      <c r="AQ103" s="78"/>
    </row>
    <row r="104" spans="1:43" s="43" customFormat="1" ht="19.5" customHeight="1" x14ac:dyDescent="0.15">
      <c r="A104" s="984"/>
      <c r="B104" s="981" t="str">
        <f>IF(OR(ISNA(VLOOKUP(41,X$57:Y$65,2,FALSE)),ISERR(VLOOKUP(41,X$57:Y$65,2,FALSE))),"",VLOOKUP(41,X$57:Y$65,2,FALSE))</f>
        <v/>
      </c>
      <c r="C104" s="982"/>
      <c r="D104" s="971"/>
      <c r="E104" s="972"/>
      <c r="F104" s="973"/>
      <c r="G104" s="977"/>
      <c r="H104" s="977"/>
      <c r="I104" s="977"/>
      <c r="J104" s="977"/>
      <c r="K104" s="977"/>
      <c r="L104" s="977"/>
      <c r="M104" s="977"/>
      <c r="N104" s="977"/>
      <c r="O104" s="1014"/>
      <c r="P104" s="986" t="s">
        <v>2936</v>
      </c>
      <c r="Q104" s="987"/>
      <c r="R104" s="988"/>
      <c r="S104" s="992"/>
      <c r="T104" s="992"/>
      <c r="U104" s="993"/>
      <c r="V104" s="1010"/>
      <c r="W104" s="992"/>
      <c r="X104" s="993"/>
      <c r="Y104" s="1010"/>
      <c r="Z104" s="992"/>
      <c r="AA104" s="993"/>
      <c r="AB104" s="1137">
        <f t="shared" si="8"/>
        <v>0</v>
      </c>
      <c r="AC104" s="1138"/>
      <c r="AD104" s="1304"/>
      <c r="AE104" s="297"/>
      <c r="AF104" s="56" t="str">
        <f>IF(B104="","",
IF(D104="","←入学志願者数を記入してください。(募集停止校の場合は「0」を入力してください。)",
IF(G104="","←受験者数を記入してください。(募集停止校の場合は「0」を入力してください。)",
IF(J104="","←合格者数を記入してください。(募集停止校の場合は「0」を入力してください。)",
IF(M104="","←入学者数を記入してください。(募集停止校の場合は「0」を入力してください。)",
IF(D104&lt;G104,"←入学志願者より受験者が多くなっています。",
IF(G104&lt;J104,"←受験者より合格者が多くなっています。",
IF(J104&lt;M104,"←入学志願者より合格者が多くなっています。（別の学科を第一志望とした者を別科で合格とした場合には、合格した科の志願者数にも数えてください。）",
IF(AND(S105&lt;&gt;"",M104&gt;S105),"←入学者数が１年生生徒数を超えています。（４月３０日までに退学・除籍となった場合には、現員だけでなく入学志願者数～入学者数からも除外してください。）",
IF(AND(S104="",V104="",Y104=""),"←学年別定員を記入してください。",
IF(S104="","←1年生の定員が未記入です。（募集停止校の場合は「0」を入力してください。）",
IF(V104="","←2年生の定員が未記入です。（募集停止校の場合は「0」を入力してください。）",
IF(Y104="","←3年生の定員が未記入です。（募集停止校の場合は「0」を入力してください。）",
"")))))))))))))</f>
        <v/>
      </c>
      <c r="AG104" s="87"/>
      <c r="AH104" s="87"/>
      <c r="AI104" s="84"/>
      <c r="AJ104" s="56"/>
      <c r="AK104" s="56"/>
      <c r="AL104" s="56"/>
      <c r="AM104" s="56"/>
      <c r="AN104" s="442"/>
      <c r="AO104" s="56"/>
      <c r="AP104" s="78"/>
      <c r="AQ104" s="78"/>
    </row>
    <row r="105" spans="1:43" s="43" customFormat="1" ht="19.5" customHeight="1" x14ac:dyDescent="0.15">
      <c r="A105" s="984"/>
      <c r="B105" s="44"/>
      <c r="C105" s="20" t="s">
        <v>195</v>
      </c>
      <c r="D105" s="971"/>
      <c r="E105" s="972"/>
      <c r="F105" s="973"/>
      <c r="G105" s="977"/>
      <c r="H105" s="977"/>
      <c r="I105" s="977"/>
      <c r="J105" s="977"/>
      <c r="K105" s="977"/>
      <c r="L105" s="977"/>
      <c r="M105" s="977"/>
      <c r="N105" s="977"/>
      <c r="O105" s="1014"/>
      <c r="P105" s="1007" t="s">
        <v>2937</v>
      </c>
      <c r="Q105" s="1008"/>
      <c r="R105" s="1009"/>
      <c r="S105" s="989"/>
      <c r="T105" s="989"/>
      <c r="U105" s="990"/>
      <c r="V105" s="991"/>
      <c r="W105" s="989"/>
      <c r="X105" s="990"/>
      <c r="Y105" s="991"/>
      <c r="Z105" s="989"/>
      <c r="AA105" s="990"/>
      <c r="AB105" s="1140">
        <f t="shared" si="8"/>
        <v>0</v>
      </c>
      <c r="AC105" s="1136"/>
      <c r="AD105" s="1221"/>
      <c r="AE105" s="297"/>
      <c r="AF105" s="56" t="str">
        <f t="shared" ref="AF105" si="10">IF(B104="","",IF(AND(S105="",V105="",Y105=""), "←学年別生徒数を記入してください。",
   IF(S105="","←１年生の生徒数（現員）が未記入です。（募集停止校の場合は「0」を入力してください。）",
   IF(V105="","←2年生の生徒数（現員）が未記入です。（募集停止校の場合は「0」を入力してください。）",
   IF(Y105="", "←3年生の生徒数（現員）が未記入です。（募集停止校の場合は「0」を入力してください。）",
    "")))))</f>
        <v/>
      </c>
      <c r="AG105" s="87"/>
      <c r="AH105" s="87"/>
      <c r="AI105" s="84"/>
      <c r="AJ105" s="56"/>
      <c r="AK105" s="56"/>
      <c r="AL105" s="56"/>
      <c r="AM105" s="56"/>
      <c r="AN105" s="442"/>
      <c r="AO105" s="56"/>
      <c r="AP105" s="78"/>
      <c r="AQ105" s="78"/>
    </row>
    <row r="106" spans="1:43" s="43" customFormat="1" ht="19.5" customHeight="1" x14ac:dyDescent="0.15">
      <c r="A106" s="984"/>
      <c r="B106" s="981" t="str">
        <f>IF(OR(ISNA(VLOOKUP(51,X$57:Y$65,2,FALSE)),ISERR(VLOOKUP(51,X$57:Y$65,2,FALSE))),"",VLOOKUP(51,X$57:Y$65,2,FALSE))</f>
        <v/>
      </c>
      <c r="C106" s="982"/>
      <c r="D106" s="971"/>
      <c r="E106" s="972"/>
      <c r="F106" s="973"/>
      <c r="G106" s="977"/>
      <c r="H106" s="977"/>
      <c r="I106" s="977"/>
      <c r="J106" s="977"/>
      <c r="K106" s="977"/>
      <c r="L106" s="977"/>
      <c r="M106" s="977"/>
      <c r="N106" s="977"/>
      <c r="O106" s="1014"/>
      <c r="P106" s="986" t="s">
        <v>2936</v>
      </c>
      <c r="Q106" s="987"/>
      <c r="R106" s="988"/>
      <c r="S106" s="992"/>
      <c r="T106" s="992"/>
      <c r="U106" s="993"/>
      <c r="V106" s="1010"/>
      <c r="W106" s="992"/>
      <c r="X106" s="993"/>
      <c r="Y106" s="1010"/>
      <c r="Z106" s="992"/>
      <c r="AA106" s="993"/>
      <c r="AB106" s="1222">
        <f t="shared" si="8"/>
        <v>0</v>
      </c>
      <c r="AC106" s="1223"/>
      <c r="AD106" s="1224"/>
      <c r="AE106" s="297"/>
      <c r="AF106" s="56" t="str">
        <f>IF(B106="","",
IF(D106="","←入学志願者数を記入してください。(募集停止校の場合は「0」を入力してください。)",
IF(G106="","←受験者数を記入してください。(募集停止校の場合は「0」を入力してください。)",
IF(J106="","←合格者数を記入してください。(募集停止校の場合は「0」を入力してください。)",
IF(M106="","←入学者数を記入してください。(募集停止校の場合は「0」を入力してください。)",
IF(D106&lt;G106,"←入学志願者より受験者が多くなっています。",
IF(G106&lt;J106,"←受験者より合格者が多くなっています。",
IF(J106&lt;M106,"←入学志願者より合格者が多くなっています。（別の学科を第一志望とした者を別科で合格とした場合には、合格した科の志願者数にも数えてください。）",
IF(AND(S107&lt;&gt;"",M106&gt;S107),"←入学者数が１年生生徒数を超えています。（４月３０日までに退学・除籍となった場合には、現員だけでなく入学志願者数～入学者数からも除外してください。）",
IF(AND(S106="",V106="",Y106=""),"←学年別定員を記入してください。",
IF(S106="","←1年生の定員が未記入です。（募集停止校の場合は「0」を入力してください。）",
IF(V106="","←2年生の定員が未記入です。（募集停止校の場合は「0」を入力してください。）",
IF(Y106="","←3年生の定員が未記入です。（募集停止校の場合は「0」を入力してください。）",
"")))))))))))))</f>
        <v/>
      </c>
      <c r="AG106" s="87"/>
      <c r="AH106" s="87"/>
      <c r="AI106" s="84"/>
      <c r="AJ106" s="56"/>
      <c r="AK106" s="56"/>
      <c r="AL106" s="56"/>
      <c r="AM106" s="56"/>
      <c r="AN106" s="442"/>
      <c r="AO106" s="56"/>
      <c r="AP106" s="78"/>
      <c r="AQ106" s="78"/>
    </row>
    <row r="107" spans="1:43" s="43" customFormat="1" ht="19.5" customHeight="1" thickBot="1" x14ac:dyDescent="0.2">
      <c r="A107" s="985"/>
      <c r="B107" s="46"/>
      <c r="C107" s="279" t="s">
        <v>195</v>
      </c>
      <c r="D107" s="974"/>
      <c r="E107" s="975"/>
      <c r="F107" s="976"/>
      <c r="G107" s="1405"/>
      <c r="H107" s="1405"/>
      <c r="I107" s="1405"/>
      <c r="J107" s="1405"/>
      <c r="K107" s="1405"/>
      <c r="L107" s="1405"/>
      <c r="M107" s="1405"/>
      <c r="N107" s="1405"/>
      <c r="O107" s="1434"/>
      <c r="P107" s="1002" t="s">
        <v>2937</v>
      </c>
      <c r="Q107" s="1003"/>
      <c r="R107" s="1004"/>
      <c r="S107" s="1005"/>
      <c r="T107" s="1005"/>
      <c r="U107" s="1006"/>
      <c r="V107" s="1404"/>
      <c r="W107" s="1005"/>
      <c r="X107" s="1006"/>
      <c r="Y107" s="1404"/>
      <c r="Z107" s="1005"/>
      <c r="AA107" s="1006"/>
      <c r="AB107" s="2120">
        <f t="shared" si="8"/>
        <v>0</v>
      </c>
      <c r="AC107" s="2121"/>
      <c r="AD107" s="2122"/>
      <c r="AE107" s="297"/>
      <c r="AF107" s="56" t="str">
        <f t="shared" ref="AF107" si="11">IF(B106="","",IF(AND(S107="",V107="",Y107=""), "←学年別生徒数を記入してください。",
   IF(S107="","←１年生の生徒数（現員）が未記入です。（募集停止校の場合は「0」を入力してください。）",
   IF(V107="","←2年生の生徒数（現員）が未記入です。（募集停止校の場合は「0」を入力してください。）",
   IF(Y107="", "←3年生の生徒数（現員）が未記入です。（募集停止校の場合は「0」を入力してください。）",
    "")))))</f>
        <v/>
      </c>
      <c r="AG107" s="87"/>
      <c r="AH107" s="87"/>
      <c r="AI107" s="84"/>
      <c r="AJ107" s="56"/>
      <c r="AK107" s="56"/>
      <c r="AL107" s="56"/>
      <c r="AM107" s="56"/>
      <c r="AN107" s="442"/>
      <c r="AO107" s="56"/>
      <c r="AP107" s="78"/>
      <c r="AQ107" s="78"/>
    </row>
    <row r="108" spans="1:43" s="43" customFormat="1" ht="5.0999999999999996" customHeight="1" x14ac:dyDescent="0.15">
      <c r="A108" s="980"/>
      <c r="B108" s="980"/>
      <c r="C108" s="1435"/>
      <c r="D108" s="1436"/>
      <c r="E108" s="1436"/>
      <c r="F108" s="1436"/>
      <c r="G108" s="1436"/>
      <c r="H108" s="1436"/>
      <c r="I108" s="1436"/>
      <c r="J108" s="1436"/>
      <c r="K108" s="1436"/>
      <c r="L108" s="1436"/>
      <c r="M108" s="1436"/>
      <c r="N108" s="1436"/>
      <c r="O108" s="1436"/>
      <c r="P108" s="1436"/>
      <c r="Q108" s="1436"/>
      <c r="R108" s="1436"/>
      <c r="S108" s="1436"/>
      <c r="T108" s="1436"/>
      <c r="U108" s="1436"/>
      <c r="V108" s="1436"/>
      <c r="W108" s="1436"/>
      <c r="X108" s="1436"/>
      <c r="Y108" s="1436"/>
      <c r="Z108" s="1436"/>
      <c r="AA108" s="1436"/>
      <c r="AB108" s="1436"/>
      <c r="AC108" s="1436"/>
      <c r="AD108" s="1436"/>
      <c r="AE108" s="1436"/>
      <c r="AF108" s="54"/>
      <c r="AG108" s="82"/>
      <c r="AH108" s="82"/>
      <c r="AI108" s="82"/>
      <c r="AJ108" s="54"/>
      <c r="AK108" s="54"/>
      <c r="AL108" s="54"/>
      <c r="AM108" s="54"/>
      <c r="AN108" s="437"/>
      <c r="AO108" s="54"/>
      <c r="AP108" s="78"/>
      <c r="AQ108" s="78"/>
    </row>
    <row r="109" spans="1:43" s="43" customFormat="1" ht="5.0999999999999996" customHeight="1" x14ac:dyDescent="0.1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54"/>
      <c r="AG109" s="82"/>
      <c r="AH109" s="82"/>
      <c r="AI109" s="82"/>
      <c r="AJ109" s="54"/>
      <c r="AK109" s="54"/>
      <c r="AL109" s="54"/>
      <c r="AM109" s="54"/>
      <c r="AN109" s="437"/>
      <c r="AO109" s="54"/>
      <c r="AP109" s="78"/>
      <c r="AQ109" s="78"/>
    </row>
    <row r="110" spans="1:43" s="43" customFormat="1" ht="5.0999999999999996" customHeight="1" x14ac:dyDescent="0.15">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54"/>
      <c r="AG110" s="82"/>
      <c r="AH110" s="82"/>
      <c r="AI110" s="82"/>
      <c r="AJ110" s="54"/>
      <c r="AK110" s="54"/>
      <c r="AL110" s="54"/>
      <c r="AM110" s="54"/>
      <c r="AN110" s="437"/>
      <c r="AO110" s="54"/>
      <c r="AP110" s="78"/>
      <c r="AQ110" s="78"/>
    </row>
    <row r="111" spans="1:43" s="43" customFormat="1" ht="5.0999999999999996" customHeight="1" x14ac:dyDescent="0.15">
      <c r="A111" s="118"/>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54"/>
      <c r="AG111" s="82"/>
      <c r="AH111" s="82"/>
      <c r="AI111" s="82"/>
      <c r="AJ111" s="54"/>
      <c r="AK111" s="54"/>
      <c r="AL111" s="54"/>
      <c r="AM111" s="54"/>
      <c r="AN111" s="437"/>
      <c r="AO111" s="54"/>
      <c r="AP111" s="78"/>
      <c r="AQ111" s="78"/>
    </row>
    <row r="112" spans="1:43" s="43" customFormat="1" ht="5.0999999999999996" customHeight="1" x14ac:dyDescent="0.15">
      <c r="A112" s="118"/>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54"/>
      <c r="AG112" s="82"/>
      <c r="AH112" s="82"/>
      <c r="AI112" s="82"/>
      <c r="AJ112" s="54"/>
      <c r="AK112" s="54"/>
      <c r="AL112" s="54"/>
      <c r="AM112" s="54"/>
      <c r="AN112" s="437"/>
      <c r="AO112" s="54"/>
      <c r="AP112" s="78"/>
      <c r="AQ112" s="78"/>
    </row>
    <row r="113" spans="1:65" ht="20.100000000000001" customHeight="1" thickBot="1" x14ac:dyDescent="0.2">
      <c r="A113" s="994" t="s">
        <v>3108</v>
      </c>
      <c r="B113" s="994"/>
      <c r="C113" s="994"/>
      <c r="D113" s="994"/>
      <c r="E113" s="994"/>
      <c r="F113" s="994"/>
      <c r="G113" s="994"/>
      <c r="H113" s="994"/>
      <c r="I113" s="994"/>
      <c r="J113" s="994"/>
      <c r="K113" s="994"/>
      <c r="L113" s="994"/>
      <c r="M113" s="994"/>
      <c r="N113" s="994"/>
      <c r="O113" s="994"/>
      <c r="P113" s="994"/>
      <c r="Q113" s="2"/>
      <c r="R113" s="2"/>
      <c r="S113" s="2"/>
      <c r="T113" s="2"/>
      <c r="U113" s="2"/>
      <c r="V113" s="2"/>
      <c r="W113" s="2"/>
      <c r="X113" s="2"/>
      <c r="Y113" s="2"/>
      <c r="Z113" s="2"/>
      <c r="AA113" s="14"/>
      <c r="AB113" s="14"/>
      <c r="AC113" s="14"/>
      <c r="AD113" s="14"/>
      <c r="AE113" s="15" t="s">
        <v>28</v>
      </c>
      <c r="AF113" s="54" t="str">
        <f>IF(OR(
AND(S91&gt;0,G117=0),AND(V91&gt;0,G118=0),AND(Y91&gt;0,G119=0),AND(S93&gt;0,J117=0),AND(V93&gt;0,J118=0),
AND(Y93&gt;0,J119=0),AND(S95&gt;0,M117=0),AND(V95&gt;0,M118=0),AND(Y95&gt;0,M119=0),AND(S97&gt;0,P117=0),
AND(V97&gt;0,P118=0),AND(Y97&gt;0,P119=0),AND(S99&gt;0,S117=0),AND(V99&gt;0,S118=0),AND(Y99&gt;0,S119=0)),
"←Ⅰ.生徒数とⅡ.学級数の回答が整合しません。(生徒数・学級数のいずれかが「0」でない学年で、「0」が入力されています。)","")</f>
        <v/>
      </c>
    </row>
    <row r="114" spans="1:65" ht="18.75" customHeight="1" x14ac:dyDescent="0.15">
      <c r="A114" s="995" t="s">
        <v>188</v>
      </c>
      <c r="B114" s="996"/>
      <c r="C114" s="997"/>
      <c r="D114" s="1503" t="s">
        <v>27</v>
      </c>
      <c r="E114" s="1504"/>
      <c r="F114" s="1505"/>
      <c r="G114" s="1482" t="s">
        <v>196</v>
      </c>
      <c r="H114" s="996"/>
      <c r="I114" s="996"/>
      <c r="J114" s="1011" t="s">
        <v>191</v>
      </c>
      <c r="K114" s="1012"/>
      <c r="L114" s="1012"/>
      <c r="M114" s="1011" t="s">
        <v>192</v>
      </c>
      <c r="N114" s="1012"/>
      <c r="O114" s="1012"/>
      <c r="P114" s="1011" t="s">
        <v>193</v>
      </c>
      <c r="Q114" s="1012"/>
      <c r="R114" s="1012"/>
      <c r="S114" s="1428" t="s">
        <v>197</v>
      </c>
      <c r="T114" s="1429"/>
      <c r="U114" s="1429"/>
      <c r="V114" s="1429"/>
      <c r="W114" s="1429"/>
      <c r="X114" s="1429"/>
      <c r="Y114" s="1429"/>
      <c r="Z114" s="1429"/>
      <c r="AA114" s="1429"/>
      <c r="AB114" s="1430"/>
      <c r="AC114" s="1482" t="s">
        <v>198</v>
      </c>
      <c r="AD114" s="996"/>
      <c r="AE114" s="1524"/>
    </row>
    <row r="115" spans="1:65" ht="18.75" customHeight="1" x14ac:dyDescent="0.15">
      <c r="A115" s="998"/>
      <c r="B115" s="999"/>
      <c r="C115" s="1000"/>
      <c r="D115" s="1506"/>
      <c r="E115" s="1507"/>
      <c r="F115" s="1508"/>
      <c r="G115" s="1483"/>
      <c r="H115" s="999"/>
      <c r="I115" s="999"/>
      <c r="J115" s="1013"/>
      <c r="K115" s="1013"/>
      <c r="L115" s="1013"/>
      <c r="M115" s="1013"/>
      <c r="N115" s="1013"/>
      <c r="O115" s="1013"/>
      <c r="P115" s="1013"/>
      <c r="Q115" s="1013"/>
      <c r="R115" s="1013"/>
      <c r="S115" s="1526" t="str">
        <f>IF(B98="","科",B98&amp;"科")</f>
        <v>科</v>
      </c>
      <c r="T115" s="1527"/>
      <c r="U115" s="1528" t="str">
        <f>IF(B100="","科",B100&amp;"科")</f>
        <v>科</v>
      </c>
      <c r="V115" s="1529"/>
      <c r="W115" s="1528" t="str">
        <f>IF(B102="","科",B102&amp;"科")</f>
        <v>科</v>
      </c>
      <c r="X115" s="1530"/>
      <c r="Y115" s="1528" t="str">
        <f>IF(B104="","科",B104&amp;"科")</f>
        <v>科</v>
      </c>
      <c r="Z115" s="1530"/>
      <c r="AA115" s="1527" t="str">
        <f>IF(B106="","科",B106&amp;"科")</f>
        <v>科</v>
      </c>
      <c r="AB115" s="1531"/>
      <c r="AC115" s="1483"/>
      <c r="AD115" s="999"/>
      <c r="AE115" s="1525"/>
      <c r="AF115" s="57"/>
      <c r="AJ115" s="57"/>
      <c r="AK115" s="57"/>
      <c r="AL115" s="57"/>
      <c r="AM115" s="57"/>
      <c r="AN115" s="443"/>
      <c r="AO115" s="57"/>
    </row>
    <row r="116" spans="1:65" ht="24" customHeight="1" x14ac:dyDescent="0.15">
      <c r="A116" s="1425" t="s">
        <v>2809</v>
      </c>
      <c r="B116" s="1426"/>
      <c r="C116" s="1427"/>
      <c r="D116" s="1001">
        <f>D117+D118+D119</f>
        <v>0</v>
      </c>
      <c r="E116" s="1001"/>
      <c r="F116" s="281" t="s">
        <v>29</v>
      </c>
      <c r="G116" s="978">
        <f>G117+G118+G119</f>
        <v>0</v>
      </c>
      <c r="H116" s="1001"/>
      <c r="I116" s="979"/>
      <c r="J116" s="978">
        <f>J117+J118+J119</f>
        <v>0</v>
      </c>
      <c r="K116" s="1001"/>
      <c r="L116" s="979"/>
      <c r="M116" s="978">
        <f>M117+M118+M119</f>
        <v>0</v>
      </c>
      <c r="N116" s="1001"/>
      <c r="O116" s="979"/>
      <c r="P116" s="978">
        <f>P117+P118+P119</f>
        <v>0</v>
      </c>
      <c r="Q116" s="1001"/>
      <c r="R116" s="979"/>
      <c r="S116" s="978">
        <f>S117+S118+S119</f>
        <v>0</v>
      </c>
      <c r="T116" s="979"/>
      <c r="U116" s="978">
        <f>U117+U118+U119</f>
        <v>0</v>
      </c>
      <c r="V116" s="979"/>
      <c r="W116" s="978">
        <f>W117+W118+W119</f>
        <v>0</v>
      </c>
      <c r="X116" s="979"/>
      <c r="Y116" s="978">
        <f>Y117+Y118+Y119</f>
        <v>0</v>
      </c>
      <c r="Z116" s="979"/>
      <c r="AA116" s="978">
        <f>AA117+AA118+AA119</f>
        <v>0</v>
      </c>
      <c r="AB116" s="979"/>
      <c r="AC116" s="1476"/>
      <c r="AD116" s="1476"/>
      <c r="AE116" s="1477"/>
      <c r="AF116" s="50" t="str">
        <f>IF(OR(AND(G116=0,COUNTIF($O$57:$O$64,"普通科")&gt;0),
AND(J116=0,COUNTIF($O$57:$O$64,"商業に関する学科")&gt;0),
AND(M116=0,COUNTIF($O$57:$O$64,"工業に関する学科")&gt;0),
AND(P116=0,COUNTIF($O$57:$O$64,"家庭に関する学科")&gt;0),
AND(S116=0,COUNTIF($O$57:$O$64,"その他の学科")&gt;0)),
"←設置のある学科について、学年別学級数を記入してください。(設定がない学年は「0」を入力してください。)","")</f>
        <v/>
      </c>
      <c r="AG116" s="85"/>
      <c r="AH116" s="85"/>
      <c r="AI116" s="85"/>
      <c r="AJ116" s="50"/>
      <c r="AK116" s="50"/>
      <c r="AL116" s="50"/>
      <c r="AM116" s="50"/>
      <c r="AN116" s="444"/>
      <c r="AO116" s="50"/>
    </row>
    <row r="117" spans="1:65" ht="24" customHeight="1" x14ac:dyDescent="0.15">
      <c r="A117" s="1425" t="s">
        <v>2945</v>
      </c>
      <c r="B117" s="1426"/>
      <c r="C117" s="1427"/>
      <c r="D117" s="1461">
        <f t="shared" ref="D117:D119" si="12">SUM(G117:AB117)</f>
        <v>0</v>
      </c>
      <c r="E117" s="978"/>
      <c r="F117" s="282" t="s">
        <v>29</v>
      </c>
      <c r="G117" s="1454"/>
      <c r="H117" s="1455"/>
      <c r="I117" s="1456"/>
      <c r="J117" s="1473"/>
      <c r="K117" s="1474"/>
      <c r="L117" s="1475"/>
      <c r="M117" s="1473"/>
      <c r="N117" s="1474"/>
      <c r="O117" s="1475"/>
      <c r="P117" s="1473"/>
      <c r="Q117" s="1474"/>
      <c r="R117" s="1475"/>
      <c r="S117" s="1454"/>
      <c r="T117" s="1456"/>
      <c r="U117" s="1423"/>
      <c r="V117" s="1424"/>
      <c r="W117" s="1423"/>
      <c r="X117" s="1424"/>
      <c r="Y117" s="1423"/>
      <c r="Z117" s="1424"/>
      <c r="AA117" s="1423"/>
      <c r="AB117" s="1424"/>
      <c r="AC117" s="1478"/>
      <c r="AD117" s="1478"/>
      <c r="AE117" s="1479"/>
      <c r="AF117" s="54" t="str">
        <f>IF(OR(AND(G117="",COUNTIF($O$57:$O$64,"普通科")&gt;0),
AND(J117="",COUNTIF($O$57:$O$64,"商業に関する学科")&gt;0),
AND(M117="",COUNTIF($O$57:$O$64,"工業に関する学科")&gt;0),
AND(P117="",COUNTIF($O$57:$O$64,"家庭に関する学科")&gt;0),
AND(S117="",COUNTIF($O$57:$O$64,"その他の学科")&gt;0)),
"←１年の学級数を入力してください。(設定がない場合は「0」を入力してください。)",
IF(SUM(G117:AB117)&lt;&gt;D117,
"←１年の学級数(横)計が学科別内訳の計と一致しません。",
""))</f>
        <v/>
      </c>
    </row>
    <row r="118" spans="1:65" ht="24" customHeight="1" x14ac:dyDescent="0.15">
      <c r="A118" s="1425" t="s">
        <v>2946</v>
      </c>
      <c r="B118" s="1426"/>
      <c r="C118" s="1427"/>
      <c r="D118" s="1461">
        <f t="shared" si="12"/>
        <v>0</v>
      </c>
      <c r="E118" s="978"/>
      <c r="F118" s="282" t="s">
        <v>29</v>
      </c>
      <c r="G118" s="1454"/>
      <c r="H118" s="1455"/>
      <c r="I118" s="1456"/>
      <c r="J118" s="1473"/>
      <c r="K118" s="1474"/>
      <c r="L118" s="1475"/>
      <c r="M118" s="1473"/>
      <c r="N118" s="1474"/>
      <c r="O118" s="1475"/>
      <c r="P118" s="1473"/>
      <c r="Q118" s="1474"/>
      <c r="R118" s="1475"/>
      <c r="S118" s="1454"/>
      <c r="T118" s="1456"/>
      <c r="U118" s="1454"/>
      <c r="V118" s="1456"/>
      <c r="W118" s="1454"/>
      <c r="X118" s="1456"/>
      <c r="Y118" s="1454"/>
      <c r="Z118" s="1456"/>
      <c r="AA118" s="1454"/>
      <c r="AB118" s="1456"/>
      <c r="AC118" s="1478"/>
      <c r="AD118" s="1478"/>
      <c r="AE118" s="1479"/>
      <c r="AF118" s="54" t="str">
        <f>IF(OR(AND(G118="",COUNTIF($O$57:$O$64,"普通科")&gt;0),
AND(J118="",COUNTIF($O$57:$O$64,"商業に関する学科")&gt;0),
AND(M118="",COUNTIF($O$57:$O$64,"工業に関する学科")&gt;0),
AND(P118="",COUNTIF($O$57:$O$64,"家庭に関する学科")&gt;0),
AND(S118="",COUNTIF($O$57:$O$64,"その他の学科")&gt;0)),
"←2年の学級数を入力してください。（設定がない場合は「0」を入力してください。）",
IF(SUM(G118:AB118)&lt;&gt;D118,
"←2年の学級数(横)計が学科別内訳の計と一致しません。",
""))</f>
        <v/>
      </c>
    </row>
    <row r="119" spans="1:65" s="77" customFormat="1" ht="24" customHeight="1" thickBot="1" x14ac:dyDescent="0.2">
      <c r="A119" s="1489" t="s">
        <v>2947</v>
      </c>
      <c r="B119" s="1490"/>
      <c r="C119" s="1491"/>
      <c r="D119" s="1492">
        <f t="shared" si="12"/>
        <v>0</v>
      </c>
      <c r="E119" s="1492"/>
      <c r="F119" s="173" t="s">
        <v>29</v>
      </c>
      <c r="G119" s="1452"/>
      <c r="H119" s="1493"/>
      <c r="I119" s="1453"/>
      <c r="J119" s="1458"/>
      <c r="K119" s="1459"/>
      <c r="L119" s="1460"/>
      <c r="M119" s="1458"/>
      <c r="N119" s="1459"/>
      <c r="O119" s="1460"/>
      <c r="P119" s="1458"/>
      <c r="Q119" s="1459"/>
      <c r="R119" s="1460"/>
      <c r="S119" s="1452"/>
      <c r="T119" s="1453"/>
      <c r="U119" s="1452"/>
      <c r="V119" s="1453"/>
      <c r="W119" s="1452"/>
      <c r="X119" s="1453"/>
      <c r="Y119" s="1452"/>
      <c r="Z119" s="1453"/>
      <c r="AA119" s="1452"/>
      <c r="AB119" s="1453"/>
      <c r="AC119" s="1480"/>
      <c r="AD119" s="1480"/>
      <c r="AE119" s="1481"/>
      <c r="AF119" s="54" t="str">
        <f>IF(OR(AND(G119="",COUNTIF($O$57:$O$64,"普通科")&gt;0),
AND(J119="",COUNTIF($O$57:$O$64,"商業に関する学科")&gt;0),
AND(M119="",COUNTIF($O$57:$O$64,"工業に関する学科")&gt;0),
AND(P119="",COUNTIF($O$57:$O$64,"家庭に関する学科")&gt;0),
AND(S119="",COUNTIF($O$57:$O$64,"その他の学科")&gt;0)),
"←3年の学級数を入力してください。（設定がない場合は「0」を入力してください。）",
IF(SUM(G119:AB119)&lt;&gt;D119,
"←3年の学級数(横)計が学科別内訳の計と一致しません。",
""))</f>
        <v/>
      </c>
      <c r="AG119" s="82"/>
      <c r="AH119" s="82"/>
      <c r="AI119" s="82"/>
      <c r="AJ119" s="54"/>
      <c r="AK119" s="54"/>
      <c r="AL119" s="54"/>
      <c r="AM119" s="54"/>
      <c r="AN119" s="437"/>
      <c r="AO119" s="54"/>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spans="1:65" s="77" customFormat="1" ht="5.0999999999999996" customHeight="1" x14ac:dyDescent="0.15">
      <c r="A120" s="117"/>
      <c r="B120" s="1488"/>
      <c r="C120" s="1488"/>
      <c r="D120" s="1488"/>
      <c r="E120" s="1488"/>
      <c r="F120" s="1488"/>
      <c r="G120" s="1488"/>
      <c r="H120" s="1488"/>
      <c r="I120" s="1488"/>
      <c r="J120" s="1488"/>
      <c r="K120" s="1488"/>
      <c r="L120" s="1488"/>
      <c r="M120" s="1488"/>
      <c r="N120" s="1488"/>
      <c r="O120" s="1488"/>
      <c r="P120" s="1488"/>
      <c r="Q120" s="1488"/>
      <c r="R120" s="1488"/>
      <c r="S120" s="1488"/>
      <c r="T120" s="1488"/>
      <c r="U120" s="1488"/>
      <c r="V120" s="1488"/>
      <c r="W120" s="1488"/>
      <c r="X120" s="1488"/>
      <c r="Y120" s="1488"/>
      <c r="Z120" s="1488"/>
      <c r="AA120" s="1488"/>
      <c r="AB120" s="1488"/>
      <c r="AC120" s="1488"/>
      <c r="AD120" s="1488"/>
      <c r="AE120" s="1488"/>
      <c r="AF120" s="54"/>
      <c r="AG120" s="82"/>
      <c r="AH120" s="82"/>
      <c r="AI120" s="82"/>
      <c r="AJ120" s="54"/>
      <c r="AK120" s="54"/>
      <c r="AL120" s="54"/>
      <c r="AM120" s="54"/>
      <c r="AN120" s="437"/>
      <c r="AO120" s="54"/>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spans="1:65" s="77" customFormat="1" ht="5.0999999999999996" customHeight="1" x14ac:dyDescent="0.15">
      <c r="A121" s="117"/>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54"/>
      <c r="AG121" s="82"/>
      <c r="AH121" s="82"/>
      <c r="AI121" s="82"/>
      <c r="AJ121" s="54"/>
      <c r="AK121" s="54"/>
      <c r="AL121" s="54"/>
      <c r="AM121" s="54"/>
      <c r="AN121" s="437"/>
      <c r="AO121" s="54"/>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spans="1:65" s="77" customFormat="1" ht="5.0999999999999996" customHeight="1" x14ac:dyDescent="0.15">
      <c r="A122" s="117"/>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54"/>
      <c r="AG122" s="82"/>
      <c r="AH122" s="82"/>
      <c r="AI122" s="82"/>
      <c r="AJ122" s="54"/>
      <c r="AK122" s="54"/>
      <c r="AL122" s="54"/>
      <c r="AM122" s="54"/>
      <c r="AN122" s="437"/>
      <c r="AO122" s="54"/>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spans="1:65" s="77" customFormat="1" ht="5.0999999999999996" customHeight="1" x14ac:dyDescent="0.15">
      <c r="A123" s="117"/>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54"/>
      <c r="AG123" s="82"/>
      <c r="AH123" s="82"/>
      <c r="AI123" s="82"/>
      <c r="AJ123" s="54"/>
      <c r="AK123" s="54"/>
      <c r="AL123" s="54"/>
      <c r="AM123" s="54"/>
      <c r="AN123" s="437"/>
      <c r="AO123" s="54"/>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spans="1:65" s="77" customFormat="1" ht="5.0999999999999996" customHeight="1" x14ac:dyDescent="0.15">
      <c r="A124" s="16"/>
      <c r="B124" s="17"/>
      <c r="C124" s="17"/>
      <c r="D124" s="17"/>
      <c r="E124" s="17"/>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54"/>
      <c r="AG124" s="82"/>
      <c r="AH124" s="82"/>
      <c r="AI124" s="82"/>
      <c r="AJ124" s="54"/>
      <c r="AK124" s="54"/>
      <c r="AL124" s="54"/>
      <c r="AM124" s="54"/>
      <c r="AN124" s="437"/>
      <c r="AO124" s="54"/>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spans="1:65" s="77" customFormat="1" ht="20.100000000000001" customHeight="1" thickBot="1" x14ac:dyDescent="0.2">
      <c r="A125" s="1457" t="s">
        <v>4789</v>
      </c>
      <c r="B125" s="1457"/>
      <c r="C125" s="1457"/>
      <c r="D125" s="1457"/>
      <c r="E125" s="1457"/>
      <c r="F125" s="1457"/>
      <c r="G125" s="1457"/>
      <c r="H125" s="1457"/>
      <c r="I125" s="1457"/>
      <c r="J125" s="1457"/>
      <c r="K125" s="1457"/>
      <c r="L125" s="1457"/>
      <c r="M125" s="1457"/>
      <c r="N125" s="1457"/>
      <c r="O125" s="1457"/>
      <c r="P125" s="1457"/>
      <c r="Q125" s="1457"/>
      <c r="R125" s="1457"/>
      <c r="S125" s="1457"/>
      <c r="T125" s="1457"/>
      <c r="U125" s="1457"/>
      <c r="V125" s="1457"/>
      <c r="W125" s="1457"/>
      <c r="X125" s="1457"/>
      <c r="Y125" s="1457"/>
      <c r="Z125" s="1457"/>
      <c r="AA125" s="14"/>
      <c r="AB125" s="14"/>
      <c r="AC125" s="298"/>
      <c r="AD125" s="299"/>
      <c r="AE125" s="15" t="s">
        <v>30</v>
      </c>
      <c r="AF125" s="54" t="str">
        <f>IF(OR(AND(COUNTA(H127:J140)&lt;14,COUNTIF($O$57:$O$64,"普通科")&gt;0),
AND(COUNTA(L127:N140)&lt;14,COUNTIF($O$57:$O$64,"商業に関する学科")&gt;0),
AND(COUNTA(P127:R140)&lt;14,COUNTIF($O$57:$O$64,"工業に関する学科")&gt;0),
AND(COUNTA(T127:V140)&lt;14,COUNTIF($O$57:$O$64,"家庭に関する学科")&gt;0),
AND(COUNTA(X127:Z140)&lt;14,COUNTIF($O$57:$O$64,"その他の学科")&gt;0)),
 "←各納付金を入力してください。設定のない項目については「0」を入力してください。","")</f>
        <v/>
      </c>
      <c r="AG125" s="82"/>
      <c r="AH125" s="82"/>
      <c r="AI125" s="82"/>
      <c r="AJ125" s="54"/>
      <c r="AK125" s="54"/>
      <c r="AL125" s="54"/>
      <c r="AM125" s="54"/>
      <c r="AN125" s="437"/>
      <c r="AO125" s="54"/>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spans="1:65" s="77" customFormat="1" ht="18.75" customHeight="1" x14ac:dyDescent="0.15">
      <c r="A126" s="1448" t="s">
        <v>188</v>
      </c>
      <c r="B126" s="1449"/>
      <c r="C126" s="1449"/>
      <c r="D126" s="1449"/>
      <c r="E126" s="1449"/>
      <c r="F126" s="1449"/>
      <c r="G126" s="1450"/>
      <c r="H126" s="1451" t="s">
        <v>200</v>
      </c>
      <c r="I126" s="1449"/>
      <c r="J126" s="1449"/>
      <c r="K126" s="1450"/>
      <c r="L126" s="1428" t="s">
        <v>201</v>
      </c>
      <c r="M126" s="1429"/>
      <c r="N126" s="1429"/>
      <c r="O126" s="1430"/>
      <c r="P126" s="1428" t="s">
        <v>202</v>
      </c>
      <c r="Q126" s="1429"/>
      <c r="R126" s="1429"/>
      <c r="S126" s="1430"/>
      <c r="T126" s="1428" t="s">
        <v>203</v>
      </c>
      <c r="U126" s="1429"/>
      <c r="V126" s="1429"/>
      <c r="W126" s="1430"/>
      <c r="X126" s="1428" t="s">
        <v>204</v>
      </c>
      <c r="Y126" s="1429"/>
      <c r="Z126" s="1429"/>
      <c r="AA126" s="1430"/>
      <c r="AB126" s="1451" t="s">
        <v>205</v>
      </c>
      <c r="AC126" s="1449"/>
      <c r="AD126" s="1449"/>
      <c r="AE126" s="1509"/>
      <c r="AF126" s="58" t="str">
        <f>IF(AND(COUNTIF(O57:O65,"その他の学科")&gt;0,X126="その他（　　　）"),"←その他の学科名を（）内に記入してください","")</f>
        <v/>
      </c>
      <c r="AG126" s="88"/>
      <c r="AH126" s="88"/>
      <c r="AI126" s="85"/>
      <c r="AJ126" s="58"/>
      <c r="AK126" s="58"/>
      <c r="AL126" s="58"/>
      <c r="AM126" s="58"/>
      <c r="AN126" s="445"/>
      <c r="AO126" s="58"/>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spans="1:65" s="77" customFormat="1" ht="24" customHeight="1" x14ac:dyDescent="0.15">
      <c r="A127" s="1465" t="s">
        <v>2945</v>
      </c>
      <c r="B127" s="1466"/>
      <c r="C127" s="1484" t="s">
        <v>2866</v>
      </c>
      <c r="D127" s="1484"/>
      <c r="E127" s="1484"/>
      <c r="F127" s="1484"/>
      <c r="G127" s="1485"/>
      <c r="H127" s="1486"/>
      <c r="I127" s="1487"/>
      <c r="J127" s="1487"/>
      <c r="K127" s="193" t="s">
        <v>31</v>
      </c>
      <c r="L127" s="1486"/>
      <c r="M127" s="1487"/>
      <c r="N127" s="1487"/>
      <c r="O127" s="193" t="s">
        <v>31</v>
      </c>
      <c r="P127" s="1486"/>
      <c r="Q127" s="1487"/>
      <c r="R127" s="1487"/>
      <c r="S127" s="193" t="s">
        <v>31</v>
      </c>
      <c r="T127" s="1486"/>
      <c r="U127" s="1487"/>
      <c r="V127" s="1487"/>
      <c r="W127" s="193" t="s">
        <v>31</v>
      </c>
      <c r="X127" s="1486"/>
      <c r="Y127" s="1487"/>
      <c r="Z127" s="1487"/>
      <c r="AA127" s="193" t="s">
        <v>31</v>
      </c>
      <c r="AB127" s="1518"/>
      <c r="AC127" s="1518"/>
      <c r="AD127" s="1518"/>
      <c r="AE127" s="1519"/>
      <c r="AF127" s="58" t="str">
        <f xml:space="preserve"> IF(OR(AND(H127&lt;100000,H127&lt;&gt;""),AND(L127&lt;100000,L127&lt;&gt;""),AND(P127&lt;100000,P127&lt;&gt;""),AND(T127&lt;100000,T127&lt;&gt;""),AND(X127&lt;100000,X127&lt;&gt;"")),
 "←授業料が１０万円未満となっていますが正しいでしょうか。正しい場合はそのままで結構です。",
IF(MAX(H127,L127,P127,T127,X127)&gt;=2000000,
"←授業料が２００万円以上となっていますが正しいでしょうか。正しい場合はそのままで結構です。",
        ""))</f>
        <v/>
      </c>
      <c r="AG127" s="85"/>
      <c r="AH127" s="85"/>
      <c r="AI127" s="85"/>
      <c r="AJ127" s="50"/>
      <c r="AK127" s="50"/>
      <c r="AL127" s="50"/>
      <c r="AM127" s="50"/>
      <c r="AN127" s="444"/>
      <c r="AO127" s="50"/>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spans="1:65" s="77" customFormat="1" ht="24" customHeight="1" x14ac:dyDescent="0.15">
      <c r="A128" s="1465"/>
      <c r="B128" s="1466"/>
      <c r="C128" s="964" t="s">
        <v>2867</v>
      </c>
      <c r="D128" s="964"/>
      <c r="E128" s="964"/>
      <c r="F128" s="964"/>
      <c r="G128" s="965"/>
      <c r="H128" s="1469"/>
      <c r="I128" s="1470"/>
      <c r="J128" s="1470"/>
      <c r="K128" s="194" t="s">
        <v>31</v>
      </c>
      <c r="L128" s="1469"/>
      <c r="M128" s="1470"/>
      <c r="N128" s="1470"/>
      <c r="O128" s="194" t="s">
        <v>31</v>
      </c>
      <c r="P128" s="1469"/>
      <c r="Q128" s="1470"/>
      <c r="R128" s="1470"/>
      <c r="S128" s="194" t="s">
        <v>31</v>
      </c>
      <c r="T128" s="1469"/>
      <c r="U128" s="1470"/>
      <c r="V128" s="1470"/>
      <c r="W128" s="194" t="s">
        <v>31</v>
      </c>
      <c r="X128" s="1469"/>
      <c r="Y128" s="1470"/>
      <c r="Z128" s="1470"/>
      <c r="AA128" s="194" t="s">
        <v>31</v>
      </c>
      <c r="AB128" s="1520"/>
      <c r="AC128" s="1520"/>
      <c r="AD128" s="1520"/>
      <c r="AE128" s="1521"/>
      <c r="AF128" s="58" t="str">
        <f xml:space="preserve"> IF(OR(AND(H128&lt;10000,H128&lt;&gt;""),AND(L128&lt;10000,L128&lt;&gt;""),AND(P128&lt;10000,P128&lt;&gt;""),AND(T128&lt;10000,T128&lt;&gt;""),AND(X128&lt;10000,X128&lt;&gt;"")),
 "←入学金が１万円未満となっていますが正しいでしょうか。正しい場合はそのままで結構です。",
IF(MAX(H128,L128,P128,T128,X128)&gt;=500000,
"←入学金が５０万円以上となっていますが正しいでしょうか。正しい場合はそのままで結構です。",
        ""))</f>
        <v/>
      </c>
      <c r="AG128" s="85"/>
      <c r="AH128" s="85"/>
      <c r="AI128" s="85"/>
      <c r="AJ128" s="50"/>
      <c r="AK128" s="50"/>
      <c r="AL128" s="50"/>
      <c r="AM128" s="50"/>
      <c r="AN128" s="444"/>
      <c r="AO128" s="50"/>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spans="1:65" s="77" customFormat="1" ht="24" customHeight="1" x14ac:dyDescent="0.15">
      <c r="A129" s="1465"/>
      <c r="B129" s="1466"/>
      <c r="C129" s="964" t="s">
        <v>2868</v>
      </c>
      <c r="D129" s="964"/>
      <c r="E129" s="964"/>
      <c r="F129" s="964"/>
      <c r="G129" s="965"/>
      <c r="H129" s="1469"/>
      <c r="I129" s="1470"/>
      <c r="J129" s="1470"/>
      <c r="K129" s="194" t="s">
        <v>31</v>
      </c>
      <c r="L129" s="1469"/>
      <c r="M129" s="1470"/>
      <c r="N129" s="1470"/>
      <c r="O129" s="194" t="s">
        <v>31</v>
      </c>
      <c r="P129" s="1469"/>
      <c r="Q129" s="1470"/>
      <c r="R129" s="1470"/>
      <c r="S129" s="194" t="s">
        <v>31</v>
      </c>
      <c r="T129" s="1469"/>
      <c r="U129" s="1470"/>
      <c r="V129" s="1470"/>
      <c r="W129" s="194" t="s">
        <v>31</v>
      </c>
      <c r="X129" s="1469"/>
      <c r="Y129" s="1470"/>
      <c r="Z129" s="1470"/>
      <c r="AA129" s="194" t="s">
        <v>31</v>
      </c>
      <c r="AB129" s="1520"/>
      <c r="AC129" s="1520"/>
      <c r="AD129" s="1520"/>
      <c r="AE129" s="1521"/>
      <c r="AF129" s="51"/>
      <c r="AG129" s="85"/>
      <c r="AH129" s="85"/>
      <c r="AI129" s="85"/>
      <c r="AJ129" s="50"/>
      <c r="AK129" s="50"/>
      <c r="AL129" s="50"/>
      <c r="AM129" s="50"/>
      <c r="AN129" s="444"/>
      <c r="AO129" s="50"/>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spans="1:65" s="77" customFormat="1" ht="24" customHeight="1" x14ac:dyDescent="0.15">
      <c r="A130" s="1465"/>
      <c r="B130" s="1466"/>
      <c r="C130" s="964" t="s">
        <v>2869</v>
      </c>
      <c r="D130" s="964"/>
      <c r="E130" s="964"/>
      <c r="F130" s="964"/>
      <c r="G130" s="965"/>
      <c r="H130" s="1469"/>
      <c r="I130" s="1470"/>
      <c r="J130" s="1470"/>
      <c r="K130" s="194" t="s">
        <v>31</v>
      </c>
      <c r="L130" s="1469"/>
      <c r="M130" s="1470"/>
      <c r="N130" s="1470"/>
      <c r="O130" s="194" t="s">
        <v>31</v>
      </c>
      <c r="P130" s="1469"/>
      <c r="Q130" s="1470"/>
      <c r="R130" s="1470"/>
      <c r="S130" s="194" t="s">
        <v>31</v>
      </c>
      <c r="T130" s="1469"/>
      <c r="U130" s="1470"/>
      <c r="V130" s="1470"/>
      <c r="W130" s="194" t="s">
        <v>31</v>
      </c>
      <c r="X130" s="1469"/>
      <c r="Y130" s="1470"/>
      <c r="Z130" s="1470"/>
      <c r="AA130" s="194" t="s">
        <v>31</v>
      </c>
      <c r="AB130" s="1520"/>
      <c r="AC130" s="1520"/>
      <c r="AD130" s="1520"/>
      <c r="AE130" s="1521"/>
      <c r="AF130" s="51"/>
      <c r="AG130" s="85"/>
      <c r="AH130" s="85"/>
      <c r="AI130" s="85"/>
      <c r="AJ130" s="50"/>
      <c r="AK130" s="50"/>
      <c r="AL130" s="50"/>
      <c r="AM130" s="50"/>
      <c r="AN130" s="444"/>
      <c r="AO130" s="50"/>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spans="1:65" s="77" customFormat="1" ht="24" customHeight="1" x14ac:dyDescent="0.15">
      <c r="A131" s="1465"/>
      <c r="B131" s="1466"/>
      <c r="C131" s="964" t="s">
        <v>2870</v>
      </c>
      <c r="D131" s="964"/>
      <c r="E131" s="964"/>
      <c r="F131" s="964"/>
      <c r="G131" s="965"/>
      <c r="H131" s="1469"/>
      <c r="I131" s="1470"/>
      <c r="J131" s="1470"/>
      <c r="K131" s="194" t="s">
        <v>31</v>
      </c>
      <c r="L131" s="1469"/>
      <c r="M131" s="1470"/>
      <c r="N131" s="1470"/>
      <c r="O131" s="194" t="s">
        <v>31</v>
      </c>
      <c r="P131" s="1469"/>
      <c r="Q131" s="1470"/>
      <c r="R131" s="1470"/>
      <c r="S131" s="194" t="s">
        <v>31</v>
      </c>
      <c r="T131" s="1469"/>
      <c r="U131" s="1470"/>
      <c r="V131" s="1470"/>
      <c r="W131" s="194" t="s">
        <v>31</v>
      </c>
      <c r="X131" s="1469"/>
      <c r="Y131" s="1470"/>
      <c r="Z131" s="1470"/>
      <c r="AA131" s="194" t="s">
        <v>31</v>
      </c>
      <c r="AB131" s="1520"/>
      <c r="AC131" s="1520"/>
      <c r="AD131" s="1520"/>
      <c r="AE131" s="1521"/>
      <c r="AF131" s="51"/>
      <c r="AG131" s="85"/>
      <c r="AH131" s="85"/>
      <c r="AI131" s="85"/>
      <c r="AJ131" s="50"/>
      <c r="AK131" s="50"/>
      <c r="AL131" s="50"/>
      <c r="AM131" s="50"/>
      <c r="AN131" s="444"/>
      <c r="AO131" s="50"/>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spans="1:65" s="77" customFormat="1" ht="24" customHeight="1" x14ac:dyDescent="0.15">
      <c r="A132" s="1465"/>
      <c r="B132" s="1466"/>
      <c r="C132" s="964" t="s">
        <v>2871</v>
      </c>
      <c r="D132" s="964"/>
      <c r="E132" s="964"/>
      <c r="F132" s="964"/>
      <c r="G132" s="965"/>
      <c r="H132" s="1469"/>
      <c r="I132" s="1470"/>
      <c r="J132" s="1470"/>
      <c r="K132" s="194" t="s">
        <v>31</v>
      </c>
      <c r="L132" s="1469"/>
      <c r="M132" s="1470"/>
      <c r="N132" s="1470"/>
      <c r="O132" s="194" t="s">
        <v>31</v>
      </c>
      <c r="P132" s="1469"/>
      <c r="Q132" s="1470"/>
      <c r="R132" s="1470"/>
      <c r="S132" s="194" t="s">
        <v>31</v>
      </c>
      <c r="T132" s="1469"/>
      <c r="U132" s="1470"/>
      <c r="V132" s="1470"/>
      <c r="W132" s="194" t="s">
        <v>31</v>
      </c>
      <c r="X132" s="1469"/>
      <c r="Y132" s="1470"/>
      <c r="Z132" s="1470"/>
      <c r="AA132" s="194" t="s">
        <v>31</v>
      </c>
      <c r="AB132" s="1520"/>
      <c r="AC132" s="1520"/>
      <c r="AD132" s="1520"/>
      <c r="AE132" s="1521"/>
      <c r="AF132" s="51"/>
      <c r="AG132" s="85"/>
      <c r="AH132" s="85"/>
      <c r="AI132" s="85"/>
      <c r="AJ132" s="50"/>
      <c r="AK132" s="50"/>
      <c r="AL132" s="50"/>
      <c r="AM132" s="50"/>
      <c r="AN132" s="444"/>
      <c r="AO132" s="50"/>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spans="1:65" s="77" customFormat="1" ht="24" customHeight="1" thickBot="1" x14ac:dyDescent="0.2">
      <c r="A133" s="1465"/>
      <c r="B133" s="1466"/>
      <c r="C133" s="1471" t="s">
        <v>2872</v>
      </c>
      <c r="D133" s="1471"/>
      <c r="E133" s="1471"/>
      <c r="F133" s="1471"/>
      <c r="G133" s="1472"/>
      <c r="H133" s="960"/>
      <c r="I133" s="961"/>
      <c r="J133" s="961"/>
      <c r="K133" s="195" t="s">
        <v>31</v>
      </c>
      <c r="L133" s="960"/>
      <c r="M133" s="961"/>
      <c r="N133" s="961"/>
      <c r="O133" s="195" t="s">
        <v>31</v>
      </c>
      <c r="P133" s="960"/>
      <c r="Q133" s="961"/>
      <c r="R133" s="961"/>
      <c r="S133" s="195" t="s">
        <v>31</v>
      </c>
      <c r="T133" s="960"/>
      <c r="U133" s="961"/>
      <c r="V133" s="961"/>
      <c r="W133" s="195" t="s">
        <v>31</v>
      </c>
      <c r="X133" s="960"/>
      <c r="Y133" s="961"/>
      <c r="Z133" s="961"/>
      <c r="AA133" s="195" t="s">
        <v>31</v>
      </c>
      <c r="AB133" s="1520"/>
      <c r="AC133" s="1520"/>
      <c r="AD133" s="1520"/>
      <c r="AE133" s="1521"/>
      <c r="AF133" s="51"/>
      <c r="AG133" s="85"/>
      <c r="AH133" s="85"/>
      <c r="AI133" s="85"/>
      <c r="AJ133" s="50"/>
      <c r="AK133" s="50"/>
      <c r="AL133" s="50"/>
      <c r="AM133" s="50"/>
      <c r="AN133" s="444"/>
      <c r="AO133" s="50"/>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spans="1:65" s="77" customFormat="1" ht="24" customHeight="1" thickBot="1" x14ac:dyDescent="0.2">
      <c r="A134" s="1467"/>
      <c r="B134" s="1468"/>
      <c r="C134" s="2073" t="s">
        <v>27</v>
      </c>
      <c r="D134" s="2074"/>
      <c r="E134" s="2074"/>
      <c r="F134" s="2074"/>
      <c r="G134" s="2075"/>
      <c r="H134" s="969">
        <f t="shared" ref="H134" si="13">SUM(H127:J133)</f>
        <v>0</v>
      </c>
      <c r="I134" s="970"/>
      <c r="J134" s="970"/>
      <c r="K134" s="300" t="s">
        <v>31</v>
      </c>
      <c r="L134" s="969">
        <f>SUM(L127:N133)</f>
        <v>0</v>
      </c>
      <c r="M134" s="970"/>
      <c r="N134" s="970"/>
      <c r="O134" s="300" t="s">
        <v>31</v>
      </c>
      <c r="P134" s="969">
        <f>SUM(P127:R133)</f>
        <v>0</v>
      </c>
      <c r="Q134" s="970"/>
      <c r="R134" s="970"/>
      <c r="S134" s="300" t="s">
        <v>31</v>
      </c>
      <c r="T134" s="969">
        <f>SUM(T127:V133)</f>
        <v>0</v>
      </c>
      <c r="U134" s="970"/>
      <c r="V134" s="970"/>
      <c r="W134" s="300" t="s">
        <v>31</v>
      </c>
      <c r="X134" s="969">
        <f>SUM(X127:Z133)</f>
        <v>0</v>
      </c>
      <c r="Y134" s="970"/>
      <c r="Z134" s="970"/>
      <c r="AA134" s="301" t="s">
        <v>31</v>
      </c>
      <c r="AB134" s="1520"/>
      <c r="AC134" s="1520"/>
      <c r="AD134" s="1520"/>
      <c r="AE134" s="1521"/>
      <c r="AF134" s="33" t="str">
        <f>IF(SUM(H127:J133, L127:N133, P127:R133, T127:V133, X127:Z133)&lt;&gt;SUM(H134:Z134),"←１年次納付金（縦）計が、明細の合計と一致しません。", "" )</f>
        <v/>
      </c>
      <c r="AG134" s="82"/>
      <c r="AH134" s="82"/>
      <c r="AI134" s="82"/>
      <c r="AJ134" s="33"/>
      <c r="AK134" s="33"/>
      <c r="AL134" s="33"/>
      <c r="AM134" s="33"/>
      <c r="AN134" s="446"/>
      <c r="AO134" s="33"/>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spans="1:65" s="77" customFormat="1" ht="24" customHeight="1" x14ac:dyDescent="0.15">
      <c r="A135" s="2131" t="s">
        <v>2946</v>
      </c>
      <c r="B135" s="2132"/>
      <c r="C135" s="2076" t="s">
        <v>2866</v>
      </c>
      <c r="D135" s="2076"/>
      <c r="E135" s="2076"/>
      <c r="F135" s="2076"/>
      <c r="G135" s="2077"/>
      <c r="H135" s="960"/>
      <c r="I135" s="961"/>
      <c r="J135" s="961"/>
      <c r="K135" s="195" t="s">
        <v>31</v>
      </c>
      <c r="L135" s="960"/>
      <c r="M135" s="961"/>
      <c r="N135" s="961"/>
      <c r="O135" s="195" t="s">
        <v>31</v>
      </c>
      <c r="P135" s="960"/>
      <c r="Q135" s="961"/>
      <c r="R135" s="961"/>
      <c r="S135" s="195" t="s">
        <v>31</v>
      </c>
      <c r="T135" s="960"/>
      <c r="U135" s="961"/>
      <c r="V135" s="961"/>
      <c r="W135" s="195" t="s">
        <v>31</v>
      </c>
      <c r="X135" s="960"/>
      <c r="Y135" s="961"/>
      <c r="Z135" s="961"/>
      <c r="AA135" s="195" t="s">
        <v>31</v>
      </c>
      <c r="AB135" s="1520"/>
      <c r="AC135" s="1520"/>
      <c r="AD135" s="1520"/>
      <c r="AE135" s="1521"/>
      <c r="AF135" s="58" t="str">
        <f xml:space="preserve"> IF(OR(AND(H135&lt;100000,H135&lt;&gt;""),AND(L135&lt;100000,L135&lt;&gt;""),AND(P135&lt;100000,P135&lt;&gt;""),AND(T135&lt;100000,T135&lt;&gt;""),AND(X135&lt;100000,X135&lt;&gt;"")),
 "←授業料が１０万円未満となっていますが正しいでしょうか。正しい場合はそのままで結構です。",
IF(MAX(H135,L135,P135,T135,X135)&gt;=2000000,
"←授業料が２００万円以上となっていますが正しいでしょうか。正しい場合はそのままで結構です。",
        ""))</f>
        <v/>
      </c>
      <c r="AG135" s="82"/>
      <c r="AH135" s="85"/>
      <c r="AI135" s="85"/>
      <c r="AJ135" s="50"/>
      <c r="AK135" s="50"/>
      <c r="AL135" s="50"/>
      <c r="AM135" s="50"/>
      <c r="AN135" s="444"/>
      <c r="AO135" s="50"/>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spans="1:65" s="77" customFormat="1" ht="24" customHeight="1" thickBot="1" x14ac:dyDescent="0.2">
      <c r="A136" s="2133"/>
      <c r="B136" s="2134"/>
      <c r="C136" s="2083" t="s">
        <v>223</v>
      </c>
      <c r="D136" s="2083"/>
      <c r="E136" s="2083"/>
      <c r="F136" s="2083"/>
      <c r="G136" s="2084"/>
      <c r="H136" s="962"/>
      <c r="I136" s="963"/>
      <c r="J136" s="963"/>
      <c r="K136" s="283" t="s">
        <v>31</v>
      </c>
      <c r="L136" s="962"/>
      <c r="M136" s="963"/>
      <c r="N136" s="963"/>
      <c r="O136" s="283" t="s">
        <v>31</v>
      </c>
      <c r="P136" s="962"/>
      <c r="Q136" s="963"/>
      <c r="R136" s="963"/>
      <c r="S136" s="283" t="s">
        <v>31</v>
      </c>
      <c r="T136" s="962"/>
      <c r="U136" s="963"/>
      <c r="V136" s="963"/>
      <c r="W136" s="283" t="s">
        <v>31</v>
      </c>
      <c r="X136" s="962"/>
      <c r="Y136" s="963"/>
      <c r="Z136" s="963"/>
      <c r="AA136" s="283" t="s">
        <v>31</v>
      </c>
      <c r="AB136" s="1520"/>
      <c r="AC136" s="1520"/>
      <c r="AD136" s="1520"/>
      <c r="AE136" s="1521"/>
      <c r="AF136" s="389"/>
      <c r="AH136" s="85"/>
      <c r="AI136" s="85"/>
      <c r="AJ136" s="50"/>
      <c r="AK136" s="50"/>
      <c r="AL136" s="50"/>
      <c r="AM136" s="50"/>
      <c r="AN136" s="444"/>
      <c r="AO136" s="50"/>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spans="1:65" s="77" customFormat="1" ht="24" customHeight="1" thickBot="1" x14ac:dyDescent="0.2">
      <c r="A137" s="2135"/>
      <c r="B137" s="2136"/>
      <c r="C137" s="1542" t="s">
        <v>2809</v>
      </c>
      <c r="D137" s="1543"/>
      <c r="E137" s="1543"/>
      <c r="F137" s="1543"/>
      <c r="G137" s="1544"/>
      <c r="H137" s="969">
        <f>SUM(H135:J136)</f>
        <v>0</v>
      </c>
      <c r="I137" s="970"/>
      <c r="J137" s="970"/>
      <c r="K137" s="300" t="s">
        <v>31</v>
      </c>
      <c r="L137" s="969">
        <f>SUM(L135:N136)</f>
        <v>0</v>
      </c>
      <c r="M137" s="970"/>
      <c r="N137" s="970"/>
      <c r="O137" s="300" t="s">
        <v>31</v>
      </c>
      <c r="P137" s="969">
        <f>SUM(P135:R136)</f>
        <v>0</v>
      </c>
      <c r="Q137" s="970"/>
      <c r="R137" s="970"/>
      <c r="S137" s="300" t="s">
        <v>31</v>
      </c>
      <c r="T137" s="969">
        <f>SUM(T135:V136)</f>
        <v>0</v>
      </c>
      <c r="U137" s="970"/>
      <c r="V137" s="970"/>
      <c r="W137" s="300" t="s">
        <v>31</v>
      </c>
      <c r="X137" s="969">
        <f>SUM(X135:Z136)</f>
        <v>0</v>
      </c>
      <c r="Y137" s="970"/>
      <c r="Z137" s="970"/>
      <c r="AA137" s="301" t="s">
        <v>31</v>
      </c>
      <c r="AB137" s="1520"/>
      <c r="AC137" s="1520"/>
      <c r="AD137" s="1520"/>
      <c r="AE137" s="1521"/>
      <c r="AF137" s="389" t="str">
        <f>IF(SUM(H135:J136, L135:N136, P135:R136, T135:V136, X135:Z136)&lt;&gt;SUM(H137:Z137),"←2年次納付金（縦）計が、明細の合計と一致しません。","")</f>
        <v/>
      </c>
      <c r="AG137" s="85"/>
      <c r="AH137" s="85"/>
      <c r="AI137" s="85"/>
      <c r="AJ137" s="50"/>
      <c r="AK137" s="50"/>
      <c r="AL137" s="50"/>
      <c r="AM137" s="50"/>
      <c r="AN137" s="444"/>
      <c r="AO137" s="50"/>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spans="1:65" s="77" customFormat="1" ht="24" customHeight="1" x14ac:dyDescent="0.15">
      <c r="A138" s="1494" t="s">
        <v>2947</v>
      </c>
      <c r="B138" s="1495"/>
      <c r="C138" s="1578" t="s">
        <v>2866</v>
      </c>
      <c r="D138" s="1578"/>
      <c r="E138" s="1578"/>
      <c r="F138" s="1578"/>
      <c r="G138" s="1579"/>
      <c r="H138" s="960" t="s">
        <v>3006</v>
      </c>
      <c r="I138" s="961"/>
      <c r="J138" s="961"/>
      <c r="K138" s="284" t="s">
        <v>31</v>
      </c>
      <c r="L138" s="960"/>
      <c r="M138" s="961"/>
      <c r="N138" s="961"/>
      <c r="O138" s="284" t="s">
        <v>31</v>
      </c>
      <c r="P138" s="960"/>
      <c r="Q138" s="961"/>
      <c r="R138" s="961"/>
      <c r="S138" s="284" t="s">
        <v>31</v>
      </c>
      <c r="T138" s="960"/>
      <c r="U138" s="961"/>
      <c r="V138" s="961"/>
      <c r="W138" s="284" t="s">
        <v>31</v>
      </c>
      <c r="X138" s="960"/>
      <c r="Y138" s="961"/>
      <c r="Z138" s="961"/>
      <c r="AA138" s="284" t="s">
        <v>31</v>
      </c>
      <c r="AB138" s="1520"/>
      <c r="AC138" s="1520"/>
      <c r="AD138" s="1520"/>
      <c r="AE138" s="1521"/>
      <c r="AF138" s="58" t="str">
        <f xml:space="preserve"> IF(OR(AND(H138&lt;100000,H138&lt;&gt;""),AND(L138&lt;100000,L138&lt;&gt;""),AND(P138&lt;100000,P138&lt;&gt;""),AND(T138&lt;100000,T138&lt;&gt;""),AND(X138&lt;100000,X138&lt;&gt;"")),
 "←授業料が１０万円未満となっていますが正しいでしょうか。正しい場合はそのままで結構です。",
IF(MAX(H138,L138,P138,T138,X138)&gt;=2000000,
"←授業料が２００万円以上となっていますが正しいでしょうか。正しい場合はそのままで結構です。",
        ""))</f>
        <v/>
      </c>
      <c r="AG138" s="85"/>
      <c r="AH138" s="85"/>
      <c r="AI138" s="85"/>
      <c r="AJ138" s="50"/>
      <c r="AK138" s="50"/>
      <c r="AL138" s="50"/>
      <c r="AM138" s="50"/>
      <c r="AN138" s="444"/>
      <c r="AO138" s="50"/>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spans="1:65" s="77" customFormat="1" ht="24" customHeight="1" thickBot="1" x14ac:dyDescent="0.2">
      <c r="A139" s="1496"/>
      <c r="B139" s="1497"/>
      <c r="C139" s="1580" t="s">
        <v>223</v>
      </c>
      <c r="D139" s="1580"/>
      <c r="E139" s="1580"/>
      <c r="F139" s="1580"/>
      <c r="G139" s="1581"/>
      <c r="H139" s="962"/>
      <c r="I139" s="963"/>
      <c r="J139" s="963"/>
      <c r="K139" s="195" t="s">
        <v>31</v>
      </c>
      <c r="L139" s="962"/>
      <c r="M139" s="963"/>
      <c r="N139" s="963"/>
      <c r="O139" s="195" t="s">
        <v>31</v>
      </c>
      <c r="P139" s="962"/>
      <c r="Q139" s="963"/>
      <c r="R139" s="963"/>
      <c r="S139" s="195" t="s">
        <v>31</v>
      </c>
      <c r="T139" s="962"/>
      <c r="U139" s="963"/>
      <c r="V139" s="963"/>
      <c r="W139" s="195" t="s">
        <v>31</v>
      </c>
      <c r="X139" s="962"/>
      <c r="Y139" s="963"/>
      <c r="Z139" s="963"/>
      <c r="AA139" s="195" t="s">
        <v>31</v>
      </c>
      <c r="AB139" s="1520"/>
      <c r="AC139" s="1520"/>
      <c r="AD139" s="1520"/>
      <c r="AE139" s="1521"/>
      <c r="AF139" s="389"/>
      <c r="AG139" s="85"/>
      <c r="AH139" s="85"/>
      <c r="AI139" s="85"/>
      <c r="AJ139" s="50"/>
      <c r="AK139" s="50"/>
      <c r="AL139" s="50"/>
      <c r="AM139" s="50"/>
      <c r="AN139" s="444"/>
      <c r="AO139" s="50"/>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spans="1:65" s="77" customFormat="1" ht="24" customHeight="1" thickBot="1" x14ac:dyDescent="0.2">
      <c r="A140" s="1498"/>
      <c r="B140" s="1499"/>
      <c r="C140" s="966" t="s">
        <v>27</v>
      </c>
      <c r="D140" s="967"/>
      <c r="E140" s="967"/>
      <c r="F140" s="967"/>
      <c r="G140" s="968"/>
      <c r="H140" s="969">
        <f>SUM(H138:J139)</f>
        <v>0</v>
      </c>
      <c r="I140" s="970"/>
      <c r="J140" s="970"/>
      <c r="K140" s="300" t="s">
        <v>31</v>
      </c>
      <c r="L140" s="969">
        <f>SUM(L138:N139)</f>
        <v>0</v>
      </c>
      <c r="M140" s="970"/>
      <c r="N140" s="970"/>
      <c r="O140" s="300" t="s">
        <v>31</v>
      </c>
      <c r="P140" s="969">
        <f>SUM(P138:R139)</f>
        <v>0</v>
      </c>
      <c r="Q140" s="970"/>
      <c r="R140" s="970"/>
      <c r="S140" s="300" t="s">
        <v>31</v>
      </c>
      <c r="T140" s="969">
        <f>SUM(T138:V139)</f>
        <v>0</v>
      </c>
      <c r="U140" s="970"/>
      <c r="V140" s="970"/>
      <c r="W140" s="300" t="s">
        <v>31</v>
      </c>
      <c r="X140" s="969">
        <f>SUM(X138:Z139)</f>
        <v>0</v>
      </c>
      <c r="Y140" s="970"/>
      <c r="Z140" s="970"/>
      <c r="AA140" s="301" t="s">
        <v>31</v>
      </c>
      <c r="AB140" s="1522"/>
      <c r="AC140" s="1522"/>
      <c r="AD140" s="1522"/>
      <c r="AE140" s="1523"/>
      <c r="AF140" s="389" t="str">
        <f>IF(SUM(H138:J139, L138:N139, P138:R139, T138:V139, X138:Z139)&lt;&gt;SUM(H140:Z140),"←3年次納付金（縦）計が、明細の合計と一致しません。","")</f>
        <v/>
      </c>
      <c r="AG140" s="82"/>
      <c r="AH140" s="82"/>
      <c r="AI140" s="82"/>
      <c r="AJ140" s="33"/>
      <c r="AK140" s="33"/>
      <c r="AL140" s="33"/>
      <c r="AM140" s="33"/>
      <c r="AN140" s="446"/>
      <c r="AO140" s="33"/>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spans="1:65" ht="14.25" customHeight="1" x14ac:dyDescent="0.15">
      <c r="A141" s="1577" t="s">
        <v>2890</v>
      </c>
      <c r="B141" s="1577"/>
      <c r="C141" s="1573" t="s">
        <v>206</v>
      </c>
      <c r="D141" s="1574"/>
      <c r="E141" s="1574"/>
      <c r="F141" s="1574"/>
      <c r="G141" s="1574"/>
      <c r="H141" s="1574"/>
      <c r="I141" s="1574"/>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row>
    <row r="142" spans="1:65" ht="5.0999999999999996" customHeight="1" x14ac:dyDescent="0.15">
      <c r="A142" s="118"/>
      <c r="B142" s="119"/>
      <c r="C142" s="1575"/>
      <c r="D142" s="1575"/>
      <c r="E142" s="1575"/>
      <c r="F142" s="1575"/>
      <c r="G142" s="1575"/>
      <c r="H142" s="1575"/>
      <c r="I142" s="1575"/>
      <c r="J142" s="1575"/>
      <c r="K142" s="1575"/>
      <c r="L142" s="1575"/>
      <c r="M142" s="1575"/>
      <c r="N142" s="1575"/>
      <c r="O142" s="1575"/>
      <c r="P142" s="1575"/>
      <c r="Q142" s="1575"/>
      <c r="R142" s="1575"/>
      <c r="S142" s="1575"/>
      <c r="T142" s="1575"/>
      <c r="U142" s="1575"/>
      <c r="V142" s="1575"/>
      <c r="W142" s="1575"/>
      <c r="X142" s="1575"/>
      <c r="Y142" s="1575"/>
      <c r="Z142" s="1575"/>
      <c r="AA142" s="1575"/>
      <c r="AB142" s="1575"/>
      <c r="AC142" s="1575"/>
      <c r="AD142" s="1575"/>
      <c r="AE142" s="1575"/>
    </row>
    <row r="143" spans="1:65" ht="5.0999999999999996" customHeight="1" x14ac:dyDescent="0.15">
      <c r="A143" s="118"/>
      <c r="B143" s="119"/>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row>
    <row r="144" spans="1:65" ht="5.0999999999999996" customHeight="1" x14ac:dyDescent="0.15">
      <c r="A144" s="118"/>
      <c r="B144" s="119"/>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row>
    <row r="145" spans="1:74" ht="5.0999999999999996" customHeight="1" x14ac:dyDescent="0.15">
      <c r="A145" s="118"/>
      <c r="B145" s="119"/>
      <c r="C145" s="1576"/>
      <c r="D145" s="1576"/>
      <c r="E145" s="1576"/>
      <c r="F145" s="1576"/>
      <c r="G145" s="1576"/>
      <c r="H145" s="1576"/>
      <c r="I145" s="1576"/>
      <c r="J145" s="1576"/>
      <c r="K145" s="1576"/>
      <c r="L145" s="1576"/>
      <c r="M145" s="1576"/>
      <c r="N145" s="1576"/>
      <c r="O145" s="1576"/>
      <c r="P145" s="1576"/>
      <c r="Q145" s="1576"/>
      <c r="R145" s="1576"/>
      <c r="S145" s="1576"/>
      <c r="T145" s="1576"/>
      <c r="U145" s="1576"/>
      <c r="V145" s="1576"/>
      <c r="W145" s="1576"/>
      <c r="X145" s="1576"/>
      <c r="Y145" s="1576"/>
      <c r="Z145" s="1576"/>
      <c r="AA145" s="1576"/>
      <c r="AB145" s="1576"/>
      <c r="AC145" s="1576"/>
      <c r="AD145" s="1576"/>
      <c r="AE145" s="1576"/>
    </row>
    <row r="146" spans="1:74" ht="5.0999999999999996" customHeight="1" x14ac:dyDescent="0.15">
      <c r="A146" s="1577"/>
      <c r="B146" s="1577"/>
      <c r="C146" s="1573"/>
      <c r="D146" s="1574"/>
      <c r="E146" s="1574"/>
      <c r="F146" s="1574"/>
      <c r="G146" s="1574"/>
      <c r="H146" s="1574"/>
      <c r="I146" s="1574"/>
      <c r="J146" s="1574"/>
      <c r="K146" s="1574"/>
      <c r="L146" s="1574"/>
      <c r="M146" s="1574"/>
      <c r="N146" s="1574"/>
      <c r="O146" s="1574"/>
      <c r="P146" s="1574"/>
      <c r="Q146" s="1574"/>
      <c r="R146" s="1574"/>
      <c r="S146" s="1574"/>
      <c r="T146" s="1574"/>
      <c r="U146" s="1574"/>
      <c r="V146" s="1574"/>
      <c r="W146" s="1574"/>
      <c r="X146" s="1574"/>
      <c r="Y146" s="1574"/>
      <c r="Z146" s="1574"/>
      <c r="AA146" s="1574"/>
      <c r="AB146" s="1574"/>
      <c r="AC146" s="1574"/>
      <c r="AD146" s="1574"/>
      <c r="AE146" s="1574"/>
    </row>
    <row r="147" spans="1:74" ht="21.75" customHeight="1" thickBot="1" x14ac:dyDescent="0.2">
      <c r="A147" s="1582" t="s">
        <v>3113</v>
      </c>
      <c r="B147" s="1582"/>
      <c r="C147" s="1582"/>
      <c r="D147" s="1582"/>
      <c r="E147" s="1582"/>
      <c r="F147" s="1582"/>
      <c r="G147" s="1582"/>
      <c r="H147" s="1582"/>
      <c r="I147" s="1582"/>
      <c r="J147" s="1582"/>
      <c r="K147" s="1582"/>
      <c r="L147" s="1582"/>
      <c r="M147" s="1582"/>
      <c r="N147" s="1582"/>
      <c r="O147" s="1582"/>
      <c r="P147" s="1582"/>
      <c r="Q147" s="1582"/>
      <c r="R147" s="1582"/>
      <c r="S147" s="1582"/>
      <c r="T147" s="1582"/>
      <c r="U147" s="1582"/>
      <c r="V147" s="1582"/>
      <c r="W147" s="1582"/>
      <c r="X147" s="1582"/>
      <c r="Y147" s="1582"/>
      <c r="Z147" s="1582"/>
      <c r="AA147" s="1582"/>
      <c r="AB147" s="1582"/>
      <c r="AC147" s="1582"/>
      <c r="AD147" s="1582"/>
      <c r="AE147" s="1582"/>
    </row>
    <row r="148" spans="1:74" ht="21.75" customHeight="1" x14ac:dyDescent="0.15">
      <c r="A148" s="1500" t="s">
        <v>32</v>
      </c>
      <c r="B148" s="1501"/>
      <c r="C148" s="1501"/>
      <c r="D148" s="1501"/>
      <c r="E148" s="1501"/>
      <c r="F148" s="1501"/>
      <c r="G148" s="1501"/>
      <c r="H148" s="1502"/>
      <c r="I148" s="1500" t="s">
        <v>33</v>
      </c>
      <c r="J148" s="1501"/>
      <c r="K148" s="1501"/>
      <c r="L148" s="1501"/>
      <c r="M148" s="1548"/>
      <c r="N148" s="1548"/>
      <c r="O148" s="1548"/>
      <c r="P148" s="1549"/>
      <c r="Q148" s="240"/>
      <c r="R148" s="2085" t="s">
        <v>3020</v>
      </c>
      <c r="S148" s="2086"/>
      <c r="T148" s="2086"/>
      <c r="U148" s="2086"/>
      <c r="V148" s="2086"/>
      <c r="W148" s="2086"/>
      <c r="X148" s="2086"/>
      <c r="Y148" s="2086"/>
      <c r="Z148" s="2086"/>
      <c r="AA148" s="2086"/>
      <c r="AB148" s="2086"/>
      <c r="AC148" s="2086"/>
      <c r="AD148" s="2087"/>
      <c r="AE148" s="329"/>
      <c r="AF148" s="49" t="str">
        <f>IF(OR(A150="　",A150=""),"←全日制・本務教員数を入力して下さい。",
IF(OR(E150="　",E150=""),"←全日制・非常勤教員数を入力して下さい。(不在の場合は「０」を入力してください。)",
IF(OR(I150="　",I150=""),"←全日制・本務職員数を入力して下さい。(不在の場合は「０」を入力してください。)",
IF(OR(M150="　",M150=""),"←全日制・兼務職員数を入力して下さい。(不在の場合は「０」を入力してください。)",""))))</f>
        <v>←全日制・本務教員数を入力して下さい。</v>
      </c>
    </row>
    <row r="149" spans="1:74" ht="24.95" customHeight="1" thickBot="1" x14ac:dyDescent="0.2">
      <c r="A149" s="1550" t="s">
        <v>2873</v>
      </c>
      <c r="B149" s="1551"/>
      <c r="C149" s="1551"/>
      <c r="D149" s="1552"/>
      <c r="E149" s="1550" t="s">
        <v>2874</v>
      </c>
      <c r="F149" s="1583"/>
      <c r="G149" s="1583"/>
      <c r="H149" s="1584"/>
      <c r="I149" s="1550" t="s">
        <v>2875</v>
      </c>
      <c r="J149" s="1551"/>
      <c r="K149" s="1551"/>
      <c r="L149" s="1551"/>
      <c r="M149" s="1550" t="s">
        <v>2876</v>
      </c>
      <c r="N149" s="1583"/>
      <c r="O149" s="1583"/>
      <c r="P149" s="1584"/>
      <c r="Q149" s="240"/>
      <c r="R149" s="2088" t="s">
        <v>3021</v>
      </c>
      <c r="S149" s="2089"/>
      <c r="T149" s="2089"/>
      <c r="U149" s="2089"/>
      <c r="V149" s="2089"/>
      <c r="W149" s="2089"/>
      <c r="X149" s="2089"/>
      <c r="Y149" s="2089"/>
      <c r="Z149" s="2089"/>
      <c r="AA149" s="2089"/>
      <c r="AB149" s="2089"/>
      <c r="AC149" s="2089"/>
      <c r="AD149" s="2090"/>
      <c r="AE149" s="329"/>
    </row>
    <row r="150" spans="1:74" ht="30" customHeight="1" thickBot="1" x14ac:dyDescent="0.2">
      <c r="A150" s="1545"/>
      <c r="B150" s="1546"/>
      <c r="C150" s="1546"/>
      <c r="D150" s="196" t="s">
        <v>34</v>
      </c>
      <c r="E150" s="1547"/>
      <c r="F150" s="1546"/>
      <c r="G150" s="1546"/>
      <c r="H150" s="196" t="s">
        <v>34</v>
      </c>
      <c r="I150" s="1545"/>
      <c r="J150" s="1546"/>
      <c r="K150" s="1546"/>
      <c r="L150" s="196" t="s">
        <v>34</v>
      </c>
      <c r="M150" s="1547"/>
      <c r="N150" s="1546"/>
      <c r="O150" s="1546"/>
      <c r="P150" s="261" t="s">
        <v>34</v>
      </c>
      <c r="Q150" s="240"/>
      <c r="R150" s="1513" t="s">
        <v>3022</v>
      </c>
      <c r="S150" s="1514"/>
      <c r="T150" s="1514"/>
      <c r="U150" s="1514"/>
      <c r="V150" s="1514"/>
      <c r="W150" s="1514"/>
      <c r="X150" s="1514"/>
      <c r="Y150" s="1514"/>
      <c r="Z150" s="1514"/>
      <c r="AA150" s="1514"/>
      <c r="AB150" s="1514"/>
      <c r="AC150" s="1514"/>
      <c r="AD150" s="1515"/>
      <c r="AE150" s="329"/>
    </row>
    <row r="151" spans="1:74" s="54" customFormat="1" ht="5.0999999999999996" customHeight="1" x14ac:dyDescent="0.15">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345"/>
      <c r="AG151" s="82"/>
      <c r="AH151" s="82"/>
      <c r="AI151" s="82"/>
      <c r="AN151" s="437"/>
      <c r="AP151" s="77"/>
      <c r="AQ151" s="77"/>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row>
    <row r="152" spans="1:74" s="54" customFormat="1" ht="5.0999999999999996" customHeight="1" x14ac:dyDescent="0.15">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345"/>
      <c r="AG152" s="82"/>
      <c r="AH152" s="82"/>
      <c r="AI152" s="82"/>
      <c r="AN152" s="437"/>
      <c r="AP152" s="77"/>
      <c r="AQ152" s="77"/>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row>
    <row r="153" spans="1:74" s="54" customFormat="1" ht="5.0999999999999996" customHeight="1" x14ac:dyDescent="0.15">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c r="AA153" s="345"/>
      <c r="AB153" s="345"/>
      <c r="AC153" s="345"/>
      <c r="AD153" s="345"/>
      <c r="AE153" s="345"/>
      <c r="AG153" s="82"/>
      <c r="AH153" s="82"/>
      <c r="AI153" s="82"/>
      <c r="AN153" s="437"/>
      <c r="AP153" s="77"/>
      <c r="AQ153" s="77"/>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row>
    <row r="154" spans="1:74" s="54" customFormat="1" ht="5.0999999999999996" customHeight="1" x14ac:dyDescent="0.15">
      <c r="A154" s="147"/>
      <c r="B154" s="175"/>
      <c r="C154" s="1512"/>
      <c r="D154" s="1512"/>
      <c r="E154" s="1512"/>
      <c r="F154" s="1512"/>
      <c r="G154" s="1512"/>
      <c r="H154" s="1512"/>
      <c r="I154" s="1512"/>
      <c r="J154" s="1512"/>
      <c r="K154" s="1512"/>
      <c r="L154" s="1512"/>
      <c r="M154" s="1512"/>
      <c r="N154" s="1512"/>
      <c r="O154" s="1512"/>
      <c r="P154" s="1512"/>
      <c r="Q154" s="1512"/>
      <c r="R154" s="1512"/>
      <c r="S154" s="1512"/>
      <c r="T154" s="1512"/>
      <c r="U154" s="1512"/>
      <c r="V154" s="1512"/>
      <c r="W154" s="1512"/>
      <c r="X154" s="1512"/>
      <c r="Y154" s="1512"/>
      <c r="Z154" s="1512"/>
      <c r="AA154" s="1512"/>
      <c r="AB154" s="1512"/>
      <c r="AC154" s="1512"/>
      <c r="AD154" s="1512"/>
      <c r="AE154" s="1512"/>
      <c r="AG154" s="82"/>
      <c r="AH154" s="82"/>
      <c r="AI154" s="82"/>
      <c r="AN154" s="437"/>
      <c r="AP154" s="77"/>
      <c r="AQ154" s="77"/>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row>
    <row r="155" spans="1:74" s="54" customFormat="1" ht="5.0999999999999996" customHeight="1" x14ac:dyDescent="0.15">
      <c r="A155" s="65"/>
      <c r="B155" s="64"/>
      <c r="C155" s="63"/>
      <c r="D155" s="63"/>
      <c r="E155" s="63"/>
      <c r="F155" s="63"/>
      <c r="G155" s="63"/>
      <c r="H155" s="63"/>
      <c r="I155" s="63"/>
      <c r="J155" s="63"/>
      <c r="K155" s="63"/>
      <c r="L155" s="63"/>
      <c r="M155" s="123"/>
      <c r="N155" s="123"/>
      <c r="O155" s="123"/>
      <c r="P155" s="123"/>
      <c r="Q155" s="123"/>
      <c r="R155" s="123"/>
      <c r="S155" s="123"/>
      <c r="T155" s="123"/>
      <c r="U155" s="123"/>
      <c r="V155" s="123"/>
      <c r="W155" s="123"/>
      <c r="X155" s="123"/>
      <c r="Y155" s="123"/>
      <c r="Z155" s="123"/>
      <c r="AA155" s="123"/>
      <c r="AB155" s="123"/>
      <c r="AC155" s="123"/>
      <c r="AD155" s="123"/>
      <c r="AE155" s="123"/>
      <c r="AG155" s="82"/>
      <c r="AH155" s="82"/>
      <c r="AI155" s="82"/>
      <c r="AN155" s="437"/>
      <c r="AP155" s="77"/>
      <c r="AQ155" s="77"/>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row>
    <row r="156" spans="1:74" s="54" customFormat="1" ht="15" customHeight="1" x14ac:dyDescent="0.15">
      <c r="A156" s="1457" t="s">
        <v>3114</v>
      </c>
      <c r="B156" s="1457"/>
      <c r="C156" s="1457"/>
      <c r="D156" s="1457"/>
      <c r="E156" s="1457"/>
      <c r="F156" s="1457"/>
      <c r="G156" s="1457"/>
      <c r="H156" s="1457"/>
      <c r="I156" s="1457"/>
      <c r="J156" s="1457"/>
      <c r="K156" s="1457"/>
      <c r="L156" s="1457"/>
      <c r="M156" s="1457"/>
      <c r="N156" s="1457"/>
      <c r="O156" s="1457"/>
      <c r="P156" s="1457"/>
      <c r="Q156" s="1457"/>
      <c r="R156" s="1457"/>
      <c r="S156" s="1457"/>
      <c r="T156" s="1457"/>
      <c r="U156" s="1457"/>
      <c r="V156" s="1457"/>
      <c r="W156" s="1457"/>
      <c r="X156" s="1457"/>
      <c r="Y156" s="1457"/>
      <c r="Z156" s="1457"/>
      <c r="AA156" s="1457"/>
      <c r="AB156" s="959"/>
      <c r="AC156" s="959"/>
      <c r="AD156" s="959"/>
      <c r="AE156" s="959"/>
      <c r="AG156" s="82"/>
      <c r="AH156" s="82"/>
      <c r="AI156" s="82"/>
      <c r="AN156" s="437"/>
      <c r="AP156" s="77"/>
      <c r="AQ156" s="77"/>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row>
    <row r="157" spans="1:74" s="54" customFormat="1" ht="9.9499999999999993" customHeight="1" x14ac:dyDescent="0.15">
      <c r="A157" s="1021" t="s">
        <v>35</v>
      </c>
      <c r="B157" s="1021"/>
      <c r="C157" s="1021"/>
      <c r="D157" s="1021"/>
      <c r="E157" s="1021"/>
      <c r="F157" s="1021"/>
      <c r="G157" s="1021" t="s">
        <v>2879</v>
      </c>
      <c r="H157" s="1021"/>
      <c r="I157" s="1021"/>
      <c r="J157" s="1021"/>
      <c r="K157" s="1021"/>
      <c r="L157" s="1021"/>
      <c r="M157" s="1021"/>
      <c r="N157" s="1021"/>
      <c r="O157" s="1021" t="s">
        <v>2878</v>
      </c>
      <c r="P157" s="1021"/>
      <c r="Q157" s="1021"/>
      <c r="R157" s="1021"/>
      <c r="S157" s="1021"/>
      <c r="T157" s="1021"/>
      <c r="U157" s="1021"/>
      <c r="V157" s="1021"/>
      <c r="W157" s="1032" t="s">
        <v>2885</v>
      </c>
      <c r="X157" s="1032"/>
      <c r="Y157" s="1032"/>
      <c r="Z157" s="1032"/>
      <c r="AA157" s="8"/>
      <c r="AB157" s="8"/>
      <c r="AC157" s="8"/>
      <c r="AD157" s="8"/>
      <c r="AE157" s="285"/>
      <c r="AG157" s="82"/>
      <c r="AH157" s="82"/>
      <c r="AI157" s="82"/>
      <c r="AN157" s="437"/>
      <c r="AP157" s="77"/>
      <c r="AQ157" s="77"/>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row>
    <row r="158" spans="1:74" s="54" customFormat="1" ht="9.9499999999999993" customHeight="1" x14ac:dyDescent="0.15">
      <c r="A158" s="1021"/>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32"/>
      <c r="X158" s="1032"/>
      <c r="Y158" s="1032"/>
      <c r="Z158" s="1032"/>
      <c r="AA158" s="8"/>
      <c r="AB158" s="8"/>
      <c r="AC158" s="8"/>
      <c r="AD158" s="8"/>
      <c r="AE158" s="285"/>
      <c r="AG158" s="82"/>
      <c r="AH158" s="82"/>
      <c r="AI158" s="82"/>
      <c r="AN158" s="437"/>
      <c r="AP158" s="77"/>
      <c r="AQ158" s="77"/>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row>
    <row r="159" spans="1:74" s="54" customFormat="1" ht="9.9499999999999993" customHeight="1" thickBot="1" x14ac:dyDescent="0.2">
      <c r="A159" s="1022"/>
      <c r="B159" s="1022"/>
      <c r="C159" s="1022"/>
      <c r="D159" s="1022"/>
      <c r="E159" s="1022"/>
      <c r="F159" s="1022"/>
      <c r="G159" s="1022"/>
      <c r="H159" s="1022"/>
      <c r="I159" s="1022"/>
      <c r="J159" s="1022"/>
      <c r="K159" s="1022"/>
      <c r="L159" s="1022"/>
      <c r="M159" s="1022"/>
      <c r="N159" s="1022"/>
      <c r="O159" s="1022"/>
      <c r="P159" s="1022"/>
      <c r="Q159" s="1022"/>
      <c r="R159" s="1022"/>
      <c r="S159" s="1022"/>
      <c r="T159" s="1022"/>
      <c r="U159" s="1022"/>
      <c r="V159" s="1022"/>
      <c r="W159" s="1032"/>
      <c r="X159" s="1032"/>
      <c r="Y159" s="1032"/>
      <c r="Z159" s="1032"/>
      <c r="AA159" s="8"/>
      <c r="AB159" s="8"/>
      <c r="AC159" s="8"/>
      <c r="AD159" s="8"/>
      <c r="AE159" s="285"/>
      <c r="AG159" s="82"/>
      <c r="AH159" s="82"/>
      <c r="AI159" s="82"/>
      <c r="AN159" s="437"/>
      <c r="AP159" s="77"/>
      <c r="AQ159" s="77"/>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row>
    <row r="160" spans="1:74" ht="30" customHeight="1" x14ac:dyDescent="0.15">
      <c r="A160" s="921" t="s">
        <v>2881</v>
      </c>
      <c r="B160" s="922"/>
      <c r="C160" s="922"/>
      <c r="D160" s="922"/>
      <c r="E160" s="922"/>
      <c r="F160" s="922"/>
      <c r="G160" s="2078"/>
      <c r="H160" s="2078"/>
      <c r="I160" s="2078"/>
      <c r="J160" s="2078"/>
      <c r="K160" s="2078"/>
      <c r="L160" s="2079"/>
      <c r="M160" s="2080" t="s">
        <v>2810</v>
      </c>
      <c r="N160" s="2081"/>
      <c r="O160" s="2078"/>
      <c r="P160" s="2078"/>
      <c r="Q160" s="2078"/>
      <c r="R160" s="2078"/>
      <c r="S160" s="2078"/>
      <c r="T160" s="2079"/>
      <c r="U160" s="2080" t="s">
        <v>2810</v>
      </c>
      <c r="V160" s="2082"/>
      <c r="W160" s="8"/>
      <c r="X160" s="8"/>
      <c r="Y160" s="8"/>
      <c r="Z160" s="8"/>
      <c r="AA160" s="8"/>
      <c r="AB160" s="8"/>
      <c r="AC160" s="8"/>
      <c r="AD160" s="8"/>
      <c r="AE160" s="285"/>
      <c r="AF160" s="49" t="str">
        <f>IF(G160="","←本務教員人件費支出に未入力セルがあります。該当値がない場合には「０」と記入してください。",
IF(G161="","←本務教員人件費支出に未入力セルがあります。該当値がない場合には「０」と記入してください。",
IF(G162="","←本務教員人件費支出に未入力セルがあります。該当値がない場合には「０」と記入してください。",
IF(G163="","←本務教員人件費支出に未入力セルがあります。該当値がない場合には「０」と記入してください。",
IF(G164="","←本務教員人件費支出に未入力セルがあります。該当値がない場合には「０」と記入してください。",
"")))))</f>
        <v>←本務教員人件費支出に未入力セルがあります。該当値がない場合には「０」と記入してください。</v>
      </c>
      <c r="AG160" s="398"/>
      <c r="AH160" s="84"/>
      <c r="AI160" s="84"/>
      <c r="AJ160" s="49"/>
      <c r="AK160" s="49"/>
      <c r="AL160" s="49"/>
      <c r="AM160" s="49"/>
      <c r="AN160" s="438"/>
      <c r="AO160" s="49"/>
    </row>
    <row r="161" spans="1:43" ht="30" customHeight="1" x14ac:dyDescent="0.15">
      <c r="A161" s="1026" t="s">
        <v>2882</v>
      </c>
      <c r="B161" s="1027"/>
      <c r="C161" s="1027"/>
      <c r="D161" s="1027"/>
      <c r="E161" s="1027"/>
      <c r="F161" s="1027"/>
      <c r="G161" s="1037"/>
      <c r="H161" s="1037"/>
      <c r="I161" s="1037"/>
      <c r="J161" s="1037"/>
      <c r="K161" s="1037"/>
      <c r="L161" s="1038"/>
      <c r="M161" s="1039" t="s">
        <v>2810</v>
      </c>
      <c r="N161" s="1040"/>
      <c r="O161" s="1037"/>
      <c r="P161" s="1037"/>
      <c r="Q161" s="1037"/>
      <c r="R161" s="1037"/>
      <c r="S161" s="1037"/>
      <c r="T161" s="1038"/>
      <c r="U161" s="1039" t="s">
        <v>2810</v>
      </c>
      <c r="V161" s="1041"/>
      <c r="W161" s="8"/>
      <c r="X161" s="8"/>
      <c r="Y161" s="8"/>
      <c r="Z161" s="8"/>
      <c r="AA161" s="8"/>
      <c r="AB161" s="8"/>
      <c r="AC161" s="8"/>
      <c r="AD161" s="8"/>
      <c r="AE161" s="285"/>
      <c r="AF161" s="53" t="str">
        <f>IF(O160="","←本務職員人件費支出に未入力セルがあります。該当値がない場合には「０」と記入してください。",
IF(O161="","←本務職員人件費支出に未入力セルがあります。該当値がない場合には「０」と記入してください。",
IF(O162="","←本務職員人件費支出に未入力セルがあります。該当値がない場合には「０」と記入してください。",
IF(O163="","←本務職員人件費支出に未入力セルがあります。該当値がない場合には「０」と記入してください。",
IF(O164="","←本務職員人件費支出に未入力セルがあります。該当値がない場合には「０」と記入してください。",
"")))))</f>
        <v>←本務職員人件費支出に未入力セルがあります。該当値がない場合には「０」と記入してください。</v>
      </c>
      <c r="AG161" s="84"/>
      <c r="AH161" s="84"/>
      <c r="AI161" s="84"/>
      <c r="AJ161" s="49"/>
      <c r="AK161" s="49"/>
      <c r="AL161" s="49"/>
      <c r="AM161" s="49"/>
      <c r="AN161" s="438"/>
      <c r="AO161" s="49"/>
    </row>
    <row r="162" spans="1:43" ht="30" customHeight="1" x14ac:dyDescent="0.15">
      <c r="A162" s="1026" t="s">
        <v>2883</v>
      </c>
      <c r="B162" s="1027"/>
      <c r="C162" s="1027"/>
      <c r="D162" s="1027"/>
      <c r="E162" s="1027"/>
      <c r="F162" s="1027"/>
      <c r="G162" s="1037"/>
      <c r="H162" s="1037"/>
      <c r="I162" s="1037"/>
      <c r="J162" s="1037"/>
      <c r="K162" s="1037"/>
      <c r="L162" s="1038"/>
      <c r="M162" s="1039" t="s">
        <v>2810</v>
      </c>
      <c r="N162" s="1040"/>
      <c r="O162" s="1037"/>
      <c r="P162" s="1037"/>
      <c r="Q162" s="1037"/>
      <c r="R162" s="1037"/>
      <c r="S162" s="1037"/>
      <c r="T162" s="1038"/>
      <c r="U162" s="1039" t="s">
        <v>2810</v>
      </c>
      <c r="V162" s="1041"/>
      <c r="W162" s="8"/>
      <c r="X162" s="8"/>
      <c r="Y162" s="8"/>
      <c r="Z162" s="8"/>
      <c r="AA162" s="8"/>
      <c r="AB162" s="8"/>
      <c r="AC162" s="8"/>
      <c r="AD162" s="8"/>
      <c r="AE162" s="285"/>
      <c r="AF162" s="49"/>
      <c r="AG162" s="84"/>
      <c r="AH162" s="84"/>
      <c r="AI162" s="84"/>
      <c r="AJ162" s="49"/>
      <c r="AK162" s="49"/>
      <c r="AL162" s="49"/>
      <c r="AM162" s="49"/>
      <c r="AN162" s="438"/>
      <c r="AO162" s="49"/>
    </row>
    <row r="163" spans="1:43" ht="30" customHeight="1" x14ac:dyDescent="0.15">
      <c r="A163" s="1026" t="s">
        <v>2884</v>
      </c>
      <c r="B163" s="1027"/>
      <c r="C163" s="1027"/>
      <c r="D163" s="1027"/>
      <c r="E163" s="1027"/>
      <c r="F163" s="1027"/>
      <c r="G163" s="1037"/>
      <c r="H163" s="1037"/>
      <c r="I163" s="1037"/>
      <c r="J163" s="1037"/>
      <c r="K163" s="1037"/>
      <c r="L163" s="1038"/>
      <c r="M163" s="1039" t="s">
        <v>2810</v>
      </c>
      <c r="N163" s="1040"/>
      <c r="O163" s="1037"/>
      <c r="P163" s="1037"/>
      <c r="Q163" s="1037"/>
      <c r="R163" s="1037"/>
      <c r="S163" s="1037"/>
      <c r="T163" s="1038"/>
      <c r="U163" s="1039" t="s">
        <v>2810</v>
      </c>
      <c r="V163" s="1041"/>
      <c r="W163" s="8"/>
      <c r="X163" s="8"/>
      <c r="Y163" s="8"/>
      <c r="Z163" s="8"/>
      <c r="AA163" s="8"/>
      <c r="AB163" s="8"/>
      <c r="AC163" s="8"/>
      <c r="AD163" s="8"/>
      <c r="AE163" s="285"/>
      <c r="AF163" s="49"/>
      <c r="AG163" s="84"/>
      <c r="AH163" s="84"/>
      <c r="AI163" s="84"/>
      <c r="AJ163" s="49"/>
      <c r="AK163" s="49"/>
      <c r="AL163" s="49"/>
      <c r="AM163" s="49"/>
      <c r="AN163" s="438"/>
      <c r="AO163" s="49"/>
    </row>
    <row r="164" spans="1:43" ht="30" customHeight="1" thickBot="1" x14ac:dyDescent="0.2">
      <c r="A164" s="1033" t="s">
        <v>2880</v>
      </c>
      <c r="B164" s="1034"/>
      <c r="C164" s="1034"/>
      <c r="D164" s="1034"/>
      <c r="E164" s="1034"/>
      <c r="F164" s="1034"/>
      <c r="G164" s="1035"/>
      <c r="H164" s="1035"/>
      <c r="I164" s="1035"/>
      <c r="J164" s="1035"/>
      <c r="K164" s="1035"/>
      <c r="L164" s="1036"/>
      <c r="M164" s="1536" t="s">
        <v>2810</v>
      </c>
      <c r="N164" s="1537"/>
      <c r="O164" s="1035"/>
      <c r="P164" s="1035"/>
      <c r="Q164" s="1035"/>
      <c r="R164" s="1035"/>
      <c r="S164" s="1035"/>
      <c r="T164" s="1036"/>
      <c r="U164" s="1536" t="s">
        <v>2810</v>
      </c>
      <c r="V164" s="1538"/>
      <c r="W164" s="8"/>
      <c r="X164" s="8"/>
      <c r="Y164" s="8"/>
      <c r="Z164" s="415"/>
      <c r="AA164" s="8"/>
      <c r="AB164" s="8"/>
      <c r="AC164" s="8"/>
      <c r="AD164" s="8"/>
      <c r="AE164" s="285"/>
      <c r="AF164" s="49"/>
      <c r="AG164" s="84"/>
      <c r="AH164" s="84"/>
      <c r="AI164" s="84"/>
      <c r="AJ164" s="49"/>
      <c r="AK164" s="49"/>
      <c r="AL164" s="49"/>
      <c r="AM164" s="49"/>
      <c r="AN164" s="438"/>
      <c r="AO164" s="49"/>
    </row>
    <row r="165" spans="1:43" ht="30" customHeight="1" x14ac:dyDescent="0.15">
      <c r="A165" s="1539" t="s">
        <v>2809</v>
      </c>
      <c r="B165" s="1539"/>
      <c r="C165" s="1539"/>
      <c r="D165" s="1539"/>
      <c r="E165" s="1539"/>
      <c r="F165" s="1539"/>
      <c r="G165" s="1540">
        <f>SUM(G160:L164)</f>
        <v>0</v>
      </c>
      <c r="H165" s="1540"/>
      <c r="I165" s="1540"/>
      <c r="J165" s="1540"/>
      <c r="K165" s="1540"/>
      <c r="L165" s="1541"/>
      <c r="M165" s="1553" t="s">
        <v>2810</v>
      </c>
      <c r="N165" s="1554"/>
      <c r="O165" s="1540">
        <f>SUM(O160:T164)</f>
        <v>0</v>
      </c>
      <c r="P165" s="1540"/>
      <c r="Q165" s="1540"/>
      <c r="R165" s="1540"/>
      <c r="S165" s="1540"/>
      <c r="T165" s="1541"/>
      <c r="U165" s="1553" t="s">
        <v>2810</v>
      </c>
      <c r="V165" s="1554"/>
      <c r="W165" s="8"/>
      <c r="X165" s="8"/>
      <c r="Y165" s="8"/>
      <c r="Z165" s="8"/>
      <c r="AA165" s="8"/>
      <c r="AB165" s="8"/>
      <c r="AC165" s="8"/>
      <c r="AD165" s="8"/>
      <c r="AE165" s="285"/>
      <c r="AF165" s="49" t="str">
        <f>IF(G165&lt;&gt;SUM(G160:L164),"←本務教員人件費支出計が、明細の合計と一致しません.",
IF(O165&lt;&gt;SUM(O160:T164),"←本務職員人件費支出計が、明細の合計と一致しません",""))</f>
        <v/>
      </c>
      <c r="AG165" s="84"/>
      <c r="AH165" s="84"/>
      <c r="AI165" s="84"/>
      <c r="AJ165" s="49"/>
      <c r="AK165" s="49"/>
      <c r="AL165" s="49"/>
      <c r="AM165" s="49"/>
      <c r="AN165" s="438"/>
      <c r="AO165" s="49"/>
    </row>
    <row r="166" spans="1:43" ht="5.0999999999999996" customHeight="1" x14ac:dyDescent="0.15">
      <c r="A166" s="1516"/>
      <c r="B166" s="1517"/>
      <c r="C166" s="1083"/>
      <c r="D166" s="1083"/>
      <c r="E166" s="1083"/>
      <c r="F166" s="1083"/>
      <c r="G166" s="1083"/>
      <c r="H166" s="1083"/>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1:43" ht="5.0999999999999996" customHeight="1" x14ac:dyDescent="0.15">
      <c r="A167" s="361"/>
      <c r="B167" s="362"/>
      <c r="C167" s="363"/>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row>
    <row r="168" spans="1:43" ht="5.0999999999999996" customHeight="1" x14ac:dyDescent="0.15">
      <c r="A168" s="361"/>
      <c r="B168" s="362"/>
      <c r="C168" s="363"/>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row>
    <row r="169" spans="1:43" s="36" customFormat="1" ht="5.0999999999999996" customHeight="1" x14ac:dyDescent="0.15">
      <c r="A169" s="126"/>
      <c r="B169" s="127"/>
      <c r="C169" s="1028"/>
      <c r="D169" s="1028"/>
      <c r="E169" s="1028"/>
      <c r="F169" s="1028"/>
      <c r="G169" s="1028"/>
      <c r="H169" s="1028"/>
      <c r="I169" s="1028"/>
      <c r="J169" s="1028"/>
      <c r="K169" s="1028"/>
      <c r="L169" s="1028"/>
      <c r="M169" s="1028"/>
      <c r="N169" s="1028"/>
      <c r="O169" s="1028"/>
      <c r="P169" s="1028"/>
      <c r="Q169" s="1028"/>
      <c r="R169" s="1028"/>
      <c r="S169" s="1028"/>
      <c r="T169" s="1028"/>
      <c r="U169" s="1028"/>
      <c r="V169" s="1028"/>
      <c r="W169" s="1028"/>
      <c r="X169" s="1028"/>
      <c r="Y169" s="1028"/>
      <c r="Z169" s="1028"/>
      <c r="AA169" s="1028"/>
      <c r="AB169" s="1028"/>
      <c r="AC169" s="1028"/>
      <c r="AD169" s="1028"/>
      <c r="AE169" s="1028"/>
      <c r="AF169" s="54"/>
      <c r="AG169" s="82"/>
      <c r="AH169" s="82"/>
      <c r="AI169" s="82"/>
      <c r="AJ169" s="54"/>
      <c r="AK169" s="54"/>
      <c r="AL169" s="54"/>
      <c r="AM169" s="54"/>
      <c r="AN169" s="437"/>
      <c r="AO169" s="54"/>
      <c r="AP169" s="79"/>
      <c r="AQ169" s="79"/>
    </row>
    <row r="170" spans="1:43" ht="5.0999999999999996" customHeight="1" x14ac:dyDescent="0.15">
      <c r="A170" s="1557"/>
      <c r="B170" s="1557"/>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row>
    <row r="171" spans="1:43" ht="15.75" customHeight="1" thickBot="1" x14ac:dyDescent="0.2">
      <c r="A171" s="994" t="s">
        <v>3115</v>
      </c>
      <c r="B171" s="994"/>
      <c r="C171" s="994"/>
      <c r="D171" s="994"/>
      <c r="E171" s="994"/>
      <c r="F171" s="994"/>
      <c r="G171" s="994"/>
      <c r="H171" s="994"/>
      <c r="I171" s="994"/>
      <c r="J171" s="994"/>
      <c r="K171" s="994"/>
      <c r="L171" s="994"/>
      <c r="M171" s="994"/>
      <c r="N171" s="994"/>
      <c r="O171" s="994"/>
      <c r="P171" s="994"/>
      <c r="Q171" s="994"/>
      <c r="R171" s="994"/>
      <c r="S171" s="994"/>
      <c r="T171" s="994"/>
      <c r="U171" s="994"/>
      <c r="V171" s="994"/>
      <c r="W171" s="994"/>
      <c r="X171" s="994"/>
      <c r="Y171" s="994"/>
      <c r="Z171" s="994"/>
      <c r="AA171" s="18"/>
      <c r="AB171" s="18"/>
      <c r="AC171" s="61" t="s">
        <v>2877</v>
      </c>
      <c r="AD171" s="18"/>
      <c r="AE171" s="2"/>
    </row>
    <row r="172" spans="1:43" ht="16.5" customHeight="1" x14ac:dyDescent="0.15">
      <c r="A172" s="932" t="s">
        <v>36</v>
      </c>
      <c r="B172" s="933"/>
      <c r="C172" s="936" t="s">
        <v>3000</v>
      </c>
      <c r="D172" s="937"/>
      <c r="E172" s="942" t="s">
        <v>37</v>
      </c>
      <c r="F172" s="943"/>
      <c r="G172" s="943"/>
      <c r="H172" s="943"/>
      <c r="I172" s="943"/>
      <c r="J172" s="943"/>
      <c r="K172" s="943"/>
      <c r="L172" s="943"/>
      <c r="M172" s="943"/>
      <c r="N172" s="943"/>
      <c r="O172" s="943"/>
      <c r="P172" s="943"/>
      <c r="Q172" s="944"/>
      <c r="R172" s="945"/>
      <c r="S172" s="946"/>
      <c r="T172" s="946"/>
      <c r="U172" s="946"/>
      <c r="V172" s="946"/>
      <c r="W172" s="946"/>
      <c r="X172" s="946"/>
      <c r="Y172" s="946"/>
      <c r="Z172" s="946"/>
      <c r="AA172" s="946"/>
      <c r="AB172" s="151" t="s">
        <v>2886</v>
      </c>
      <c r="AC172" s="152"/>
      <c r="AD172" s="20"/>
      <c r="AE172" s="2"/>
      <c r="AF172" s="49" t="str">
        <f>IF(R172="","←未記入です。（0円の場合は「0」を入力してください。）",
IF(R172&lt;8000000,"←800万円未満のため桁数を確認してください。（正しい場合は構いません。）",""))</f>
        <v>←未記入です。（0円の場合は「0」を入力してください。）</v>
      </c>
      <c r="AG172" s="84"/>
      <c r="AH172" s="84"/>
      <c r="AI172" s="84"/>
      <c r="AJ172" s="49"/>
      <c r="AK172" s="49"/>
      <c r="AL172" s="49"/>
      <c r="AM172" s="49"/>
      <c r="AN172" s="438"/>
      <c r="AO172" s="49"/>
    </row>
    <row r="173" spans="1:43" ht="16.5" customHeight="1" x14ac:dyDescent="0.15">
      <c r="A173" s="934"/>
      <c r="B173" s="935"/>
      <c r="C173" s="938"/>
      <c r="D173" s="939"/>
      <c r="E173" s="947" t="s">
        <v>38</v>
      </c>
      <c r="F173" s="948"/>
      <c r="G173" s="948"/>
      <c r="H173" s="948"/>
      <c r="I173" s="948"/>
      <c r="J173" s="948"/>
      <c r="K173" s="948"/>
      <c r="L173" s="948"/>
      <c r="M173" s="948"/>
      <c r="N173" s="948"/>
      <c r="O173" s="948"/>
      <c r="P173" s="948"/>
      <c r="Q173" s="949"/>
      <c r="R173" s="950"/>
      <c r="S173" s="951"/>
      <c r="T173" s="951"/>
      <c r="U173" s="951"/>
      <c r="V173" s="951"/>
      <c r="W173" s="951"/>
      <c r="X173" s="951"/>
      <c r="Y173" s="951"/>
      <c r="Z173" s="951"/>
      <c r="AA173" s="951"/>
      <c r="AB173" s="153" t="s">
        <v>2886</v>
      </c>
      <c r="AC173" s="154"/>
      <c r="AD173" s="19"/>
      <c r="AE173" s="2"/>
      <c r="AF173" s="49" t="str">
        <f>IF(R173="","←未記入です。（0円の場合は「0」を入力してください。）","")</f>
        <v>←未記入です。（0円の場合は「0」を入力してください。）</v>
      </c>
      <c r="AG173" s="84"/>
      <c r="AH173" s="84"/>
      <c r="AI173" s="84"/>
      <c r="AJ173" s="49"/>
      <c r="AK173" s="49"/>
      <c r="AL173" s="49"/>
      <c r="AM173" s="49"/>
      <c r="AN173" s="438"/>
      <c r="AO173" s="49"/>
    </row>
    <row r="174" spans="1:43" ht="16.5" customHeight="1" x14ac:dyDescent="0.15">
      <c r="A174" s="934"/>
      <c r="B174" s="935"/>
      <c r="C174" s="938"/>
      <c r="D174" s="939"/>
      <c r="E174" s="947" t="s">
        <v>39</v>
      </c>
      <c r="F174" s="948"/>
      <c r="G174" s="948"/>
      <c r="H174" s="948"/>
      <c r="I174" s="948"/>
      <c r="J174" s="948"/>
      <c r="K174" s="948"/>
      <c r="L174" s="948"/>
      <c r="M174" s="948"/>
      <c r="N174" s="948"/>
      <c r="O174" s="948"/>
      <c r="P174" s="948"/>
      <c r="Q174" s="949"/>
      <c r="R174" s="950"/>
      <c r="S174" s="951"/>
      <c r="T174" s="951"/>
      <c r="U174" s="951"/>
      <c r="V174" s="951"/>
      <c r="W174" s="951"/>
      <c r="X174" s="951"/>
      <c r="Y174" s="951"/>
      <c r="Z174" s="951"/>
      <c r="AA174" s="951"/>
      <c r="AB174" s="153" t="s">
        <v>2886</v>
      </c>
      <c r="AC174" s="154"/>
      <c r="AD174" s="20"/>
      <c r="AE174" s="2"/>
      <c r="AF174" s="49" t="str">
        <f>IF(R174="","←未記入です。（0円の場合は「0」を入力してください。）","")</f>
        <v>←未記入です。（0円の場合は「0」を入力してください。）</v>
      </c>
      <c r="AG174" s="84"/>
      <c r="AH174" s="84"/>
      <c r="AI174" s="84"/>
      <c r="AJ174" s="49"/>
      <c r="AK174" s="49"/>
      <c r="AL174" s="49"/>
      <c r="AM174" s="49"/>
      <c r="AN174" s="438"/>
      <c r="AO174" s="49"/>
    </row>
    <row r="175" spans="1:43" ht="16.5" customHeight="1" x14ac:dyDescent="0.15">
      <c r="A175" s="934"/>
      <c r="B175" s="935"/>
      <c r="C175" s="938"/>
      <c r="D175" s="939"/>
      <c r="E175" s="947" t="s">
        <v>40</v>
      </c>
      <c r="F175" s="948"/>
      <c r="G175" s="948"/>
      <c r="H175" s="948"/>
      <c r="I175" s="948"/>
      <c r="J175" s="948"/>
      <c r="K175" s="948"/>
      <c r="L175" s="948"/>
      <c r="M175" s="948"/>
      <c r="N175" s="948"/>
      <c r="O175" s="948"/>
      <c r="P175" s="948"/>
      <c r="Q175" s="949"/>
      <c r="R175" s="950"/>
      <c r="S175" s="951"/>
      <c r="T175" s="951"/>
      <c r="U175" s="951"/>
      <c r="V175" s="951"/>
      <c r="W175" s="951"/>
      <c r="X175" s="951"/>
      <c r="Y175" s="951"/>
      <c r="Z175" s="951"/>
      <c r="AA175" s="951"/>
      <c r="AB175" s="153" t="s">
        <v>2886</v>
      </c>
      <c r="AC175" s="154"/>
      <c r="AD175" s="19"/>
      <c r="AE175" s="2"/>
      <c r="AF175" s="49" t="str">
        <f>IF(R175="","←未記入です。（0円の場合は「0」を入力してください。）","")</f>
        <v>←未記入です。（0円の場合は「0」を入力してください。）</v>
      </c>
      <c r="AG175" s="84"/>
      <c r="AH175" s="84"/>
      <c r="AI175" s="84"/>
      <c r="AJ175" s="49"/>
      <c r="AK175" s="49"/>
      <c r="AL175" s="49"/>
      <c r="AM175" s="49"/>
      <c r="AN175" s="438"/>
      <c r="AO175" s="49"/>
    </row>
    <row r="176" spans="1:43" ht="16.5" customHeight="1" x14ac:dyDescent="0.15">
      <c r="A176" s="934"/>
      <c r="B176" s="935"/>
      <c r="C176" s="938"/>
      <c r="D176" s="939"/>
      <c r="E176" s="947" t="s">
        <v>41</v>
      </c>
      <c r="F176" s="948"/>
      <c r="G176" s="948"/>
      <c r="H176" s="948"/>
      <c r="I176" s="948"/>
      <c r="J176" s="948"/>
      <c r="K176" s="948"/>
      <c r="L176" s="948"/>
      <c r="M176" s="948"/>
      <c r="N176" s="948"/>
      <c r="O176" s="948"/>
      <c r="P176" s="948"/>
      <c r="Q176" s="949"/>
      <c r="R176" s="950"/>
      <c r="S176" s="951"/>
      <c r="T176" s="951"/>
      <c r="U176" s="951"/>
      <c r="V176" s="951"/>
      <c r="W176" s="951"/>
      <c r="X176" s="951"/>
      <c r="Y176" s="951"/>
      <c r="Z176" s="951"/>
      <c r="AA176" s="951"/>
      <c r="AB176" s="153" t="s">
        <v>2886</v>
      </c>
      <c r="AC176" s="154"/>
      <c r="AD176" s="20"/>
      <c r="AE176" s="2"/>
      <c r="AF176" s="49" t="str">
        <f>IF(R176="","←未記入です。（0円の場合は「0」を入力してください。）","")</f>
        <v>←未記入です。（0円の場合は「0」を入力してください。）</v>
      </c>
      <c r="AG176" s="84"/>
      <c r="AH176" s="84"/>
      <c r="AI176" s="84"/>
      <c r="AJ176" s="49"/>
      <c r="AK176" s="49"/>
      <c r="AL176" s="49"/>
      <c r="AM176" s="49"/>
      <c r="AN176" s="438"/>
      <c r="AO176" s="49"/>
    </row>
    <row r="177" spans="1:65" ht="16.5" customHeight="1" x14ac:dyDescent="0.15">
      <c r="A177" s="934"/>
      <c r="B177" s="935"/>
      <c r="C177" s="938"/>
      <c r="D177" s="939"/>
      <c r="E177" s="1088" t="s">
        <v>42</v>
      </c>
      <c r="F177" s="1089"/>
      <c r="G177" s="1089"/>
      <c r="H177" s="1089"/>
      <c r="I177" s="1089"/>
      <c r="J177" s="1089"/>
      <c r="K177" s="1089"/>
      <c r="L177" s="1089"/>
      <c r="M177" s="1089"/>
      <c r="N177" s="1089"/>
      <c r="O177" s="1089"/>
      <c r="P177" s="1089"/>
      <c r="Q177" s="1090"/>
      <c r="R177" s="1555"/>
      <c r="S177" s="1556"/>
      <c r="T177" s="1556"/>
      <c r="U177" s="1556"/>
      <c r="V177" s="1556"/>
      <c r="W177" s="1556"/>
      <c r="X177" s="1556"/>
      <c r="Y177" s="1556"/>
      <c r="Z177" s="1556"/>
      <c r="AA177" s="1556"/>
      <c r="AB177" s="155" t="s">
        <v>2886</v>
      </c>
      <c r="AC177" s="156"/>
      <c r="AD177" s="20"/>
      <c r="AE177" s="2"/>
      <c r="AF177" s="49" t="str">
        <f>IF(R177="","←未記入です。（0円の場合は「0」を入力してください。）","")</f>
        <v>←未記入です。（0円の場合は「0」を入力してください。）</v>
      </c>
      <c r="AG177" s="84"/>
      <c r="AH177" s="84"/>
      <c r="AI177" s="84"/>
      <c r="AJ177" s="49"/>
      <c r="AK177" s="49"/>
      <c r="AL177" s="49"/>
      <c r="AM177" s="49"/>
      <c r="AN177" s="438"/>
      <c r="AO177" s="49"/>
    </row>
    <row r="178" spans="1:65" ht="16.5" customHeight="1" x14ac:dyDescent="0.15">
      <c r="A178" s="934"/>
      <c r="B178" s="935"/>
      <c r="C178" s="940"/>
      <c r="D178" s="941"/>
      <c r="E178" s="1042" t="s">
        <v>43</v>
      </c>
      <c r="F178" s="1042"/>
      <c r="G178" s="1042"/>
      <c r="H178" s="1042"/>
      <c r="I178" s="1042"/>
      <c r="J178" s="1042"/>
      <c r="K178" s="1042"/>
      <c r="L178" s="1042"/>
      <c r="M178" s="1042"/>
      <c r="N178" s="1042"/>
      <c r="O178" s="1042"/>
      <c r="P178" s="1042"/>
      <c r="Q178" s="1043"/>
      <c r="R178" s="1044">
        <f>R172+R173+R174+R175+R176+R177</f>
        <v>0</v>
      </c>
      <c r="S178" s="1045"/>
      <c r="T178" s="1045"/>
      <c r="U178" s="1045"/>
      <c r="V178" s="1045"/>
      <c r="W178" s="1045"/>
      <c r="X178" s="1045"/>
      <c r="Y178" s="1045"/>
      <c r="Z178" s="1045"/>
      <c r="AA178" s="1045"/>
      <c r="AB178" s="187" t="s">
        <v>2886</v>
      </c>
      <c r="AC178" s="188"/>
      <c r="AD178" s="19"/>
      <c r="AE178" s="2"/>
      <c r="AF178" s="49" t="str">
        <f>IF(SUM(R172:R177)&lt;&gt;R178,"←教育活動収入計が明細計と一致しません。","")</f>
        <v/>
      </c>
      <c r="AG178" s="84"/>
      <c r="AH178" s="84"/>
      <c r="AI178" s="84"/>
      <c r="AJ178" s="49"/>
      <c r="AK178" s="49"/>
      <c r="AL178" s="49"/>
      <c r="AM178" s="49"/>
      <c r="AN178" s="438"/>
      <c r="AO178" s="49"/>
    </row>
    <row r="179" spans="1:65" ht="16.5" customHeight="1" x14ac:dyDescent="0.15">
      <c r="A179" s="934"/>
      <c r="B179" s="935"/>
      <c r="C179" s="1046" t="s">
        <v>44</v>
      </c>
      <c r="D179" s="1047"/>
      <c r="E179" s="1558" t="s">
        <v>45</v>
      </c>
      <c r="F179" s="1559"/>
      <c r="G179" s="1559"/>
      <c r="H179" s="1559"/>
      <c r="I179" s="1559"/>
      <c r="J179" s="1559"/>
      <c r="K179" s="1559"/>
      <c r="L179" s="1559"/>
      <c r="M179" s="1559"/>
      <c r="N179" s="1559"/>
      <c r="O179" s="1559"/>
      <c r="P179" s="1559"/>
      <c r="Q179" s="1560"/>
      <c r="R179" s="1085"/>
      <c r="S179" s="1086"/>
      <c r="T179" s="1086"/>
      <c r="U179" s="1086"/>
      <c r="V179" s="1086"/>
      <c r="W179" s="1086"/>
      <c r="X179" s="1086"/>
      <c r="Y179" s="1086"/>
      <c r="Z179" s="1086"/>
      <c r="AA179" s="1086"/>
      <c r="AB179" s="262" t="s">
        <v>2886</v>
      </c>
      <c r="AC179" s="263"/>
      <c r="AD179" s="20"/>
      <c r="AE179" s="2"/>
      <c r="AF179" s="49" t="str">
        <f>IF(R179="","←未記入です。（0円の場合は「0」を入力してください。）","")</f>
        <v>←未記入です。（0円の場合は「0」を入力してください。）</v>
      </c>
      <c r="AG179" s="84"/>
      <c r="AH179" s="84"/>
      <c r="AI179" s="84"/>
      <c r="AJ179" s="49"/>
      <c r="AK179" s="49"/>
      <c r="AL179" s="49"/>
      <c r="AM179" s="49"/>
      <c r="AN179" s="438"/>
      <c r="AO179" s="49"/>
    </row>
    <row r="180" spans="1:65" ht="16.5" customHeight="1" x14ac:dyDescent="0.15">
      <c r="A180" s="934"/>
      <c r="B180" s="935"/>
      <c r="C180" s="1048"/>
      <c r="D180" s="1049"/>
      <c r="E180" s="1023" t="s">
        <v>207</v>
      </c>
      <c r="F180" s="1024"/>
      <c r="G180" s="1024"/>
      <c r="H180" s="1024"/>
      <c r="I180" s="1024"/>
      <c r="J180" s="1024"/>
      <c r="K180" s="1024"/>
      <c r="L180" s="1024"/>
      <c r="M180" s="1024"/>
      <c r="N180" s="1024"/>
      <c r="O180" s="1024"/>
      <c r="P180" s="1024"/>
      <c r="Q180" s="1025"/>
      <c r="R180" s="373" t="s">
        <v>58</v>
      </c>
      <c r="S180" s="1053"/>
      <c r="T180" s="1053"/>
      <c r="U180" s="1053"/>
      <c r="V180" s="1053"/>
      <c r="W180" s="1053"/>
      <c r="X180" s="1053"/>
      <c r="Y180" s="1053"/>
      <c r="Z180" s="1053"/>
      <c r="AA180" s="1053"/>
      <c r="AB180" s="374" t="s">
        <v>2887</v>
      </c>
      <c r="AC180" s="266"/>
      <c r="AD180" s="20"/>
      <c r="AE180" s="2"/>
      <c r="AF180" s="49" t="str">
        <f>IF(S180="","←未記入です。（0円の場合は「0」を入力してください。",
IF(S180&gt;R179,"←「うち退職給与引当金繰入額」が「人件費」を上回っています。",""))</f>
        <v>←未記入です。（0円の場合は「0」を入力してください。</v>
      </c>
      <c r="AG180" s="84"/>
      <c r="AH180" s="84"/>
      <c r="AI180" s="84"/>
      <c r="AJ180" s="49"/>
      <c r="AK180" s="49"/>
      <c r="AL180" s="49"/>
      <c r="AM180" s="49"/>
      <c r="AN180" s="438"/>
      <c r="AO180" s="49"/>
    </row>
    <row r="181" spans="1:65" ht="16.5" customHeight="1" x14ac:dyDescent="0.15">
      <c r="A181" s="934"/>
      <c r="B181" s="935"/>
      <c r="C181" s="1048"/>
      <c r="D181" s="1049"/>
      <c r="E181" s="1023" t="s">
        <v>46</v>
      </c>
      <c r="F181" s="1024"/>
      <c r="G181" s="1024"/>
      <c r="H181" s="1024"/>
      <c r="I181" s="1024"/>
      <c r="J181" s="1024"/>
      <c r="K181" s="1024"/>
      <c r="L181" s="1024"/>
      <c r="M181" s="1024"/>
      <c r="N181" s="1024"/>
      <c r="O181" s="1024"/>
      <c r="P181" s="1024"/>
      <c r="Q181" s="1025"/>
      <c r="R181" s="1052"/>
      <c r="S181" s="1053"/>
      <c r="T181" s="1053"/>
      <c r="U181" s="1053"/>
      <c r="V181" s="1053"/>
      <c r="W181" s="1053"/>
      <c r="X181" s="1053"/>
      <c r="Y181" s="1053"/>
      <c r="Z181" s="1053"/>
      <c r="AA181" s="1053"/>
      <c r="AB181" s="374" t="s">
        <v>2886</v>
      </c>
      <c r="AC181" s="154"/>
      <c r="AD181" s="20"/>
      <c r="AE181" s="2"/>
      <c r="AF181" s="49" t="str">
        <f>IF(R181="","←未記入です。（0円の場合は「0」を入力してください。）","")</f>
        <v>←未記入です。（0円の場合は「0」を入力してください。）</v>
      </c>
      <c r="AG181" s="84"/>
      <c r="AH181" s="84"/>
      <c r="AI181" s="84"/>
      <c r="AJ181" s="49"/>
      <c r="AK181" s="49"/>
      <c r="AL181" s="49"/>
      <c r="AM181" s="49"/>
      <c r="AN181" s="438"/>
      <c r="AO181" s="49"/>
    </row>
    <row r="182" spans="1:65" ht="16.5" customHeight="1" x14ac:dyDescent="0.15">
      <c r="A182" s="934"/>
      <c r="B182" s="935"/>
      <c r="C182" s="1048"/>
      <c r="D182" s="1049"/>
      <c r="E182" s="1023" t="s">
        <v>208</v>
      </c>
      <c r="F182" s="1024"/>
      <c r="G182" s="1024"/>
      <c r="H182" s="1024"/>
      <c r="I182" s="1024"/>
      <c r="J182" s="1024"/>
      <c r="K182" s="1024"/>
      <c r="L182" s="1024"/>
      <c r="M182" s="1024"/>
      <c r="N182" s="1024"/>
      <c r="O182" s="1024"/>
      <c r="P182" s="1024"/>
      <c r="Q182" s="1025"/>
      <c r="R182" s="373" t="s">
        <v>58</v>
      </c>
      <c r="S182" s="1053"/>
      <c r="T182" s="1053"/>
      <c r="U182" s="1053"/>
      <c r="V182" s="1053"/>
      <c r="W182" s="1053"/>
      <c r="X182" s="1053"/>
      <c r="Y182" s="1053"/>
      <c r="Z182" s="1053"/>
      <c r="AA182" s="1053"/>
      <c r="AB182" s="374" t="s">
        <v>2887</v>
      </c>
      <c r="AC182" s="266"/>
      <c r="AD182" s="20"/>
      <c r="AE182" s="2"/>
      <c r="AF182" s="49" t="str">
        <f>IF(S182="","←未記入です。（0円の場合は「0」を入力してください。",
IF(S182&gt;R181,"←「うち減価償却費」が「教育研究経費」を上回っています。",""))</f>
        <v>←未記入です。（0円の場合は「0」を入力してください。</v>
      </c>
      <c r="AG182" s="84"/>
      <c r="AH182" s="84"/>
      <c r="AI182" s="84"/>
      <c r="AJ182" s="49"/>
      <c r="AK182" s="49"/>
      <c r="AL182" s="49"/>
      <c r="AM182" s="49"/>
      <c r="AN182" s="438"/>
      <c r="AO182" s="49"/>
    </row>
    <row r="183" spans="1:65" s="77" customFormat="1" ht="16.5" customHeight="1" x14ac:dyDescent="0.15">
      <c r="A183" s="934"/>
      <c r="B183" s="935"/>
      <c r="C183" s="1048"/>
      <c r="D183" s="1049"/>
      <c r="E183" s="1023" t="s">
        <v>47</v>
      </c>
      <c r="F183" s="1024"/>
      <c r="G183" s="1024"/>
      <c r="H183" s="1024"/>
      <c r="I183" s="1024"/>
      <c r="J183" s="1024"/>
      <c r="K183" s="1024"/>
      <c r="L183" s="1024"/>
      <c r="M183" s="1024"/>
      <c r="N183" s="1024"/>
      <c r="O183" s="1024"/>
      <c r="P183" s="1024"/>
      <c r="Q183" s="1025"/>
      <c r="R183" s="1052"/>
      <c r="S183" s="1053"/>
      <c r="T183" s="1053"/>
      <c r="U183" s="1053"/>
      <c r="V183" s="1053"/>
      <c r="W183" s="1053"/>
      <c r="X183" s="1053"/>
      <c r="Y183" s="1053"/>
      <c r="Z183" s="1053"/>
      <c r="AA183" s="1053"/>
      <c r="AB183" s="374" t="s">
        <v>2886</v>
      </c>
      <c r="AC183" s="154"/>
      <c r="AD183" s="3"/>
      <c r="AE183" s="3"/>
      <c r="AF183" s="49" t="str">
        <f>IF(R183="","←未記入です。（0円の場合は「0」を入力してください。）","")</f>
        <v>←未記入です。（0円の場合は「0」を入力してください。）</v>
      </c>
      <c r="AG183" s="84"/>
      <c r="AH183" s="84"/>
      <c r="AI183" s="84"/>
      <c r="AJ183" s="49"/>
      <c r="AK183" s="49"/>
      <c r="AL183" s="49"/>
      <c r="AM183" s="49"/>
      <c r="AN183" s="438"/>
      <c r="AO183" s="49"/>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spans="1:65" s="77" customFormat="1" ht="16.5" customHeight="1" x14ac:dyDescent="0.15">
      <c r="A184" s="934"/>
      <c r="B184" s="935"/>
      <c r="C184" s="1048"/>
      <c r="D184" s="1049"/>
      <c r="E184" s="1023" t="s">
        <v>208</v>
      </c>
      <c r="F184" s="1024"/>
      <c r="G184" s="1024"/>
      <c r="H184" s="1024"/>
      <c r="I184" s="1024"/>
      <c r="J184" s="1024"/>
      <c r="K184" s="1024"/>
      <c r="L184" s="1024"/>
      <c r="M184" s="1024"/>
      <c r="N184" s="1024"/>
      <c r="O184" s="1024"/>
      <c r="P184" s="1024"/>
      <c r="Q184" s="1025"/>
      <c r="R184" s="373" t="s">
        <v>58</v>
      </c>
      <c r="S184" s="1053"/>
      <c r="T184" s="1053"/>
      <c r="U184" s="1053"/>
      <c r="V184" s="1053"/>
      <c r="W184" s="1053"/>
      <c r="X184" s="1053"/>
      <c r="Y184" s="1053"/>
      <c r="Z184" s="1053"/>
      <c r="AA184" s="1053"/>
      <c r="AB184" s="374" t="s">
        <v>2887</v>
      </c>
      <c r="AC184" s="266"/>
      <c r="AD184" s="3"/>
      <c r="AE184" s="3"/>
      <c r="AF184" s="49" t="str">
        <f>IF(S184="","←未記入です。（0円の場合は「0」を入力してください。",
IF(S184&gt;R183,"←「うち減価償却費」が「管理経費」を上回っています。",""))</f>
        <v>←未記入です。（0円の場合は「0」を入力してください。</v>
      </c>
      <c r="AG184" s="84"/>
      <c r="AH184" s="84"/>
      <c r="AI184" s="84"/>
      <c r="AJ184" s="49"/>
      <c r="AK184" s="49"/>
      <c r="AL184" s="49"/>
      <c r="AM184" s="49"/>
      <c r="AN184" s="438"/>
      <c r="AO184" s="49"/>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spans="1:65" s="77" customFormat="1" ht="16.5" customHeight="1" x14ac:dyDescent="0.15">
      <c r="A185" s="934"/>
      <c r="B185" s="935"/>
      <c r="C185" s="1048"/>
      <c r="D185" s="1049"/>
      <c r="E185" s="1088" t="s">
        <v>48</v>
      </c>
      <c r="F185" s="1089"/>
      <c r="G185" s="1089"/>
      <c r="H185" s="1089"/>
      <c r="I185" s="1089"/>
      <c r="J185" s="1089"/>
      <c r="K185" s="1089"/>
      <c r="L185" s="1089"/>
      <c r="M185" s="1089"/>
      <c r="N185" s="1089"/>
      <c r="O185" s="1089"/>
      <c r="P185" s="1089"/>
      <c r="Q185" s="1090"/>
      <c r="R185" s="1510"/>
      <c r="S185" s="1511"/>
      <c r="T185" s="1511"/>
      <c r="U185" s="1511"/>
      <c r="V185" s="1511"/>
      <c r="W185" s="1511"/>
      <c r="X185" s="1511"/>
      <c r="Y185" s="1511"/>
      <c r="Z185" s="1511"/>
      <c r="AA185" s="1511"/>
      <c r="AB185" s="264" t="s">
        <v>2886</v>
      </c>
      <c r="AC185" s="265"/>
      <c r="AD185" s="20"/>
      <c r="AE185" s="2"/>
      <c r="AF185" s="49" t="str">
        <f>IF(R185="","←未記入です。（0円の場合は「0」を入力してください。）","")</f>
        <v>←未記入です。（0円の場合は「0」を入力してください。）</v>
      </c>
      <c r="AG185" s="84"/>
      <c r="AH185" s="84"/>
      <c r="AI185" s="84"/>
      <c r="AJ185" s="49"/>
      <c r="AK185" s="49"/>
      <c r="AL185" s="49"/>
      <c r="AM185" s="49"/>
      <c r="AN185" s="438"/>
      <c r="AO185" s="49"/>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spans="1:65" s="77" customFormat="1" ht="16.5" customHeight="1" x14ac:dyDescent="0.15">
      <c r="A186" s="934"/>
      <c r="B186" s="935"/>
      <c r="C186" s="1050"/>
      <c r="D186" s="1051"/>
      <c r="E186" s="1532" t="s">
        <v>49</v>
      </c>
      <c r="F186" s="1532"/>
      <c r="G186" s="1532"/>
      <c r="H186" s="1532"/>
      <c r="I186" s="1532"/>
      <c r="J186" s="1532"/>
      <c r="K186" s="1532"/>
      <c r="L186" s="1532"/>
      <c r="M186" s="1532"/>
      <c r="N186" s="1532"/>
      <c r="O186" s="1532"/>
      <c r="P186" s="1532"/>
      <c r="Q186" s="1533"/>
      <c r="R186" s="1100">
        <f>R179+R181+R183+R185</f>
        <v>0</v>
      </c>
      <c r="S186" s="1101"/>
      <c r="T186" s="1101"/>
      <c r="U186" s="1101"/>
      <c r="V186" s="1101"/>
      <c r="W186" s="1101"/>
      <c r="X186" s="1101"/>
      <c r="Y186" s="1101"/>
      <c r="Z186" s="1101"/>
      <c r="AA186" s="1101"/>
      <c r="AB186" s="187" t="s">
        <v>2886</v>
      </c>
      <c r="AC186" s="188"/>
      <c r="AD186" s="20"/>
      <c r="AE186" s="2"/>
      <c r="AF186" s="49" t="str">
        <f>IF(SUM(R179,R181,R183,R185)&lt;&gt;R186,"←教育活動支出計が明細計と一致しません。","")</f>
        <v/>
      </c>
      <c r="AG186" s="84"/>
      <c r="AH186" s="84"/>
      <c r="AI186" s="84"/>
      <c r="AJ186" s="49"/>
      <c r="AK186" s="49"/>
      <c r="AL186" s="49"/>
      <c r="AM186" s="49"/>
      <c r="AN186" s="438"/>
      <c r="AO186" s="49"/>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spans="1:65" s="77" customFormat="1" ht="16.5" customHeight="1" x14ac:dyDescent="0.15">
      <c r="A187" s="110"/>
      <c r="B187" s="111"/>
      <c r="C187" s="952" t="s">
        <v>50</v>
      </c>
      <c r="D187" s="952"/>
      <c r="E187" s="952"/>
      <c r="F187" s="952"/>
      <c r="G187" s="952"/>
      <c r="H187" s="952"/>
      <c r="I187" s="952"/>
      <c r="J187" s="952"/>
      <c r="K187" s="952"/>
      <c r="L187" s="952"/>
      <c r="M187" s="952"/>
      <c r="N187" s="952"/>
      <c r="O187" s="952"/>
      <c r="P187" s="952"/>
      <c r="Q187" s="953"/>
      <c r="R187" s="1100">
        <f>R178-R186</f>
        <v>0</v>
      </c>
      <c r="S187" s="1101"/>
      <c r="T187" s="1101"/>
      <c r="U187" s="1101"/>
      <c r="V187" s="1101"/>
      <c r="W187" s="1101"/>
      <c r="X187" s="1101"/>
      <c r="Y187" s="1101"/>
      <c r="Z187" s="1101"/>
      <c r="AA187" s="1101"/>
      <c r="AB187" s="187" t="s">
        <v>2886</v>
      </c>
      <c r="AC187" s="188"/>
      <c r="AD187" s="8"/>
      <c r="AE187" s="2"/>
      <c r="AF187" s="49"/>
      <c r="AG187" s="84"/>
      <c r="AH187" s="84"/>
      <c r="AI187" s="84"/>
      <c r="AJ187" s="49"/>
      <c r="AK187" s="49"/>
      <c r="AL187" s="49"/>
      <c r="AM187" s="49"/>
      <c r="AN187" s="438"/>
      <c r="AO187" s="49"/>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spans="1:65" s="77" customFormat="1" ht="16.5" customHeight="1" x14ac:dyDescent="0.15">
      <c r="A188" s="1116" t="s">
        <v>51</v>
      </c>
      <c r="B188" s="1117"/>
      <c r="C188" s="164"/>
      <c r="D188" s="162"/>
      <c r="E188" s="1042" t="s">
        <v>52</v>
      </c>
      <c r="F188" s="1042"/>
      <c r="G188" s="1042"/>
      <c r="H188" s="1042"/>
      <c r="I188" s="1042"/>
      <c r="J188" s="1042"/>
      <c r="K188" s="1042"/>
      <c r="L188" s="1042"/>
      <c r="M188" s="1042"/>
      <c r="N188" s="1042"/>
      <c r="O188" s="1042"/>
      <c r="P188" s="1042"/>
      <c r="Q188" s="1043"/>
      <c r="R188" s="2127"/>
      <c r="S188" s="2128"/>
      <c r="T188" s="2128"/>
      <c r="U188" s="2128"/>
      <c r="V188" s="2128"/>
      <c r="W188" s="2128"/>
      <c r="X188" s="2128"/>
      <c r="Y188" s="2128"/>
      <c r="Z188" s="2128"/>
      <c r="AA188" s="2128"/>
      <c r="AB188" s="157" t="s">
        <v>2886</v>
      </c>
      <c r="AC188" s="158"/>
      <c r="AD188" s="8"/>
      <c r="AE188" s="2"/>
      <c r="AF188" s="49" t="str">
        <f>IF(R188="","←未記入です。（0円の場合は「0」を入力してください。）","")</f>
        <v>←未記入です。（0円の場合は「0」を入力してください。）</v>
      </c>
      <c r="AG188" s="84"/>
      <c r="AH188" s="84"/>
      <c r="AI188" s="84"/>
      <c r="AJ188" s="49"/>
      <c r="AK188" s="49"/>
      <c r="AL188" s="49"/>
      <c r="AM188" s="49"/>
      <c r="AN188" s="438"/>
      <c r="AO188" s="49"/>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spans="1:65" s="77" customFormat="1" ht="16.5" customHeight="1" x14ac:dyDescent="0.15">
      <c r="A189" s="1118"/>
      <c r="B189" s="1117"/>
      <c r="C189" s="165"/>
      <c r="D189" s="163"/>
      <c r="E189" s="1532" t="s">
        <v>53</v>
      </c>
      <c r="F189" s="1532"/>
      <c r="G189" s="1532"/>
      <c r="H189" s="1532"/>
      <c r="I189" s="1532"/>
      <c r="J189" s="1532"/>
      <c r="K189" s="1532"/>
      <c r="L189" s="1532"/>
      <c r="M189" s="1532"/>
      <c r="N189" s="1532"/>
      <c r="O189" s="1532"/>
      <c r="P189" s="1532"/>
      <c r="Q189" s="1533"/>
      <c r="R189" s="1094"/>
      <c r="S189" s="1095"/>
      <c r="T189" s="1095"/>
      <c r="U189" s="1095"/>
      <c r="V189" s="1095"/>
      <c r="W189" s="1095"/>
      <c r="X189" s="1095"/>
      <c r="Y189" s="1095"/>
      <c r="Z189" s="1095"/>
      <c r="AA189" s="1095"/>
      <c r="AB189" s="159" t="s">
        <v>2886</v>
      </c>
      <c r="AC189" s="160"/>
      <c r="AD189" s="8"/>
      <c r="AE189" s="2"/>
      <c r="AF189" s="49" t="str">
        <f>IF(R189="","←未記入です。（0円の場合は「0」を入力してください。）","")</f>
        <v>←未記入です。（0円の場合は「0」を入力してください。）</v>
      </c>
      <c r="AG189" s="84"/>
      <c r="AH189" s="84"/>
      <c r="AI189" s="84"/>
      <c r="AJ189" s="49"/>
      <c r="AK189" s="49"/>
      <c r="AL189" s="49"/>
      <c r="AM189" s="49"/>
      <c r="AN189" s="438"/>
      <c r="AO189" s="49"/>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spans="1:65" s="77" customFormat="1" ht="16.5" customHeight="1" x14ac:dyDescent="0.15">
      <c r="A190" s="1119"/>
      <c r="B190" s="1120"/>
      <c r="C190" s="952" t="s">
        <v>54</v>
      </c>
      <c r="D190" s="952"/>
      <c r="E190" s="952"/>
      <c r="F190" s="952"/>
      <c r="G190" s="952"/>
      <c r="H190" s="952"/>
      <c r="I190" s="952"/>
      <c r="J190" s="952"/>
      <c r="K190" s="952"/>
      <c r="L190" s="952"/>
      <c r="M190" s="952"/>
      <c r="N190" s="952">
        <f>N188-N189</f>
        <v>0</v>
      </c>
      <c r="O190" s="952"/>
      <c r="P190" s="952"/>
      <c r="Q190" s="953"/>
      <c r="R190" s="1100">
        <f>R188-R189</f>
        <v>0</v>
      </c>
      <c r="S190" s="1101"/>
      <c r="T190" s="1101"/>
      <c r="U190" s="1101"/>
      <c r="V190" s="1101"/>
      <c r="W190" s="1101"/>
      <c r="X190" s="1101"/>
      <c r="Y190" s="1101"/>
      <c r="Z190" s="1101"/>
      <c r="AA190" s="1101"/>
      <c r="AB190" s="189" t="s">
        <v>2886</v>
      </c>
      <c r="AC190" s="190"/>
      <c r="AD190" s="8"/>
      <c r="AE190" s="2"/>
      <c r="AF190" s="49"/>
      <c r="AG190" s="84"/>
      <c r="AH190" s="84"/>
      <c r="AI190" s="84"/>
      <c r="AJ190" s="49"/>
      <c r="AK190" s="49"/>
      <c r="AL190" s="49"/>
      <c r="AM190" s="49"/>
      <c r="AN190" s="438"/>
      <c r="AO190" s="49"/>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spans="1:65" ht="16.5" customHeight="1" x14ac:dyDescent="0.15">
      <c r="A191" s="2110" t="s">
        <v>55</v>
      </c>
      <c r="B191" s="2111"/>
      <c r="C191" s="100"/>
      <c r="D191" s="101"/>
      <c r="E191" s="1534" t="s">
        <v>56</v>
      </c>
      <c r="F191" s="1534"/>
      <c r="G191" s="1534"/>
      <c r="H191" s="1534"/>
      <c r="I191" s="1534"/>
      <c r="J191" s="1534"/>
      <c r="K191" s="1534"/>
      <c r="L191" s="1534"/>
      <c r="M191" s="1534"/>
      <c r="N191" s="1534"/>
      <c r="O191" s="1534"/>
      <c r="P191" s="1534"/>
      <c r="Q191" s="1535"/>
      <c r="R191" s="1094"/>
      <c r="S191" s="1095"/>
      <c r="T191" s="1095"/>
      <c r="U191" s="1095"/>
      <c r="V191" s="1095"/>
      <c r="W191" s="1095"/>
      <c r="X191" s="1095"/>
      <c r="Y191" s="1095"/>
      <c r="Z191" s="1095"/>
      <c r="AA191" s="1095"/>
      <c r="AB191" s="157" t="s">
        <v>2886</v>
      </c>
      <c r="AC191" s="158"/>
      <c r="AD191" s="8"/>
      <c r="AE191" s="2"/>
      <c r="AF191" s="49" t="str">
        <f>IF(R191="","←未記入です。（0円の場合は「0」を入力してください。","")</f>
        <v>←未記入です。（0円の場合は「0」を入力してください。</v>
      </c>
      <c r="AG191" s="84"/>
      <c r="AH191" s="84"/>
      <c r="AI191" s="84"/>
      <c r="AJ191" s="49"/>
      <c r="AK191" s="49"/>
      <c r="AL191" s="49"/>
      <c r="AM191" s="49"/>
      <c r="AN191" s="438"/>
      <c r="AO191" s="49"/>
    </row>
    <row r="192" spans="1:65" ht="16.5" customHeight="1" x14ac:dyDescent="0.15">
      <c r="A192" s="2112"/>
      <c r="B192" s="2113"/>
      <c r="C192" s="102"/>
      <c r="D192" s="103"/>
      <c r="E192" s="1121" t="s">
        <v>57</v>
      </c>
      <c r="F192" s="1122"/>
      <c r="G192" s="1122"/>
      <c r="H192" s="1122"/>
      <c r="I192" s="1122"/>
      <c r="J192" s="1122"/>
      <c r="K192" s="1122"/>
      <c r="L192" s="1122"/>
      <c r="M192" s="1122"/>
      <c r="N192" s="1122"/>
      <c r="O192" s="1122"/>
      <c r="P192" s="1122"/>
      <c r="Q192" s="1123"/>
      <c r="R192" s="204" t="s">
        <v>58</v>
      </c>
      <c r="S192" s="1095"/>
      <c r="T192" s="1095"/>
      <c r="U192" s="1095"/>
      <c r="V192" s="1095"/>
      <c r="W192" s="1095"/>
      <c r="X192" s="1095"/>
      <c r="Y192" s="1095"/>
      <c r="Z192" s="1095"/>
      <c r="AA192" s="1095"/>
      <c r="AB192" s="159" t="s">
        <v>2887</v>
      </c>
      <c r="AC192" s="160"/>
      <c r="AD192" s="1096" t="s">
        <v>59</v>
      </c>
      <c r="AE192" s="1097"/>
      <c r="AF192" s="49" t="str">
        <f>IF(S192="","←未記入です。（0円の場合は「0」を入力してください。）",
IF(R191&lt;S192,"←「うち施設設備補助金」が「特別収入計」を上回っています。",""))</f>
        <v>←未記入です。（0円の場合は「0」を入力してください。）</v>
      </c>
      <c r="AG192" s="31"/>
      <c r="AH192" s="31"/>
      <c r="AJ192" s="51"/>
      <c r="AK192" s="51"/>
      <c r="AL192" s="51"/>
      <c r="AM192" s="51"/>
      <c r="AN192" s="447"/>
      <c r="AO192" s="51"/>
    </row>
    <row r="193" spans="1:47" ht="16.5" customHeight="1" x14ac:dyDescent="0.15">
      <c r="A193" s="2112"/>
      <c r="B193" s="2113"/>
      <c r="C193" s="104"/>
      <c r="D193" s="105"/>
      <c r="E193" s="1098" t="s">
        <v>3091</v>
      </c>
      <c r="F193" s="1098"/>
      <c r="G193" s="1098"/>
      <c r="H193" s="1098"/>
      <c r="I193" s="1098"/>
      <c r="J193" s="1098"/>
      <c r="K193" s="1098"/>
      <c r="L193" s="1098"/>
      <c r="M193" s="1098"/>
      <c r="N193" s="1098"/>
      <c r="O193" s="1098"/>
      <c r="P193" s="1098"/>
      <c r="Q193" s="1099"/>
      <c r="R193" s="1094"/>
      <c r="S193" s="1095"/>
      <c r="T193" s="1095"/>
      <c r="U193" s="1095"/>
      <c r="V193" s="1095"/>
      <c r="W193" s="1095"/>
      <c r="X193" s="1095"/>
      <c r="Y193" s="1095"/>
      <c r="Z193" s="1095"/>
      <c r="AA193" s="1095"/>
      <c r="AB193" s="159" t="s">
        <v>2886</v>
      </c>
      <c r="AC193" s="160"/>
      <c r="AD193" s="1096"/>
      <c r="AE193" s="1097"/>
      <c r="AF193" s="49" t="str">
        <f>IF(R193="","←未記入です。（0円の場合は「0」を入力してください。）","")</f>
        <v>←未記入です。（0円の場合は「0」を入力してください。）</v>
      </c>
      <c r="AG193" s="84"/>
      <c r="AH193" s="84"/>
      <c r="AI193" s="84"/>
      <c r="AJ193" s="49"/>
      <c r="AK193" s="49"/>
      <c r="AL193" s="49"/>
      <c r="AM193" s="49"/>
      <c r="AN193" s="438"/>
      <c r="AO193" s="49"/>
    </row>
    <row r="194" spans="1:47" ht="16.5" customHeight="1" x14ac:dyDescent="0.15">
      <c r="A194" s="2114"/>
      <c r="B194" s="2115"/>
      <c r="C194" s="952" t="s">
        <v>60</v>
      </c>
      <c r="D194" s="952"/>
      <c r="E194" s="952"/>
      <c r="F194" s="952"/>
      <c r="G194" s="952"/>
      <c r="H194" s="952"/>
      <c r="I194" s="952"/>
      <c r="J194" s="952"/>
      <c r="K194" s="952"/>
      <c r="L194" s="952"/>
      <c r="M194" s="952"/>
      <c r="N194" s="952"/>
      <c r="O194" s="952"/>
      <c r="P194" s="952"/>
      <c r="Q194" s="953"/>
      <c r="R194" s="2125">
        <f>R191-R193</f>
        <v>0</v>
      </c>
      <c r="S194" s="2126"/>
      <c r="T194" s="2126"/>
      <c r="U194" s="2126"/>
      <c r="V194" s="2126"/>
      <c r="W194" s="2126"/>
      <c r="X194" s="2126"/>
      <c r="Y194" s="2126"/>
      <c r="Z194" s="2126"/>
      <c r="AA194" s="2126"/>
      <c r="AB194" s="187" t="s">
        <v>2886</v>
      </c>
      <c r="AC194" s="188"/>
      <c r="AD194" s="1096"/>
      <c r="AE194" s="1097"/>
      <c r="AF194" s="49"/>
      <c r="AG194" s="84"/>
      <c r="AH194" s="84"/>
      <c r="AI194" s="84"/>
      <c r="AJ194" s="49"/>
      <c r="AK194" s="49"/>
      <c r="AL194" s="49"/>
      <c r="AM194" s="49"/>
      <c r="AN194" s="438"/>
      <c r="AO194" s="49"/>
    </row>
    <row r="195" spans="1:47" ht="16.5" customHeight="1" x14ac:dyDescent="0.15">
      <c r="A195" s="1091" t="s">
        <v>61</v>
      </c>
      <c r="B195" s="1092"/>
      <c r="C195" s="1092"/>
      <c r="D195" s="1092"/>
      <c r="E195" s="1092"/>
      <c r="F195" s="1092"/>
      <c r="G195" s="1092"/>
      <c r="H195" s="1092"/>
      <c r="I195" s="1092"/>
      <c r="J195" s="1092"/>
      <c r="K195" s="1092"/>
      <c r="L195" s="1092"/>
      <c r="M195" s="1092"/>
      <c r="N195" s="1092"/>
      <c r="O195" s="1092"/>
      <c r="P195" s="1092"/>
      <c r="Q195" s="1093"/>
      <c r="R195" s="1100">
        <f>R199-R200</f>
        <v>0</v>
      </c>
      <c r="S195" s="1101"/>
      <c r="T195" s="1101"/>
      <c r="U195" s="1101"/>
      <c r="V195" s="1101"/>
      <c r="W195" s="1101"/>
      <c r="X195" s="1101"/>
      <c r="Y195" s="1101"/>
      <c r="Z195" s="1101"/>
      <c r="AA195" s="1101"/>
      <c r="AB195" s="187" t="s">
        <v>2886</v>
      </c>
      <c r="AC195" s="188"/>
      <c r="AD195" s="1096"/>
      <c r="AE195" s="1097"/>
      <c r="AF195" s="49"/>
      <c r="AG195" s="84"/>
      <c r="AH195" s="84"/>
      <c r="AI195" s="84"/>
      <c r="AJ195" s="49"/>
      <c r="AK195" s="49"/>
      <c r="AL195" s="49"/>
      <c r="AM195" s="49"/>
      <c r="AN195" s="438"/>
      <c r="AO195" s="49"/>
    </row>
    <row r="196" spans="1:47" ht="16.5" customHeight="1" x14ac:dyDescent="0.15">
      <c r="A196" s="1091" t="s">
        <v>62</v>
      </c>
      <c r="B196" s="1092"/>
      <c r="C196" s="1092"/>
      <c r="D196" s="1092"/>
      <c r="E196" s="1092"/>
      <c r="F196" s="1092"/>
      <c r="G196" s="1092"/>
      <c r="H196" s="1092"/>
      <c r="I196" s="1092"/>
      <c r="J196" s="1092"/>
      <c r="K196" s="1092"/>
      <c r="L196" s="1092"/>
      <c r="M196" s="1092"/>
      <c r="N196" s="1092"/>
      <c r="O196" s="1092"/>
      <c r="P196" s="1092"/>
      <c r="Q196" s="1093"/>
      <c r="R196" s="1094"/>
      <c r="S196" s="1095"/>
      <c r="T196" s="1095"/>
      <c r="U196" s="1095"/>
      <c r="V196" s="1095"/>
      <c r="W196" s="1095"/>
      <c r="X196" s="1095"/>
      <c r="Y196" s="1095"/>
      <c r="Z196" s="1095"/>
      <c r="AA196" s="1095"/>
      <c r="AB196" s="157" t="s">
        <v>2886</v>
      </c>
      <c r="AC196" s="158"/>
      <c r="AD196" s="1096"/>
      <c r="AE196" s="1097"/>
      <c r="AF196" s="49" t="str">
        <f>IF(R196="","←基本金繰入額合計が未記入です。（0円の場合は「0」を入力してください。）",
IF(R196&gt;0,"←基本金組入額合計がプラスになっています。（プラスで良い場合は無視してください。）",""))</f>
        <v>←基本金繰入額合計が未記入です。（0円の場合は「0」を入力してください。）</v>
      </c>
      <c r="AG196" s="84"/>
      <c r="AH196" s="84"/>
      <c r="AI196" s="84"/>
      <c r="AJ196" s="49"/>
      <c r="AK196" s="49"/>
      <c r="AL196" s="49"/>
      <c r="AM196" s="49"/>
      <c r="AN196" s="438"/>
      <c r="AO196" s="49"/>
    </row>
    <row r="197" spans="1:47" ht="16.5" customHeight="1" thickBot="1" x14ac:dyDescent="0.2">
      <c r="A197" s="2107" t="s">
        <v>63</v>
      </c>
      <c r="B197" s="2108"/>
      <c r="C197" s="2108"/>
      <c r="D197" s="2108"/>
      <c r="E197" s="2108"/>
      <c r="F197" s="2108"/>
      <c r="G197" s="2108"/>
      <c r="H197" s="2108"/>
      <c r="I197" s="2108"/>
      <c r="J197" s="2108"/>
      <c r="K197" s="2108"/>
      <c r="L197" s="2108"/>
      <c r="M197" s="2108"/>
      <c r="N197" s="2108"/>
      <c r="O197" s="2108"/>
      <c r="P197" s="2108"/>
      <c r="Q197" s="2109"/>
      <c r="R197" s="930">
        <f>R195+R196</f>
        <v>0</v>
      </c>
      <c r="S197" s="931"/>
      <c r="T197" s="931"/>
      <c r="U197" s="931"/>
      <c r="V197" s="931"/>
      <c r="W197" s="931"/>
      <c r="X197" s="931"/>
      <c r="Y197" s="931"/>
      <c r="Z197" s="931"/>
      <c r="AA197" s="931"/>
      <c r="AB197" s="191" t="s">
        <v>2886</v>
      </c>
      <c r="AC197" s="192"/>
      <c r="AD197" s="166"/>
      <c r="AE197" s="166"/>
      <c r="AF197" s="49"/>
      <c r="AG197" s="84"/>
      <c r="AH197" s="84"/>
      <c r="AI197" s="84"/>
      <c r="AJ197" s="49"/>
      <c r="AK197" s="49"/>
      <c r="AL197" s="49"/>
      <c r="AM197" s="49"/>
      <c r="AN197" s="438"/>
      <c r="AO197" s="49"/>
    </row>
    <row r="198" spans="1:47" s="36" customFormat="1" ht="15" customHeight="1" thickBot="1" x14ac:dyDescent="0.2">
      <c r="A198" s="21" t="s">
        <v>64</v>
      </c>
      <c r="B198" s="22"/>
      <c r="C198" s="21"/>
      <c r="D198" s="23"/>
      <c r="E198" s="23"/>
      <c r="F198" s="23"/>
      <c r="G198" s="23"/>
      <c r="H198" s="23"/>
      <c r="I198" s="23"/>
      <c r="J198" s="23"/>
      <c r="K198" s="23"/>
      <c r="L198" s="23"/>
      <c r="M198" s="24"/>
      <c r="N198" s="25"/>
      <c r="O198" s="25"/>
      <c r="P198" s="25"/>
      <c r="Q198" s="25"/>
      <c r="R198" s="25"/>
      <c r="S198" s="25"/>
      <c r="T198" s="25"/>
      <c r="U198" s="25"/>
      <c r="V198" s="26"/>
      <c r="W198" s="26"/>
      <c r="X198" s="27"/>
      <c r="Y198" s="27"/>
      <c r="Z198" s="161"/>
      <c r="AA198" s="161"/>
      <c r="AB198" s="161"/>
      <c r="AC198" s="161"/>
      <c r="AD198" s="166"/>
      <c r="AE198" s="166"/>
      <c r="AF198" s="49"/>
      <c r="AG198" s="84"/>
      <c r="AH198" s="84"/>
      <c r="AI198" s="84"/>
      <c r="AJ198" s="49"/>
      <c r="AK198" s="49"/>
      <c r="AL198" s="49"/>
      <c r="AM198" s="49"/>
      <c r="AN198" s="438"/>
      <c r="AO198" s="49"/>
      <c r="AP198" s="79"/>
      <c r="AQ198" s="79"/>
    </row>
    <row r="199" spans="1:47" s="36" customFormat="1" ht="15" customHeight="1" x14ac:dyDescent="0.15">
      <c r="A199" s="2116" t="s">
        <v>65</v>
      </c>
      <c r="B199" s="2117"/>
      <c r="C199" s="2117"/>
      <c r="D199" s="2117"/>
      <c r="E199" s="2117"/>
      <c r="F199" s="2117"/>
      <c r="G199" s="2117"/>
      <c r="H199" s="2117"/>
      <c r="I199" s="2117"/>
      <c r="J199" s="2117"/>
      <c r="K199" s="2117"/>
      <c r="L199" s="2117"/>
      <c r="M199" s="2117"/>
      <c r="N199" s="2117"/>
      <c r="O199" s="2117"/>
      <c r="P199" s="2117"/>
      <c r="Q199" s="2118"/>
      <c r="R199" s="1110">
        <f>R178+R188+R191</f>
        <v>0</v>
      </c>
      <c r="S199" s="1110"/>
      <c r="T199" s="1110"/>
      <c r="U199" s="1110"/>
      <c r="V199" s="1110"/>
      <c r="W199" s="1110"/>
      <c r="X199" s="1110"/>
      <c r="Y199" s="1110"/>
      <c r="Z199" s="1110"/>
      <c r="AA199" s="1110"/>
      <c r="AB199" s="1111" t="s">
        <v>2886</v>
      </c>
      <c r="AC199" s="1112"/>
      <c r="AD199" s="28"/>
      <c r="AE199" s="29"/>
      <c r="AF199" s="394"/>
      <c r="AG199" s="395"/>
      <c r="AH199" s="395"/>
      <c r="AI199" s="49"/>
      <c r="AJ199" s="49"/>
      <c r="AK199" s="84"/>
      <c r="AL199" s="84"/>
      <c r="AM199" s="84"/>
      <c r="AN199" s="438"/>
      <c r="AO199" s="49"/>
      <c r="AP199" s="49"/>
      <c r="AQ199" s="49"/>
      <c r="AR199" s="49"/>
      <c r="AS199" s="49"/>
      <c r="AT199" s="79"/>
      <c r="AU199" s="79"/>
    </row>
    <row r="200" spans="1:47" s="36" customFormat="1" ht="15" customHeight="1" thickBot="1" x14ac:dyDescent="0.2">
      <c r="A200" s="1113" t="s">
        <v>66</v>
      </c>
      <c r="B200" s="1114"/>
      <c r="C200" s="1114"/>
      <c r="D200" s="1114"/>
      <c r="E200" s="1114"/>
      <c r="F200" s="1114"/>
      <c r="G200" s="1114"/>
      <c r="H200" s="1114"/>
      <c r="I200" s="1114"/>
      <c r="J200" s="1114"/>
      <c r="K200" s="1114"/>
      <c r="L200" s="1114"/>
      <c r="M200" s="1114"/>
      <c r="N200" s="1114"/>
      <c r="O200" s="1114"/>
      <c r="P200" s="1114"/>
      <c r="Q200" s="1115"/>
      <c r="R200" s="931">
        <f>R186+R189+R193</f>
        <v>0</v>
      </c>
      <c r="S200" s="931"/>
      <c r="T200" s="931"/>
      <c r="U200" s="931"/>
      <c r="V200" s="931"/>
      <c r="W200" s="931"/>
      <c r="X200" s="931"/>
      <c r="Y200" s="931"/>
      <c r="Z200" s="931"/>
      <c r="AA200" s="931"/>
      <c r="AB200" s="2123" t="s">
        <v>2886</v>
      </c>
      <c r="AC200" s="2124"/>
      <c r="AD200" s="28"/>
      <c r="AE200" s="28"/>
      <c r="AF200" s="396"/>
      <c r="AG200" s="396"/>
      <c r="AH200" s="396"/>
      <c r="AI200" s="49"/>
      <c r="AJ200" s="49"/>
      <c r="AK200" s="84"/>
      <c r="AL200" s="84"/>
      <c r="AM200" s="84"/>
      <c r="AN200" s="438"/>
      <c r="AO200" s="49"/>
      <c r="AP200" s="49"/>
      <c r="AQ200" s="49"/>
      <c r="AR200" s="49"/>
      <c r="AS200" s="49"/>
      <c r="AT200" s="79"/>
      <c r="AU200" s="79"/>
    </row>
    <row r="201" spans="1:47" ht="5.0999999999999996" customHeight="1" x14ac:dyDescent="0.15">
      <c r="A201" s="2106"/>
      <c r="B201" s="2106"/>
      <c r="C201" s="2130"/>
      <c r="D201" s="2130"/>
      <c r="E201" s="2130"/>
      <c r="F201" s="2130"/>
      <c r="G201" s="2130"/>
      <c r="H201" s="2130"/>
      <c r="I201" s="2130"/>
      <c r="J201" s="2130"/>
      <c r="K201" s="2130"/>
      <c r="L201" s="2130"/>
      <c r="M201" s="2130"/>
      <c r="N201" s="2130"/>
      <c r="O201" s="2130"/>
      <c r="P201" s="2130"/>
      <c r="Q201" s="2130"/>
      <c r="R201" s="2130"/>
      <c r="S201" s="2130"/>
      <c r="T201" s="2130"/>
      <c r="U201" s="2130"/>
      <c r="V201" s="2130"/>
      <c r="W201" s="2130"/>
      <c r="X201" s="1083"/>
      <c r="Y201" s="1083"/>
      <c r="Z201" s="1083"/>
      <c r="AA201" s="1083"/>
      <c r="AB201" s="1083"/>
      <c r="AC201" s="1083"/>
      <c r="AD201" s="1083"/>
      <c r="AE201" s="1083"/>
      <c r="AF201" s="49"/>
      <c r="AG201" s="84"/>
      <c r="AH201" s="84"/>
      <c r="AI201" s="84"/>
      <c r="AJ201" s="49"/>
      <c r="AK201" s="49"/>
      <c r="AL201" s="49"/>
      <c r="AM201" s="49"/>
      <c r="AN201" s="438"/>
      <c r="AO201" s="49"/>
    </row>
    <row r="202" spans="1:47" ht="5.0999999999999996" customHeight="1" x14ac:dyDescent="0.15">
      <c r="A202" s="147"/>
      <c r="B202" s="147"/>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49"/>
      <c r="AG202" s="84"/>
      <c r="AH202" s="84"/>
      <c r="AI202" s="84"/>
      <c r="AJ202" s="49"/>
      <c r="AK202" s="49"/>
      <c r="AL202" s="49"/>
      <c r="AM202" s="49"/>
      <c r="AN202" s="438"/>
      <c r="AO202" s="49"/>
    </row>
    <row r="203" spans="1:47" ht="5.0999999999999996" customHeight="1" x14ac:dyDescent="0.15">
      <c r="A203" s="147"/>
      <c r="B203" s="147"/>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49"/>
      <c r="AG203" s="84"/>
      <c r="AH203" s="84"/>
      <c r="AI203" s="84"/>
      <c r="AJ203" s="49"/>
      <c r="AK203" s="49"/>
      <c r="AL203" s="49"/>
      <c r="AM203" s="49"/>
      <c r="AN203" s="438"/>
      <c r="AO203" s="49"/>
    </row>
    <row r="204" spans="1:47" ht="5.0999999999999996" customHeight="1" x14ac:dyDescent="0.15">
      <c r="A204" s="147"/>
      <c r="B204" s="147"/>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49"/>
      <c r="AG204" s="84"/>
      <c r="AH204" s="84"/>
      <c r="AI204" s="84"/>
      <c r="AJ204" s="49"/>
      <c r="AK204" s="49"/>
      <c r="AL204" s="49"/>
      <c r="AM204" s="49"/>
      <c r="AN204" s="438"/>
      <c r="AO204" s="49"/>
    </row>
    <row r="205" spans="1:47" ht="5.0999999999999996" customHeight="1" x14ac:dyDescent="0.15">
      <c r="A205" s="147"/>
      <c r="B205" s="119"/>
      <c r="C205" s="1083"/>
      <c r="D205" s="1083"/>
      <c r="E205" s="1083"/>
      <c r="F205" s="1083"/>
      <c r="G205" s="1083"/>
      <c r="H205" s="1083"/>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c r="AF205" s="49"/>
      <c r="AG205" s="84"/>
      <c r="AH205" s="84"/>
      <c r="AI205" s="84"/>
      <c r="AJ205" s="49"/>
      <c r="AK205" s="49"/>
      <c r="AL205" s="49"/>
      <c r="AM205" s="49"/>
      <c r="AN205" s="438"/>
      <c r="AO205" s="49"/>
    </row>
    <row r="206" spans="1:47" ht="7.5" customHeight="1" x14ac:dyDescent="0.15">
      <c r="A206" s="37"/>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7"/>
      <c r="Z206" s="37"/>
      <c r="AA206" s="37"/>
      <c r="AB206" s="37"/>
      <c r="AC206" s="37"/>
      <c r="AD206" s="37"/>
      <c r="AE206" s="37"/>
      <c r="AF206" s="49"/>
      <c r="AG206" s="84"/>
      <c r="AH206" s="84"/>
      <c r="AI206" s="84"/>
      <c r="AJ206" s="49"/>
      <c r="AK206" s="49"/>
      <c r="AL206" s="49"/>
      <c r="AM206" s="49"/>
      <c r="AN206" s="438"/>
      <c r="AO206" s="49"/>
    </row>
    <row r="207" spans="1:47" s="34" customFormat="1" ht="26.25" customHeight="1" x14ac:dyDescent="0.15">
      <c r="A207" s="30"/>
      <c r="B207" s="30"/>
      <c r="C207" s="30"/>
      <c r="D207" s="30"/>
      <c r="E207" s="30"/>
      <c r="F207" s="30"/>
      <c r="G207" s="30"/>
      <c r="H207" s="30"/>
      <c r="I207" s="1084" t="s">
        <v>209</v>
      </c>
      <c r="J207" s="1084"/>
      <c r="K207" s="1084"/>
      <c r="L207" s="1084"/>
      <c r="M207" s="1084"/>
      <c r="N207" s="1084"/>
      <c r="O207" s="1084"/>
      <c r="P207" s="1084"/>
      <c r="Q207" s="1084"/>
      <c r="R207" s="1084"/>
      <c r="S207" s="1084"/>
      <c r="T207" s="1084"/>
      <c r="U207" s="1084"/>
      <c r="V207" s="1084"/>
      <c r="W207" s="1084"/>
      <c r="X207" s="30"/>
      <c r="Y207" s="30"/>
      <c r="Z207" s="30"/>
      <c r="AA207" s="2091"/>
      <c r="AB207" s="2091"/>
      <c r="AC207" s="2091"/>
      <c r="AD207" s="2091"/>
      <c r="AE207" s="2091"/>
      <c r="AF207" s="54"/>
      <c r="AG207" s="82"/>
      <c r="AH207" s="82"/>
      <c r="AI207" s="82"/>
      <c r="AJ207" s="54"/>
      <c r="AK207" s="54"/>
      <c r="AL207" s="54"/>
      <c r="AM207" s="54"/>
      <c r="AN207" s="437"/>
      <c r="AO207" s="54"/>
      <c r="AP207" s="80"/>
      <c r="AQ207" s="80"/>
    </row>
    <row r="208" spans="1:47" ht="4.5" customHeight="1" x14ac:dyDescent="0.1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row>
    <row r="209" spans="1:32" ht="15" customHeight="1" x14ac:dyDescent="0.15">
      <c r="A209" s="67" t="s">
        <v>2821</v>
      </c>
      <c r="B209" s="375"/>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256"/>
      <c r="AE209" s="256"/>
    </row>
    <row r="210" spans="1:32" ht="5.0999999999999996" customHeight="1" x14ac:dyDescent="0.15">
      <c r="A210" s="67"/>
      <c r="B210" s="375"/>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256"/>
      <c r="AE210" s="256"/>
      <c r="AF210" s="54" t="s">
        <v>3007</v>
      </c>
    </row>
    <row r="211" spans="1:32" ht="5.0999999999999996" customHeight="1" x14ac:dyDescent="0.15">
      <c r="A211" s="67"/>
      <c r="B211" s="375"/>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256"/>
      <c r="AE211" s="256"/>
    </row>
    <row r="212" spans="1:32" ht="18.75" customHeight="1" x14ac:dyDescent="0.15">
      <c r="A212" s="67" t="s">
        <v>2829</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row>
    <row r="213" spans="1:32" ht="5.0999999999999996" customHeight="1" thickBot="1" x14ac:dyDescent="0.2">
      <c r="A213" s="6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row>
    <row r="214" spans="1:32" ht="18.75" customHeight="1" x14ac:dyDescent="0.15">
      <c r="A214" s="926"/>
      <c r="B214" s="927"/>
      <c r="C214" s="928" t="s">
        <v>2823</v>
      </c>
      <c r="D214" s="929"/>
      <c r="E214" s="929"/>
      <c r="F214" s="929"/>
      <c r="G214" s="929"/>
      <c r="H214" s="929"/>
      <c r="I214" s="929"/>
      <c r="J214" s="929"/>
      <c r="K214" s="929"/>
      <c r="L214" s="929"/>
      <c r="M214" s="929"/>
      <c r="N214" s="257"/>
      <c r="O214" s="257"/>
      <c r="P214" s="257"/>
      <c r="Q214" s="257"/>
      <c r="R214" s="257"/>
      <c r="S214" s="257"/>
      <c r="T214" s="257"/>
      <c r="U214" s="257"/>
      <c r="V214" s="257"/>
      <c r="W214" s="257"/>
      <c r="X214" s="257"/>
      <c r="Y214" s="257"/>
      <c r="Z214" s="257"/>
      <c r="AA214" s="257"/>
      <c r="AB214" s="257"/>
      <c r="AC214" s="257"/>
      <c r="AD214" s="257"/>
      <c r="AE214" s="257"/>
      <c r="AF214" s="54" t="str" cm="1">
        <f t="array" ref="AF214">IF(OR(AND(A219="○",COUNTIF(A214:B218,"○")&gt;0),AND(OR(A214:B217="○"),A218="○")),"←回答が矛盾しています",
IF(COUNTIF(A214:B219,"○")&lt;1,"←入学者選抜における外部検定試験の活用状況を回答してください",
IF(OR(A218="○",A219="○"),"←（２）及び（３）は回答不要です",
"")))</f>
        <v>←入学者選抜における外部検定試験の活用状況を回答してください</v>
      </c>
    </row>
    <row r="215" spans="1:32" ht="18.75" customHeight="1" x14ac:dyDescent="0.15">
      <c r="A215" s="1056" t="s">
        <v>124</v>
      </c>
      <c r="B215" s="1057"/>
      <c r="C215" s="928" t="s">
        <v>2824</v>
      </c>
      <c r="D215" s="929"/>
      <c r="E215" s="929"/>
      <c r="F215" s="929"/>
      <c r="G215" s="929"/>
      <c r="H215" s="929"/>
      <c r="I215" s="929"/>
      <c r="J215" s="929"/>
      <c r="K215" s="929"/>
      <c r="L215" s="929"/>
      <c r="M215" s="929"/>
      <c r="N215" s="257"/>
      <c r="O215" s="257"/>
      <c r="P215" s="257"/>
      <c r="Q215" s="257"/>
      <c r="R215" s="257"/>
      <c r="S215" s="257"/>
      <c r="T215" s="257"/>
      <c r="U215" s="257"/>
      <c r="V215" s="257"/>
      <c r="W215" s="257"/>
      <c r="X215" s="257"/>
      <c r="Y215" s="257"/>
      <c r="Z215" s="257"/>
      <c r="AA215" s="257"/>
      <c r="AB215" s="257"/>
      <c r="AC215" s="257"/>
      <c r="AD215" s="257"/>
      <c r="AE215" s="257"/>
    </row>
    <row r="216" spans="1:32" ht="18.75" customHeight="1" x14ac:dyDescent="0.15">
      <c r="A216" s="1056" t="s">
        <v>124</v>
      </c>
      <c r="B216" s="1057"/>
      <c r="C216" s="928" t="s">
        <v>2825</v>
      </c>
      <c r="D216" s="929"/>
      <c r="E216" s="929"/>
      <c r="F216" s="929"/>
      <c r="G216" s="929"/>
      <c r="H216" s="929"/>
      <c r="I216" s="929"/>
      <c r="J216" s="929"/>
      <c r="K216" s="929"/>
      <c r="L216" s="929"/>
      <c r="M216" s="929"/>
      <c r="N216" s="257"/>
      <c r="O216" s="257"/>
      <c r="P216" s="257"/>
      <c r="Q216" s="257"/>
      <c r="R216" s="257"/>
      <c r="S216" s="257"/>
      <c r="T216" s="257"/>
      <c r="U216" s="257"/>
      <c r="V216" s="257"/>
      <c r="W216" s="257"/>
      <c r="X216" s="257"/>
      <c r="Y216" s="257"/>
      <c r="Z216" s="257"/>
      <c r="AA216" s="257"/>
      <c r="AB216" s="257"/>
      <c r="AC216" s="257"/>
      <c r="AD216" s="257"/>
      <c r="AE216" s="257"/>
    </row>
    <row r="217" spans="1:32" ht="18.75" customHeight="1" x14ac:dyDescent="0.15">
      <c r="A217" s="1056"/>
      <c r="B217" s="1057"/>
      <c r="C217" s="928" t="s">
        <v>2997</v>
      </c>
      <c r="D217" s="929"/>
      <c r="E217" s="929"/>
      <c r="F217" s="929"/>
      <c r="G217" s="929"/>
      <c r="H217" s="929"/>
      <c r="I217" s="929"/>
      <c r="J217" s="929"/>
      <c r="K217" s="929"/>
      <c r="L217" s="929"/>
      <c r="M217" s="929"/>
      <c r="N217" s="257"/>
      <c r="O217" s="257"/>
      <c r="P217" s="257"/>
      <c r="Q217" s="257"/>
      <c r="R217" s="257"/>
      <c r="S217" s="257"/>
      <c r="T217" s="257"/>
      <c r="U217" s="257"/>
      <c r="V217" s="257"/>
      <c r="W217" s="257"/>
      <c r="X217" s="257"/>
      <c r="Y217" s="257"/>
      <c r="Z217" s="257"/>
      <c r="AA217" s="257"/>
      <c r="AB217" s="257"/>
      <c r="AC217" s="257"/>
      <c r="AD217" s="257"/>
      <c r="AE217" s="257"/>
    </row>
    <row r="218" spans="1:32" ht="18.75" customHeight="1" x14ac:dyDescent="0.15">
      <c r="A218" s="1056"/>
      <c r="B218" s="1057"/>
      <c r="C218" s="928" t="s">
        <v>2826</v>
      </c>
      <c r="D218" s="929"/>
      <c r="E218" s="929"/>
      <c r="F218" s="929"/>
      <c r="G218" s="929"/>
      <c r="H218" s="929"/>
      <c r="I218" s="929"/>
      <c r="J218" s="929"/>
      <c r="K218" s="929"/>
      <c r="L218" s="929"/>
      <c r="M218" s="929"/>
      <c r="N218" s="957" t="s">
        <v>3030</v>
      </c>
      <c r="O218" s="958"/>
      <c r="P218" s="958"/>
      <c r="Q218" s="958"/>
      <c r="R218" s="958"/>
      <c r="S218" s="958"/>
      <c r="T218" s="958"/>
      <c r="U218" s="958"/>
      <c r="V218" s="958"/>
      <c r="W218" s="958"/>
      <c r="X218" s="958"/>
      <c r="Y218" s="958"/>
      <c r="Z218" s="958"/>
      <c r="AA218" s="958"/>
      <c r="AB218" s="958"/>
      <c r="AC218" s="958"/>
      <c r="AD218" s="272"/>
      <c r="AE218" s="272"/>
      <c r="AF218" s="50"/>
    </row>
    <row r="219" spans="1:32" ht="18" thickBot="1" x14ac:dyDescent="0.2">
      <c r="A219" s="955"/>
      <c r="B219" s="956"/>
      <c r="C219" s="928" t="s">
        <v>3029</v>
      </c>
      <c r="D219" s="929"/>
      <c r="E219" s="929"/>
      <c r="F219" s="929"/>
      <c r="G219" s="929"/>
      <c r="H219" s="929"/>
      <c r="I219" s="929"/>
      <c r="J219" s="929"/>
      <c r="K219" s="929"/>
      <c r="L219" s="929"/>
      <c r="M219" s="929"/>
      <c r="N219" s="957"/>
      <c r="O219" s="958"/>
      <c r="P219" s="958"/>
      <c r="Q219" s="958"/>
      <c r="R219" s="958"/>
      <c r="S219" s="958"/>
      <c r="T219" s="958"/>
      <c r="U219" s="958"/>
      <c r="V219" s="958"/>
      <c r="W219" s="958"/>
      <c r="X219" s="958"/>
      <c r="Y219" s="958"/>
      <c r="Z219" s="958"/>
      <c r="AA219" s="958"/>
      <c r="AB219" s="958"/>
      <c r="AC219" s="958"/>
      <c r="AD219" s="256"/>
      <c r="AE219" s="256"/>
    </row>
    <row r="220" spans="1:32" ht="5.0999999999999996" customHeight="1" x14ac:dyDescent="0.15">
      <c r="A220" s="255"/>
      <c r="B220" s="255"/>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row>
    <row r="221" spans="1:32" ht="5.0999999999999996" customHeight="1" x14ac:dyDescent="0.15">
      <c r="A221" s="255"/>
      <c r="B221" s="255"/>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row>
    <row r="222" spans="1:32" ht="18.75" customHeight="1" x14ac:dyDescent="0.15">
      <c r="A222" s="377" t="s">
        <v>2815</v>
      </c>
      <c r="B222" s="375"/>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256"/>
    </row>
    <row r="223" spans="1:32" ht="5.0999999999999996" customHeight="1" thickBot="1" x14ac:dyDescent="0.2">
      <c r="A223" s="377"/>
      <c r="B223" s="375"/>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256"/>
    </row>
    <row r="224" spans="1:32" ht="30" customHeight="1" thickBot="1" x14ac:dyDescent="0.2">
      <c r="A224" s="1082" t="s">
        <v>2835</v>
      </c>
      <c r="B224" s="1082"/>
      <c r="C224" s="1082"/>
      <c r="D224" s="1629" t="s">
        <v>124</v>
      </c>
      <c r="E224" s="1630"/>
      <c r="F224" s="1614" t="s">
        <v>3009</v>
      </c>
      <c r="G224" s="1615"/>
      <c r="H224" s="1615"/>
      <c r="I224" s="1615"/>
      <c r="J224" s="1615"/>
      <c r="K224" s="1615"/>
      <c r="L224" s="1615"/>
      <c r="M224" s="1615"/>
      <c r="N224" s="1615"/>
      <c r="O224" s="379"/>
      <c r="P224" s="1106"/>
      <c r="Q224" s="1107"/>
      <c r="R224" s="1108" t="s">
        <v>2998</v>
      </c>
      <c r="S224" s="1109"/>
      <c r="T224" s="1109"/>
      <c r="U224" s="1109"/>
      <c r="V224" s="1109"/>
      <c r="W224" s="1109"/>
      <c r="X224" s="1109"/>
      <c r="Y224" s="1109"/>
      <c r="Z224" s="1109"/>
      <c r="AA224" s="1109"/>
      <c r="AB224" s="1109"/>
      <c r="AC224" s="1109"/>
      <c r="AD224" s="1109"/>
      <c r="AE224" s="267"/>
      <c r="AF224" s="54" t="str">
        <f>IF(AND(COUNTIF(D224:E227:P224,"○")&lt;1, A218&lt;&gt;"○", A219&lt;&gt;"○"), "←活用している外部検定試験の種類を回答してください", "")</f>
        <v>←活用している外部検定試験の種類を回答してください</v>
      </c>
    </row>
    <row r="225" spans="1:74" ht="30" customHeight="1" x14ac:dyDescent="0.15">
      <c r="A225" s="1082" t="s">
        <v>2836</v>
      </c>
      <c r="B225" s="1082"/>
      <c r="C225" s="1082"/>
      <c r="D225" s="1054"/>
      <c r="E225" s="1055"/>
      <c r="F225" s="1614" t="s">
        <v>3010</v>
      </c>
      <c r="G225" s="1615"/>
      <c r="H225" s="1615"/>
      <c r="I225" s="1615"/>
      <c r="J225" s="1615"/>
      <c r="K225" s="1615"/>
      <c r="L225" s="1615"/>
      <c r="M225" s="1615"/>
      <c r="N225" s="1615"/>
      <c r="O225" s="380"/>
      <c r="P225" s="381"/>
      <c r="Q225" s="381"/>
      <c r="R225" s="2092"/>
      <c r="S225" s="2092"/>
      <c r="T225" s="2092"/>
      <c r="U225" s="2092"/>
      <c r="V225" s="2092"/>
      <c r="W225" s="2092"/>
      <c r="X225" s="2092"/>
      <c r="Y225" s="2092"/>
      <c r="Z225" s="2092"/>
      <c r="AA225" s="2092"/>
      <c r="AB225" s="2092"/>
      <c r="AC225" s="2092"/>
      <c r="AD225" s="2092"/>
      <c r="AE225" s="268"/>
    </row>
    <row r="226" spans="1:74" ht="30" customHeight="1" x14ac:dyDescent="0.15">
      <c r="A226" s="1082" t="s">
        <v>2837</v>
      </c>
      <c r="B226" s="1082"/>
      <c r="C226" s="1082"/>
      <c r="D226" s="1054" t="s">
        <v>124</v>
      </c>
      <c r="E226" s="1055"/>
      <c r="F226" s="1989" t="s">
        <v>3011</v>
      </c>
      <c r="G226" s="1990"/>
      <c r="H226" s="1990"/>
      <c r="I226" s="1990"/>
      <c r="J226" s="1990"/>
      <c r="K226" s="1990"/>
      <c r="L226" s="1990"/>
      <c r="M226" s="1990"/>
      <c r="N226" s="1990"/>
      <c r="O226" s="380"/>
      <c r="P226" s="381"/>
      <c r="Q226" s="381"/>
      <c r="R226" s="382"/>
      <c r="S226" s="382"/>
      <c r="T226" s="382"/>
      <c r="U226" s="382"/>
      <c r="V226" s="382"/>
      <c r="W226" s="382"/>
      <c r="X226" s="382"/>
      <c r="Y226" s="382"/>
      <c r="Z226" s="382"/>
      <c r="AA226" s="382"/>
      <c r="AB226" s="382"/>
      <c r="AC226" s="382"/>
      <c r="AD226" s="382"/>
      <c r="AE226" s="268"/>
    </row>
    <row r="227" spans="1:74" s="54" customFormat="1" ht="30" customHeight="1" thickBot="1" x14ac:dyDescent="0.2">
      <c r="A227" s="1082" t="s">
        <v>223</v>
      </c>
      <c r="B227" s="1082"/>
      <c r="C227" s="1082"/>
      <c r="D227" s="2057"/>
      <c r="E227" s="2058"/>
      <c r="F227" s="1991" t="s">
        <v>2932</v>
      </c>
      <c r="G227" s="1992"/>
      <c r="H227" s="1992"/>
      <c r="I227" s="1992"/>
      <c r="J227" s="418" t="s">
        <v>2933</v>
      </c>
      <c r="K227" s="1993"/>
      <c r="L227" s="1993"/>
      <c r="M227" s="1993"/>
      <c r="N227" s="1993"/>
      <c r="O227" s="1993"/>
      <c r="P227" s="1993"/>
      <c r="Q227" s="1993"/>
      <c r="R227" s="1993"/>
      <c r="S227" s="1993"/>
      <c r="T227" s="1993"/>
      <c r="U227" s="1993"/>
      <c r="V227" s="1993"/>
      <c r="W227" s="1993"/>
      <c r="X227" s="1993"/>
      <c r="Y227" s="1993"/>
      <c r="Z227" s="1993"/>
      <c r="AA227" s="1993"/>
      <c r="AB227" s="1993"/>
      <c r="AC227" s="1993"/>
      <c r="AD227" s="1994"/>
      <c r="AE227" s="256"/>
      <c r="AF227" s="54" t="str">
        <f>IF(AND(D227="○",K227=""),"←「その他の試験名及びその科目名」を回答してください","")</f>
        <v/>
      </c>
      <c r="AG227" s="82"/>
      <c r="AH227" s="82"/>
      <c r="AI227" s="82"/>
      <c r="AN227" s="437"/>
      <c r="AP227" s="77"/>
      <c r="AQ227" s="77"/>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row>
    <row r="228" spans="1:74" s="54" customFormat="1" ht="15" customHeight="1" x14ac:dyDescent="0.15">
      <c r="A228" s="378"/>
      <c r="B228" s="2059" t="s">
        <v>2827</v>
      </c>
      <c r="C228" s="2059"/>
      <c r="D228" s="1103" t="s">
        <v>2838</v>
      </c>
      <c r="E228" s="1103"/>
      <c r="F228" s="1103"/>
      <c r="G228" s="1103"/>
      <c r="H228" s="1103"/>
      <c r="I228" s="1103"/>
      <c r="J228" s="1103"/>
      <c r="K228" s="1103"/>
      <c r="L228" s="1103"/>
      <c r="M228" s="1103"/>
      <c r="N228" s="1103"/>
      <c r="O228" s="1103"/>
      <c r="P228" s="1103"/>
      <c r="Q228" s="1103"/>
      <c r="R228" s="1103"/>
      <c r="S228" s="1103"/>
      <c r="T228" s="1103"/>
      <c r="U228" s="1103"/>
      <c r="V228" s="1103"/>
      <c r="W228" s="1103"/>
      <c r="X228" s="1103"/>
      <c r="Y228" s="1103"/>
      <c r="Z228" s="1103"/>
      <c r="AA228" s="1103"/>
      <c r="AB228" s="1103"/>
      <c r="AC228" s="1103"/>
      <c r="AD228" s="1103"/>
      <c r="AE228" s="256"/>
      <c r="AG228" s="82"/>
      <c r="AH228" s="82"/>
      <c r="AI228" s="82"/>
      <c r="AN228" s="437"/>
      <c r="AP228" s="77"/>
      <c r="AQ228" s="77"/>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row>
    <row r="229" spans="1:74" s="54" customFormat="1" ht="15" customHeight="1" x14ac:dyDescent="0.15">
      <c r="A229" s="378"/>
      <c r="B229" s="1102" t="s">
        <v>212</v>
      </c>
      <c r="C229" s="1102"/>
      <c r="D229" s="1103" t="s">
        <v>2951</v>
      </c>
      <c r="E229" s="1103"/>
      <c r="F229" s="1103"/>
      <c r="G229" s="1103"/>
      <c r="H229" s="1103"/>
      <c r="I229" s="1103"/>
      <c r="J229" s="1103"/>
      <c r="K229" s="1103"/>
      <c r="L229" s="1103"/>
      <c r="M229" s="1103"/>
      <c r="N229" s="1103"/>
      <c r="O229" s="1103"/>
      <c r="P229" s="1103"/>
      <c r="Q229" s="1103"/>
      <c r="R229" s="1103"/>
      <c r="S229" s="1103"/>
      <c r="T229" s="1103"/>
      <c r="U229" s="1103"/>
      <c r="V229" s="1103"/>
      <c r="W229" s="1103"/>
      <c r="X229" s="1103"/>
      <c r="Y229" s="1103"/>
      <c r="Z229" s="1103"/>
      <c r="AA229" s="1103"/>
      <c r="AB229" s="1103"/>
      <c r="AC229" s="1103"/>
      <c r="AD229" s="1103"/>
      <c r="AE229" s="256"/>
      <c r="AG229" s="82"/>
      <c r="AH229" s="82"/>
      <c r="AI229" s="82"/>
      <c r="AN229" s="437"/>
      <c r="AP229" s="77"/>
      <c r="AQ229" s="77"/>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row>
    <row r="230" spans="1:74" s="54" customFormat="1" ht="15" customHeight="1" x14ac:dyDescent="0.15">
      <c r="A230" s="378"/>
      <c r="B230" s="1102" t="s">
        <v>2950</v>
      </c>
      <c r="C230" s="1102"/>
      <c r="D230" s="1103" t="s">
        <v>2959</v>
      </c>
      <c r="E230" s="1103"/>
      <c r="F230" s="1103"/>
      <c r="G230" s="1103"/>
      <c r="H230" s="1103"/>
      <c r="I230" s="1103"/>
      <c r="J230" s="1103"/>
      <c r="K230" s="1103"/>
      <c r="L230" s="1103"/>
      <c r="M230" s="1103"/>
      <c r="N230" s="1103"/>
      <c r="O230" s="1103"/>
      <c r="P230" s="1103"/>
      <c r="Q230" s="1103"/>
      <c r="R230" s="1103"/>
      <c r="S230" s="1103"/>
      <c r="T230" s="1103"/>
      <c r="U230" s="1103"/>
      <c r="V230" s="1103"/>
      <c r="W230" s="1103"/>
      <c r="X230" s="1103"/>
      <c r="Y230" s="1103"/>
      <c r="Z230" s="1103"/>
      <c r="AA230" s="1103"/>
      <c r="AB230" s="1103"/>
      <c r="AC230" s="1103"/>
      <c r="AD230" s="1103"/>
      <c r="AE230" s="256"/>
      <c r="AG230" s="82"/>
      <c r="AH230" s="82"/>
      <c r="AI230" s="82"/>
      <c r="AN230" s="437"/>
      <c r="AP230" s="77"/>
      <c r="AQ230" s="77"/>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row>
    <row r="231" spans="1:74" s="54" customFormat="1" ht="5.0999999999999996" customHeight="1" x14ac:dyDescent="0.15">
      <c r="A231" s="255"/>
      <c r="B231" s="255"/>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G231" s="82"/>
      <c r="AH231" s="82"/>
      <c r="AI231" s="82"/>
      <c r="AN231" s="437"/>
      <c r="AP231" s="77"/>
      <c r="AQ231" s="77"/>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row>
    <row r="232" spans="1:74" s="54" customFormat="1" ht="5.0999999999999996" customHeight="1" x14ac:dyDescent="0.15">
      <c r="A232" s="255"/>
      <c r="B232" s="255"/>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G232" s="82"/>
      <c r="AH232" s="82"/>
      <c r="AI232" s="82"/>
      <c r="AN232" s="437"/>
      <c r="AP232" s="77"/>
      <c r="AQ232" s="77"/>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row>
    <row r="233" spans="1:74" s="54" customFormat="1" ht="5.0999999999999996" customHeight="1" x14ac:dyDescent="0.15">
      <c r="A233" s="255"/>
      <c r="B233" s="255"/>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G233" s="82"/>
      <c r="AH233" s="82"/>
      <c r="AI233" s="82"/>
      <c r="AN233" s="437"/>
      <c r="AP233" s="77"/>
      <c r="AQ233" s="77"/>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row>
    <row r="234" spans="1:74" s="54" customFormat="1" ht="18.75" customHeight="1" x14ac:dyDescent="0.15">
      <c r="A234" s="383" t="s">
        <v>2822</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54" t="str">
        <f>IF(AND(COUNTIF(A236:B241,"○")&lt;1, A218&lt;&gt;"○", A219&lt;&gt;"○"), "←外部検定試験の活用方法を回答してください", "")</f>
        <v>←外部検定試験の活用方法を回答してください</v>
      </c>
      <c r="AG234" s="82"/>
      <c r="AH234" s="82"/>
      <c r="AI234" s="82"/>
      <c r="AN234" s="437"/>
      <c r="AP234" s="77"/>
      <c r="AQ234" s="77"/>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row>
    <row r="235" spans="1:74" s="54" customFormat="1" ht="5.0999999999999996" customHeight="1" thickBot="1" x14ac:dyDescent="0.2">
      <c r="A235" s="383"/>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G235" s="82"/>
      <c r="AH235" s="82"/>
      <c r="AI235" s="82"/>
      <c r="AN235" s="437"/>
      <c r="AP235" s="77"/>
      <c r="AQ235" s="77"/>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row>
    <row r="236" spans="1:74" s="54" customFormat="1" ht="18.75" customHeight="1" x14ac:dyDescent="0.15">
      <c r="A236" s="1629" t="s">
        <v>124</v>
      </c>
      <c r="B236" s="1630"/>
      <c r="C236" s="928" t="s">
        <v>2816</v>
      </c>
      <c r="D236" s="929"/>
      <c r="E236" s="929"/>
      <c r="F236" s="929"/>
      <c r="G236" s="929"/>
      <c r="H236" s="929"/>
      <c r="I236" s="929"/>
      <c r="J236" s="929"/>
      <c r="K236" s="929"/>
      <c r="L236" s="929"/>
      <c r="M236" s="929"/>
      <c r="N236" s="929"/>
      <c r="O236" s="929"/>
      <c r="P236" s="929"/>
      <c r="Q236" s="929"/>
      <c r="R236" s="929"/>
      <c r="S236" s="929"/>
      <c r="T236" s="929"/>
      <c r="U236" s="929"/>
      <c r="V236" s="929"/>
      <c r="W236" s="929"/>
      <c r="X236" s="257"/>
      <c r="Y236" s="257"/>
      <c r="Z236" s="257"/>
      <c r="AA236" s="257"/>
      <c r="AB236" s="257"/>
      <c r="AC236" s="257"/>
      <c r="AD236" s="257"/>
      <c r="AE236" s="257"/>
      <c r="AG236" s="82"/>
      <c r="AH236" s="82"/>
      <c r="AI236" s="82"/>
      <c r="AN236" s="437"/>
      <c r="AP236" s="77"/>
      <c r="AQ236" s="77"/>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row>
    <row r="237" spans="1:74" s="54" customFormat="1" ht="18.75" customHeight="1" x14ac:dyDescent="0.15">
      <c r="A237" s="1054"/>
      <c r="B237" s="1055"/>
      <c r="C237" s="928" t="s">
        <v>2817</v>
      </c>
      <c r="D237" s="929"/>
      <c r="E237" s="929"/>
      <c r="F237" s="929"/>
      <c r="G237" s="929"/>
      <c r="H237" s="929"/>
      <c r="I237" s="929"/>
      <c r="J237" s="929"/>
      <c r="K237" s="929"/>
      <c r="L237" s="929"/>
      <c r="M237" s="929"/>
      <c r="N237" s="929"/>
      <c r="O237" s="929"/>
      <c r="P237" s="929"/>
      <c r="Q237" s="929"/>
      <c r="R237" s="929"/>
      <c r="S237" s="929"/>
      <c r="T237" s="929"/>
      <c r="U237" s="929"/>
      <c r="V237" s="929"/>
      <c r="W237" s="929"/>
      <c r="X237" s="225"/>
      <c r="Y237" s="225"/>
      <c r="Z237" s="225"/>
      <c r="AA237" s="225"/>
      <c r="AB237" s="257"/>
      <c r="AC237" s="257"/>
      <c r="AD237" s="257"/>
      <c r="AE237" s="257"/>
      <c r="AG237" s="82"/>
      <c r="AH237" s="82"/>
      <c r="AI237" s="82"/>
      <c r="AN237" s="437"/>
      <c r="AP237" s="77"/>
      <c r="AQ237" s="77"/>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row>
    <row r="238" spans="1:74" s="54" customFormat="1" ht="18.75" customHeight="1" x14ac:dyDescent="0.15">
      <c r="A238" s="1054"/>
      <c r="B238" s="1055"/>
      <c r="C238" s="928" t="s">
        <v>2818</v>
      </c>
      <c r="D238" s="929"/>
      <c r="E238" s="929"/>
      <c r="F238" s="929"/>
      <c r="G238" s="929"/>
      <c r="H238" s="929"/>
      <c r="I238" s="929"/>
      <c r="J238" s="929"/>
      <c r="K238" s="929"/>
      <c r="L238" s="929"/>
      <c r="M238" s="929"/>
      <c r="N238" s="929"/>
      <c r="O238" s="929"/>
      <c r="P238" s="929"/>
      <c r="Q238" s="929"/>
      <c r="R238" s="929"/>
      <c r="S238" s="929"/>
      <c r="T238" s="929"/>
      <c r="U238" s="929"/>
      <c r="V238" s="929"/>
      <c r="W238" s="929"/>
      <c r="X238" s="273"/>
      <c r="Y238" s="257"/>
      <c r="Z238" s="257"/>
      <c r="AA238" s="257"/>
      <c r="AB238" s="257"/>
      <c r="AC238" s="257"/>
      <c r="AD238" s="257"/>
      <c r="AE238" s="257"/>
      <c r="AG238" s="82"/>
      <c r="AH238" s="82"/>
      <c r="AI238" s="82"/>
      <c r="AN238" s="437"/>
      <c r="AP238" s="77"/>
      <c r="AQ238" s="77"/>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row>
    <row r="239" spans="1:74" s="54" customFormat="1" ht="18.75" x14ac:dyDescent="0.15">
      <c r="A239" s="1054"/>
      <c r="B239" s="1055"/>
      <c r="C239" s="928" t="s">
        <v>2833</v>
      </c>
      <c r="D239" s="929"/>
      <c r="E239" s="929"/>
      <c r="F239" s="929"/>
      <c r="G239" s="929"/>
      <c r="H239" s="929"/>
      <c r="I239" s="929"/>
      <c r="J239" s="929"/>
      <c r="K239" s="929"/>
      <c r="L239" s="929"/>
      <c r="M239" s="929"/>
      <c r="N239" s="929"/>
      <c r="O239" s="929"/>
      <c r="P239" s="929"/>
      <c r="Q239" s="929"/>
      <c r="R239" s="929"/>
      <c r="S239" s="929"/>
      <c r="T239" s="929"/>
      <c r="U239" s="929"/>
      <c r="V239" s="929"/>
      <c r="W239" s="929"/>
      <c r="X239" s="257"/>
      <c r="Y239" s="257"/>
      <c r="Z239" s="257"/>
      <c r="AA239" s="257"/>
      <c r="AB239" s="257"/>
      <c r="AC239" s="257"/>
      <c r="AD239" s="257"/>
      <c r="AE239" s="257"/>
      <c r="AG239" s="82"/>
      <c r="AH239" s="82"/>
      <c r="AI239" s="82"/>
      <c r="AN239" s="437"/>
      <c r="AP239" s="77"/>
      <c r="AQ239" s="77"/>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row>
    <row r="240" spans="1:74" s="54" customFormat="1" ht="18.75" customHeight="1" x14ac:dyDescent="0.15">
      <c r="A240" s="1054"/>
      <c r="B240" s="1055"/>
      <c r="C240" s="928" t="s">
        <v>2819</v>
      </c>
      <c r="D240" s="929"/>
      <c r="E240" s="929"/>
      <c r="F240" s="929"/>
      <c r="G240" s="929"/>
      <c r="H240" s="929"/>
      <c r="I240" s="929"/>
      <c r="J240" s="929"/>
      <c r="K240" s="929"/>
      <c r="L240" s="929"/>
      <c r="M240" s="929"/>
      <c r="N240" s="929"/>
      <c r="O240" s="929"/>
      <c r="P240" s="929"/>
      <c r="Q240" s="929"/>
      <c r="R240" s="929"/>
      <c r="S240" s="929"/>
      <c r="T240" s="929"/>
      <c r="U240" s="929"/>
      <c r="V240" s="929"/>
      <c r="W240" s="929"/>
      <c r="X240" s="257"/>
      <c r="Y240" s="257"/>
      <c r="Z240" s="257"/>
      <c r="AA240" s="257"/>
      <c r="AB240" s="257"/>
      <c r="AC240" s="257"/>
      <c r="AD240" s="257"/>
      <c r="AE240" s="257"/>
      <c r="AG240" s="82"/>
      <c r="AH240" s="82"/>
      <c r="AI240" s="82"/>
      <c r="AN240" s="437"/>
      <c r="AP240" s="77"/>
      <c r="AQ240" s="77"/>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row>
    <row r="241" spans="1:74" s="54" customFormat="1" ht="18.75" customHeight="1" thickBot="1" x14ac:dyDescent="0.2">
      <c r="A241" s="2057" t="s">
        <v>124</v>
      </c>
      <c r="B241" s="2058"/>
      <c r="C241" s="1104" t="s">
        <v>2952</v>
      </c>
      <c r="D241" s="1105"/>
      <c r="E241" s="1105"/>
      <c r="F241" s="1105"/>
      <c r="G241" s="1105"/>
      <c r="H241" s="1105"/>
      <c r="I241" s="1105"/>
      <c r="J241" s="1626"/>
      <c r="K241" s="1627"/>
      <c r="L241" s="1627"/>
      <c r="M241" s="1627"/>
      <c r="N241" s="1627"/>
      <c r="O241" s="1627"/>
      <c r="P241" s="1627"/>
      <c r="Q241" s="1627"/>
      <c r="R241" s="1627"/>
      <c r="S241" s="1627"/>
      <c r="T241" s="1627"/>
      <c r="U241" s="1627"/>
      <c r="V241" s="1627"/>
      <c r="W241" s="1628"/>
      <c r="X241" s="66"/>
      <c r="Y241" s="257"/>
      <c r="Z241" s="257"/>
      <c r="AA241" s="257"/>
      <c r="AB241" s="257"/>
      <c r="AC241" s="257"/>
      <c r="AD241" s="257"/>
      <c r="AE241" s="257"/>
      <c r="AF241" s="50" t="str">
        <f>IF(AND(A241="○",J241=""),"←その他の活用方法を回答してください","")</f>
        <v/>
      </c>
      <c r="AG241" s="82"/>
      <c r="AH241" s="82"/>
      <c r="AI241" s="82"/>
      <c r="AN241" s="437"/>
      <c r="AP241" s="77"/>
      <c r="AQ241" s="77"/>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row>
    <row r="242" spans="1:74" s="54" customFormat="1" ht="5.0999999999999996" customHeight="1" x14ac:dyDescent="0.1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G242" s="82"/>
      <c r="AH242" s="82"/>
      <c r="AI242" s="82"/>
      <c r="AN242" s="437"/>
      <c r="AP242" s="77"/>
      <c r="AQ242" s="77"/>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row>
    <row r="243" spans="1:74" s="54" customFormat="1" ht="5.0999999999999996" customHeight="1" x14ac:dyDescent="0.1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G243" s="82"/>
      <c r="AH243" s="82"/>
      <c r="AI243" s="82"/>
      <c r="AN243" s="437"/>
      <c r="AP243" s="77"/>
      <c r="AQ243" s="77"/>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row>
    <row r="244" spans="1:74" s="54" customFormat="1" ht="5.0999999999999996" customHeight="1" x14ac:dyDescent="0.1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G244" s="82"/>
      <c r="AH244" s="82"/>
      <c r="AI244" s="82"/>
      <c r="AN244" s="437"/>
      <c r="AP244" s="77"/>
      <c r="AQ244" s="77"/>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row>
    <row r="245" spans="1:74" s="54" customFormat="1" ht="15" customHeight="1" x14ac:dyDescent="0.15">
      <c r="A245" s="67" t="s">
        <v>2894</v>
      </c>
      <c r="B245" s="314"/>
      <c r="C245" s="315"/>
      <c r="D245" s="1"/>
      <c r="E245" s="316"/>
      <c r="F245" s="316"/>
      <c r="G245" s="316"/>
      <c r="H245" s="316"/>
      <c r="I245" s="316"/>
      <c r="J245" s="316"/>
      <c r="K245" s="317"/>
      <c r="L245" s="317"/>
      <c r="M245" s="317"/>
      <c r="N245" s="30"/>
      <c r="O245" s="30"/>
      <c r="P245" s="30"/>
      <c r="Q245" s="30"/>
      <c r="R245" s="30"/>
      <c r="S245" s="30"/>
      <c r="T245" s="30"/>
      <c r="U245" s="30"/>
      <c r="V245" s="30"/>
      <c r="W245" s="30"/>
      <c r="X245" s="30"/>
      <c r="Y245" s="30"/>
      <c r="Z245" s="30"/>
      <c r="AA245" s="30"/>
      <c r="AB245" s="30"/>
      <c r="AC245" s="30"/>
      <c r="AD245" s="30"/>
      <c r="AE245" s="30"/>
      <c r="AG245" s="82"/>
      <c r="AH245" s="82"/>
      <c r="AI245" s="82"/>
      <c r="AN245" s="437"/>
      <c r="AP245" s="77"/>
      <c r="AQ245" s="77"/>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row>
    <row r="246" spans="1:74" s="54" customFormat="1" ht="5.0999999999999996" customHeight="1" x14ac:dyDescent="0.15">
      <c r="A246" s="67"/>
      <c r="B246" s="314"/>
      <c r="C246" s="315"/>
      <c r="D246" s="1"/>
      <c r="E246" s="316"/>
      <c r="F246" s="316"/>
      <c r="G246" s="316"/>
      <c r="H246" s="316"/>
      <c r="I246" s="316"/>
      <c r="J246" s="316"/>
      <c r="K246" s="317"/>
      <c r="L246" s="317"/>
      <c r="M246" s="317"/>
      <c r="N246" s="30"/>
      <c r="O246" s="30"/>
      <c r="P246" s="30"/>
      <c r="Q246" s="30"/>
      <c r="R246" s="30"/>
      <c r="S246" s="30"/>
      <c r="T246" s="30"/>
      <c r="U246" s="30"/>
      <c r="V246" s="30"/>
      <c r="W246" s="30"/>
      <c r="X246" s="30"/>
      <c r="Y246" s="30"/>
      <c r="Z246" s="30"/>
      <c r="AA246" s="30"/>
      <c r="AB246" s="30"/>
      <c r="AC246" s="30"/>
      <c r="AD246" s="30"/>
      <c r="AE246" s="30"/>
      <c r="AG246" s="82"/>
      <c r="AH246" s="82"/>
      <c r="AI246" s="82"/>
      <c r="AN246" s="437"/>
      <c r="AP246" s="77"/>
      <c r="AQ246" s="77"/>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row>
    <row r="247" spans="1:74" s="54" customFormat="1" ht="5.0999999999999996" customHeight="1" x14ac:dyDescent="0.15">
      <c r="A247" s="67"/>
      <c r="B247" s="314"/>
      <c r="C247" s="315"/>
      <c r="D247" s="1"/>
      <c r="E247" s="316"/>
      <c r="F247" s="316"/>
      <c r="G247" s="316"/>
      <c r="H247" s="316"/>
      <c r="I247" s="316"/>
      <c r="J247" s="316"/>
      <c r="K247" s="317"/>
      <c r="L247" s="317"/>
      <c r="M247" s="317"/>
      <c r="N247" s="30"/>
      <c r="O247" s="30"/>
      <c r="P247" s="30"/>
      <c r="Q247" s="30"/>
      <c r="R247" s="30"/>
      <c r="S247" s="30"/>
      <c r="T247" s="30"/>
      <c r="U247" s="30"/>
      <c r="V247" s="30"/>
      <c r="W247" s="30"/>
      <c r="X247" s="30"/>
      <c r="Y247" s="30"/>
      <c r="Z247" s="30"/>
      <c r="AA247" s="30"/>
      <c r="AB247" s="30"/>
      <c r="AC247" s="30"/>
      <c r="AD247" s="30"/>
      <c r="AE247" s="30"/>
      <c r="AG247" s="82"/>
      <c r="AH247" s="82"/>
      <c r="AI247" s="82"/>
      <c r="AN247" s="437"/>
      <c r="AP247" s="77"/>
      <c r="AQ247" s="77"/>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row>
    <row r="248" spans="1:74" s="54" customFormat="1" ht="15" customHeight="1" x14ac:dyDescent="0.15">
      <c r="A248" s="318" t="s">
        <v>2917</v>
      </c>
      <c r="B248" s="314"/>
      <c r="C248" s="315"/>
      <c r="D248" s="1"/>
      <c r="E248" s="316"/>
      <c r="F248" s="316"/>
      <c r="G248" s="316"/>
      <c r="H248" s="316"/>
      <c r="I248" s="316"/>
      <c r="J248" s="316"/>
      <c r="K248" s="317"/>
      <c r="L248" s="317"/>
      <c r="M248" s="317"/>
      <c r="N248" s="30"/>
      <c r="O248" s="30"/>
      <c r="P248" s="30"/>
      <c r="Q248" s="30"/>
      <c r="R248" s="30"/>
      <c r="S248" s="30"/>
      <c r="T248" s="30"/>
      <c r="U248" s="30"/>
      <c r="V248" s="30"/>
      <c r="W248" s="30"/>
      <c r="X248" s="30"/>
      <c r="Y248" s="30"/>
      <c r="Z248" s="30"/>
      <c r="AA248" s="30"/>
      <c r="AB248" s="30"/>
      <c r="AC248" s="30"/>
      <c r="AD248" s="30"/>
      <c r="AE248" s="30"/>
      <c r="AG248" s="82"/>
      <c r="AH248" s="82"/>
      <c r="AI248" s="82"/>
      <c r="AN248" s="437"/>
      <c r="AP248" s="77"/>
      <c r="AQ248" s="77"/>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row>
    <row r="249" spans="1:74" s="54" customFormat="1" ht="5.0999999999999996" customHeight="1" x14ac:dyDescent="0.15">
      <c r="A249" s="318"/>
      <c r="B249" s="314"/>
      <c r="C249" s="315"/>
      <c r="D249" s="1"/>
      <c r="E249" s="316"/>
      <c r="F249" s="316"/>
      <c r="G249" s="316"/>
      <c r="H249" s="316"/>
      <c r="I249" s="316"/>
      <c r="J249" s="316"/>
      <c r="K249" s="317"/>
      <c r="L249" s="317"/>
      <c r="M249" s="317"/>
      <c r="N249" s="30"/>
      <c r="O249" s="30"/>
      <c r="P249" s="30"/>
      <c r="Q249" s="30"/>
      <c r="R249" s="30"/>
      <c r="S249" s="30"/>
      <c r="T249" s="30"/>
      <c r="U249" s="30"/>
      <c r="V249" s="30"/>
      <c r="W249" s="30"/>
      <c r="X249" s="30"/>
      <c r="Y249" s="30"/>
      <c r="Z249" s="30"/>
      <c r="AA249" s="30"/>
      <c r="AB249" s="30"/>
      <c r="AC249" s="30"/>
      <c r="AD249" s="30"/>
      <c r="AE249" s="30"/>
      <c r="AG249" s="82"/>
      <c r="AH249" s="82"/>
      <c r="AI249" s="82"/>
      <c r="AN249" s="437"/>
      <c r="AP249" s="77"/>
      <c r="AQ249" s="77"/>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row>
    <row r="250" spans="1:74" s="54" customFormat="1" ht="15" customHeight="1" x14ac:dyDescent="0.15">
      <c r="A250" s="1017" t="s">
        <v>2918</v>
      </c>
      <c r="B250" s="1018"/>
      <c r="C250" s="1018"/>
      <c r="D250" s="1018"/>
      <c r="E250" s="1018"/>
      <c r="F250" s="319"/>
      <c r="G250" s="319"/>
      <c r="H250" s="319"/>
      <c r="I250" s="319"/>
      <c r="J250" s="320"/>
      <c r="K250" s="317"/>
      <c r="L250" s="317"/>
      <c r="M250" s="317"/>
      <c r="N250" s="30"/>
      <c r="O250" s="30"/>
      <c r="P250" s="30"/>
      <c r="Q250" s="30"/>
      <c r="R250" s="30"/>
      <c r="S250" s="30"/>
      <c r="T250" s="30"/>
      <c r="U250" s="30"/>
      <c r="V250" s="30"/>
      <c r="W250" s="30"/>
      <c r="X250" s="30"/>
      <c r="Y250" s="30"/>
      <c r="Z250" s="30"/>
      <c r="AA250" s="30"/>
      <c r="AB250" s="30"/>
      <c r="AC250" s="30"/>
      <c r="AD250" s="30"/>
      <c r="AE250" s="30"/>
      <c r="AG250" s="82"/>
      <c r="AH250" s="82"/>
      <c r="AI250" s="82"/>
      <c r="AN250" s="437"/>
      <c r="AP250" s="77"/>
      <c r="AQ250" s="77"/>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row>
    <row r="251" spans="1:74" s="54" customFormat="1" ht="24.95" customHeight="1" thickBot="1" x14ac:dyDescent="0.2">
      <c r="A251" s="1019"/>
      <c r="B251" s="1020"/>
      <c r="C251" s="1020"/>
      <c r="D251" s="1020"/>
      <c r="E251" s="1020"/>
      <c r="F251" s="1029" t="s">
        <v>2913</v>
      </c>
      <c r="G251" s="1030"/>
      <c r="H251" s="1030"/>
      <c r="I251" s="1030"/>
      <c r="J251" s="1031"/>
      <c r="K251" s="52"/>
      <c r="L251" s="317"/>
      <c r="M251" s="317"/>
      <c r="N251" s="30"/>
      <c r="O251" s="30"/>
      <c r="P251" s="30"/>
      <c r="Q251" s="30"/>
      <c r="R251" s="227"/>
      <c r="S251" s="227"/>
      <c r="T251" s="227"/>
      <c r="U251" s="227"/>
      <c r="V251" s="227"/>
      <c r="W251" s="313"/>
      <c r="X251" s="313" t="s">
        <v>3002</v>
      </c>
      <c r="Y251" s="313"/>
      <c r="Z251" s="313"/>
      <c r="AA251" s="1"/>
      <c r="AB251" s="30"/>
      <c r="AC251" s="30"/>
      <c r="AD251" s="30"/>
      <c r="AE251" s="30"/>
      <c r="AF251" s="54" t="str">
        <f>IF(AND(M88&lt;&gt;0,A252&lt;&gt;M88,A252&lt;&gt;""),"←本票　I.入学状況・生徒数で入力済の入学者数と一致しません","")</f>
        <v/>
      </c>
      <c r="AG251" s="82"/>
      <c r="AH251" s="82"/>
      <c r="AI251" s="82"/>
      <c r="AN251" s="437"/>
      <c r="AP251" s="77"/>
      <c r="AQ251" s="77"/>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row>
    <row r="252" spans="1:74" s="54" customFormat="1" ht="30" customHeight="1" thickBot="1" x14ac:dyDescent="0.2">
      <c r="A252" s="1621"/>
      <c r="B252" s="1622"/>
      <c r="C252" s="1623"/>
      <c r="D252" s="2011" t="s">
        <v>2912</v>
      </c>
      <c r="E252" s="2094"/>
      <c r="F252" s="1621"/>
      <c r="G252" s="1622"/>
      <c r="H252" s="1623"/>
      <c r="I252" s="1015" t="s">
        <v>2912</v>
      </c>
      <c r="J252" s="1016"/>
      <c r="K252" s="52"/>
      <c r="L252" s="317"/>
      <c r="M252" s="317"/>
      <c r="N252" s="30"/>
      <c r="O252" s="30"/>
      <c r="P252" s="30"/>
      <c r="Q252" s="30"/>
      <c r="R252" s="302"/>
      <c r="S252" s="302"/>
      <c r="T252" s="302"/>
      <c r="U252" s="302"/>
      <c r="V252" s="302"/>
      <c r="W252" s="312"/>
      <c r="X252" s="312"/>
      <c r="Y252" s="312"/>
      <c r="Z252" s="312"/>
      <c r="AA252" s="148"/>
      <c r="AB252" s="148"/>
      <c r="AC252" s="30"/>
      <c r="AD252" s="30"/>
      <c r="AE252" s="30"/>
      <c r="AF252" s="50" t="str">
        <f>IF(A252="","←入学者数が未記入です",
IF(F252="","←内部進学者数が未記入です",
IF(A252&lt;F252,"←回答が矛盾しています",
"")))</f>
        <v>←入学者数が未記入です</v>
      </c>
      <c r="AG252" s="82"/>
      <c r="AH252" s="82"/>
      <c r="AI252" s="82"/>
      <c r="AN252" s="437"/>
      <c r="AP252" s="77"/>
      <c r="AQ252" s="77"/>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row>
    <row r="253" spans="1:74" s="54" customFormat="1" ht="5.0999999999999996" customHeight="1" x14ac:dyDescent="0.1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G253" s="82"/>
      <c r="AH253" s="82"/>
      <c r="AI253" s="82"/>
      <c r="AN253" s="437"/>
      <c r="AP253" s="77"/>
      <c r="AQ253" s="77"/>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row>
    <row r="254" spans="1:74" s="54" customFormat="1" ht="5.0999999999999996" customHeight="1" x14ac:dyDescent="0.1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G254" s="82"/>
      <c r="AH254" s="82"/>
      <c r="AI254" s="82"/>
      <c r="AN254" s="437"/>
      <c r="AP254" s="77"/>
      <c r="AQ254" s="77"/>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row>
    <row r="255" spans="1:74" s="54" customFormat="1" ht="5.0999999999999996" customHeight="1" x14ac:dyDescent="0.1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G255" s="82"/>
      <c r="AH255" s="82"/>
      <c r="AI255" s="82"/>
      <c r="AN255" s="437"/>
      <c r="AP255" s="77"/>
      <c r="AQ255" s="77"/>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row>
    <row r="256" spans="1:74" s="54" customFormat="1" ht="15" customHeight="1" x14ac:dyDescent="0.15">
      <c r="A256" s="67" t="s">
        <v>2895</v>
      </c>
      <c r="B256" s="317"/>
      <c r="C256" s="317"/>
      <c r="D256" s="317"/>
      <c r="E256" s="317"/>
      <c r="F256" s="317"/>
      <c r="G256" s="317"/>
      <c r="H256" s="317"/>
      <c r="I256" s="317"/>
      <c r="J256" s="317"/>
      <c r="K256" s="317"/>
      <c r="L256" s="317"/>
      <c r="M256" s="317"/>
      <c r="N256" s="317"/>
      <c r="O256" s="317"/>
      <c r="P256" s="317"/>
      <c r="Q256" s="30"/>
      <c r="R256" s="30"/>
      <c r="S256" s="30"/>
      <c r="T256" s="30"/>
      <c r="U256" s="30"/>
      <c r="V256" s="30"/>
      <c r="W256" s="30"/>
      <c r="X256" s="30"/>
      <c r="Y256" s="30"/>
      <c r="Z256" s="30"/>
      <c r="AA256" s="30"/>
      <c r="AB256" s="30"/>
      <c r="AC256" s="30"/>
      <c r="AD256" s="30"/>
      <c r="AE256" s="30"/>
      <c r="AG256" s="82"/>
      <c r="AH256" s="82"/>
      <c r="AI256" s="82"/>
      <c r="AN256" s="437"/>
      <c r="AP256" s="77"/>
      <c r="AQ256" s="77"/>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row>
    <row r="257" spans="1:74" s="54" customFormat="1" ht="5.0999999999999996" customHeight="1" x14ac:dyDescent="0.15">
      <c r="A257" s="67"/>
      <c r="B257" s="317"/>
      <c r="C257" s="317"/>
      <c r="D257" s="317"/>
      <c r="E257" s="317"/>
      <c r="F257" s="317"/>
      <c r="G257" s="317"/>
      <c r="H257" s="317"/>
      <c r="I257" s="317"/>
      <c r="J257" s="317"/>
      <c r="K257" s="317"/>
      <c r="L257" s="317"/>
      <c r="M257" s="317"/>
      <c r="N257" s="317"/>
      <c r="O257" s="317"/>
      <c r="P257" s="317"/>
      <c r="Q257" s="30"/>
      <c r="R257" s="30"/>
      <c r="S257" s="30"/>
      <c r="T257" s="30"/>
      <c r="U257" s="30"/>
      <c r="V257" s="30"/>
      <c r="W257" s="30"/>
      <c r="X257" s="30"/>
      <c r="Y257" s="30"/>
      <c r="Z257" s="30"/>
      <c r="AA257" s="30"/>
      <c r="AB257" s="30"/>
      <c r="AC257" s="30"/>
      <c r="AD257" s="30"/>
      <c r="AE257" s="30"/>
      <c r="AG257" s="82"/>
      <c r="AH257" s="82"/>
      <c r="AI257" s="82"/>
      <c r="AN257" s="437"/>
      <c r="AP257" s="77"/>
      <c r="AQ257" s="77"/>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row>
    <row r="258" spans="1:74" s="54" customFormat="1" ht="5.0999999999999996" customHeight="1" x14ac:dyDescent="0.15">
      <c r="A258" s="67"/>
      <c r="B258" s="317"/>
      <c r="C258" s="317"/>
      <c r="D258" s="317"/>
      <c r="E258" s="317"/>
      <c r="F258" s="317"/>
      <c r="G258" s="317"/>
      <c r="H258" s="317"/>
      <c r="I258" s="317"/>
      <c r="J258" s="317"/>
      <c r="K258" s="317"/>
      <c r="L258" s="317"/>
      <c r="M258" s="317"/>
      <c r="N258" s="317"/>
      <c r="O258" s="317"/>
      <c r="P258" s="317"/>
      <c r="Q258" s="30"/>
      <c r="R258" s="30"/>
      <c r="S258" s="30"/>
      <c r="T258" s="30"/>
      <c r="U258" s="30"/>
      <c r="V258" s="30"/>
      <c r="W258" s="30"/>
      <c r="X258" s="30"/>
      <c r="Y258" s="30"/>
      <c r="Z258" s="30"/>
      <c r="AA258" s="30"/>
      <c r="AB258" s="30"/>
      <c r="AC258" s="30"/>
      <c r="AD258" s="30"/>
      <c r="AE258" s="30"/>
      <c r="AG258" s="82"/>
      <c r="AH258" s="82"/>
      <c r="AI258" s="82"/>
      <c r="AN258" s="437"/>
      <c r="AP258" s="77"/>
      <c r="AQ258" s="77"/>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row>
    <row r="259" spans="1:74" s="54" customFormat="1" ht="15" customHeight="1" x14ac:dyDescent="0.15">
      <c r="A259" s="67" t="s">
        <v>2905</v>
      </c>
      <c r="B259" s="317"/>
      <c r="C259" s="317"/>
      <c r="D259" s="317"/>
      <c r="E259" s="317"/>
      <c r="F259" s="317"/>
      <c r="G259" s="317"/>
      <c r="H259" s="317"/>
      <c r="I259" s="317"/>
      <c r="J259" s="317"/>
      <c r="K259" s="317"/>
      <c r="L259" s="317"/>
      <c r="M259" s="317"/>
      <c r="N259" s="317"/>
      <c r="O259" s="317"/>
      <c r="P259" s="317"/>
      <c r="Q259" s="30"/>
      <c r="R259" s="30"/>
      <c r="S259" s="30"/>
      <c r="T259" s="30"/>
      <c r="U259" s="30"/>
      <c r="V259" s="30"/>
      <c r="W259" s="30"/>
      <c r="X259" s="30"/>
      <c r="Y259" s="30"/>
      <c r="Z259" s="30"/>
      <c r="AA259" s="30"/>
      <c r="AB259" s="30"/>
      <c r="AC259" s="30"/>
      <c r="AD259" s="30"/>
      <c r="AE259" s="30"/>
      <c r="AG259" s="82"/>
      <c r="AH259" s="82"/>
      <c r="AI259" s="82"/>
      <c r="AN259" s="437"/>
      <c r="AP259" s="77"/>
      <c r="AQ259" s="77"/>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row>
    <row r="260" spans="1:74" s="54" customFormat="1" ht="5.0999999999999996" customHeight="1" x14ac:dyDescent="0.15">
      <c r="A260" s="67"/>
      <c r="B260" s="317"/>
      <c r="C260" s="317"/>
      <c r="D260" s="317"/>
      <c r="E260" s="317"/>
      <c r="F260" s="317"/>
      <c r="G260" s="317"/>
      <c r="H260" s="317"/>
      <c r="I260" s="317"/>
      <c r="J260" s="317"/>
      <c r="K260" s="317"/>
      <c r="L260" s="317"/>
      <c r="M260" s="317"/>
      <c r="N260" s="317"/>
      <c r="O260" s="317"/>
      <c r="P260" s="317"/>
      <c r="Q260" s="30"/>
      <c r="R260" s="30"/>
      <c r="S260" s="30"/>
      <c r="T260" s="30"/>
      <c r="U260" s="30"/>
      <c r="V260" s="30"/>
      <c r="W260" s="30"/>
      <c r="X260" s="30"/>
      <c r="Y260" s="30"/>
      <c r="Z260" s="30"/>
      <c r="AA260" s="30"/>
      <c r="AB260" s="30"/>
      <c r="AC260" s="30"/>
      <c r="AD260" s="30"/>
      <c r="AE260" s="30"/>
      <c r="AG260" s="82"/>
      <c r="AH260" s="82"/>
      <c r="AI260" s="82"/>
      <c r="AN260" s="437"/>
      <c r="AP260" s="77"/>
      <c r="AQ260" s="77"/>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row>
    <row r="261" spans="1:74" s="54" customFormat="1" ht="15" customHeight="1" x14ac:dyDescent="0.15">
      <c r="A261" s="318" t="s">
        <v>4785</v>
      </c>
      <c r="B261" s="317"/>
      <c r="C261" s="317"/>
      <c r="D261" s="317"/>
      <c r="E261" s="317"/>
      <c r="F261" s="317"/>
      <c r="G261" s="317"/>
      <c r="H261" s="317"/>
      <c r="I261" s="317"/>
      <c r="J261" s="317"/>
      <c r="K261" s="317"/>
      <c r="L261" s="317"/>
      <c r="M261" s="317"/>
      <c r="N261" s="317"/>
      <c r="O261" s="317"/>
      <c r="P261" s="317"/>
      <c r="Q261" s="30"/>
      <c r="R261" s="30"/>
      <c r="S261" s="30"/>
      <c r="T261" s="30"/>
      <c r="U261" s="30"/>
      <c r="V261" s="30"/>
      <c r="W261" s="30"/>
      <c r="X261" s="30"/>
      <c r="Y261" s="30"/>
      <c r="Z261" s="30"/>
      <c r="AA261" s="30"/>
      <c r="AB261" s="30"/>
      <c r="AC261" s="30"/>
      <c r="AD261" s="30"/>
      <c r="AE261" s="30"/>
      <c r="AG261" s="82"/>
      <c r="AH261" s="82"/>
      <c r="AI261" s="82"/>
      <c r="AN261" s="437"/>
      <c r="AP261" s="77"/>
      <c r="AQ261" s="77"/>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row>
    <row r="262" spans="1:74" s="54" customFormat="1" ht="5.0999999999999996" customHeight="1" x14ac:dyDescent="0.15">
      <c r="A262" s="318"/>
      <c r="B262" s="317"/>
      <c r="C262" s="317"/>
      <c r="D262" s="317"/>
      <c r="E262" s="317"/>
      <c r="F262" s="317"/>
      <c r="G262" s="317"/>
      <c r="H262" s="317"/>
      <c r="I262" s="317"/>
      <c r="J262" s="317"/>
      <c r="K262" s="317"/>
      <c r="L262" s="317"/>
      <c r="M262" s="317"/>
      <c r="N262" s="317"/>
      <c r="O262" s="317"/>
      <c r="P262" s="317"/>
      <c r="Q262" s="30"/>
      <c r="R262" s="30"/>
      <c r="S262" s="30"/>
      <c r="T262" s="30"/>
      <c r="U262" s="30"/>
      <c r="V262" s="30"/>
      <c r="W262" s="30"/>
      <c r="X262" s="30"/>
      <c r="Y262" s="30"/>
      <c r="Z262" s="30"/>
      <c r="AA262" s="30"/>
      <c r="AB262" s="30"/>
      <c r="AC262" s="30"/>
      <c r="AD262" s="30"/>
      <c r="AE262" s="30"/>
      <c r="AG262" s="82"/>
      <c r="AH262" s="82"/>
      <c r="AI262" s="82"/>
      <c r="AN262" s="437"/>
      <c r="AP262" s="77"/>
      <c r="AQ262" s="77"/>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row>
    <row r="263" spans="1:74" s="54" customFormat="1" ht="15" customHeight="1" x14ac:dyDescent="0.15">
      <c r="A263" s="2095" t="s">
        <v>2919</v>
      </c>
      <c r="B263" s="2096"/>
      <c r="C263" s="2096"/>
      <c r="D263" s="2096"/>
      <c r="E263" s="2097"/>
      <c r="F263" s="325"/>
      <c r="G263" s="325"/>
      <c r="H263" s="325"/>
      <c r="I263" s="325"/>
      <c r="J263" s="325"/>
      <c r="K263" s="325"/>
      <c r="L263" s="325"/>
      <c r="M263" s="325"/>
      <c r="N263" s="325"/>
      <c r="O263" s="326"/>
      <c r="P263" s="1"/>
      <c r="Q263" s="227"/>
      <c r="R263" s="227"/>
      <c r="S263" s="227"/>
      <c r="T263" s="227"/>
      <c r="U263" s="227"/>
      <c r="V263" s="227"/>
      <c r="W263" s="227"/>
      <c r="X263" s="227"/>
      <c r="Y263" s="1087"/>
      <c r="Z263" s="1087"/>
      <c r="AA263" s="1087"/>
      <c r="AB263" s="1087"/>
      <c r="AC263" s="1087"/>
      <c r="AD263" s="30"/>
      <c r="AE263" s="30"/>
      <c r="AG263" s="82"/>
      <c r="AH263" s="82"/>
      <c r="AI263" s="82"/>
      <c r="AN263" s="437"/>
      <c r="AP263" s="77"/>
      <c r="AQ263" s="77"/>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row>
    <row r="264" spans="1:74" s="54" customFormat="1" ht="15" customHeight="1" x14ac:dyDescent="0.15">
      <c r="A264" s="2096"/>
      <c r="B264" s="2096"/>
      <c r="C264" s="2096"/>
      <c r="D264" s="2096"/>
      <c r="E264" s="2097"/>
      <c r="F264" s="2100" t="s">
        <v>2916</v>
      </c>
      <c r="G264" s="2101"/>
      <c r="H264" s="2101"/>
      <c r="I264" s="2101"/>
      <c r="J264" s="2102"/>
      <c r="K264" s="323"/>
      <c r="L264" s="323"/>
      <c r="M264" s="323"/>
      <c r="N264" s="323"/>
      <c r="O264" s="324"/>
      <c r="P264" s="1"/>
      <c r="Q264" s="227"/>
      <c r="R264" s="227"/>
      <c r="S264" s="227"/>
      <c r="T264" s="227"/>
      <c r="U264" s="227"/>
      <c r="V264" s="227"/>
      <c r="W264" s="227"/>
      <c r="X264" s="227"/>
      <c r="Y264" s="225"/>
      <c r="Z264" s="227"/>
      <c r="AA264" s="227"/>
      <c r="AB264" s="227"/>
      <c r="AC264" s="227"/>
      <c r="AD264" s="30"/>
      <c r="AE264" s="30"/>
      <c r="AG264" s="82"/>
      <c r="AH264" s="82"/>
      <c r="AI264" s="82"/>
      <c r="AN264" s="437"/>
      <c r="AP264" s="77"/>
      <c r="AQ264" s="77"/>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row>
    <row r="265" spans="1:74" s="54" customFormat="1" ht="24.95" customHeight="1" thickBot="1" x14ac:dyDescent="0.2">
      <c r="A265" s="2098"/>
      <c r="B265" s="2098"/>
      <c r="C265" s="2098"/>
      <c r="D265" s="2098"/>
      <c r="E265" s="2099"/>
      <c r="F265" s="2103"/>
      <c r="G265" s="2104"/>
      <c r="H265" s="2104"/>
      <c r="I265" s="2104"/>
      <c r="J265" s="2105"/>
      <c r="K265" s="2002" t="s">
        <v>2915</v>
      </c>
      <c r="L265" s="2003"/>
      <c r="M265" s="2003"/>
      <c r="N265" s="2003"/>
      <c r="O265" s="2004"/>
      <c r="P265" s="1"/>
      <c r="Q265" s="227"/>
      <c r="R265" s="227"/>
      <c r="S265" s="227"/>
      <c r="T265" s="227"/>
      <c r="U265" s="227"/>
      <c r="V265" s="227"/>
      <c r="W265" s="227"/>
      <c r="X265" s="227"/>
      <c r="Y265" s="227"/>
      <c r="Z265" s="227"/>
      <c r="AA265" s="227"/>
      <c r="AB265" s="227"/>
      <c r="AC265" s="227"/>
      <c r="AD265" s="30"/>
      <c r="AE265" s="30"/>
      <c r="AF265" s="54" t="str">
        <f>IF(AND(AB89&lt;&gt;0,A266&lt;&gt;AB89,A266&lt;&gt;""),"←本票　I.入学状況・生徒数で入力済の現員生徒数計と一致しません","")</f>
        <v/>
      </c>
      <c r="AG265" s="82"/>
      <c r="AH265" s="82"/>
      <c r="AI265" s="82"/>
      <c r="AN265" s="437"/>
      <c r="AP265" s="77"/>
      <c r="AQ265" s="77"/>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row>
    <row r="266" spans="1:74" s="54" customFormat="1" ht="30" customHeight="1" thickBot="1" x14ac:dyDescent="0.2">
      <c r="A266" s="923"/>
      <c r="B266" s="924"/>
      <c r="C266" s="925"/>
      <c r="D266" s="1619" t="s">
        <v>86</v>
      </c>
      <c r="E266" s="2010"/>
      <c r="F266" s="923"/>
      <c r="G266" s="924"/>
      <c r="H266" s="925"/>
      <c r="I266" s="2011" t="s">
        <v>86</v>
      </c>
      <c r="J266" s="2012"/>
      <c r="K266" s="1621"/>
      <c r="L266" s="1622"/>
      <c r="M266" s="1623"/>
      <c r="N266" s="1015" t="s">
        <v>2912</v>
      </c>
      <c r="O266" s="1016"/>
      <c r="P266" s="1"/>
      <c r="Q266" s="227"/>
      <c r="R266" s="227"/>
      <c r="S266" s="227"/>
      <c r="T266" s="313"/>
      <c r="U266" s="313"/>
      <c r="V266" s="313"/>
      <c r="W266" s="1087"/>
      <c r="X266" s="1087"/>
      <c r="Y266" s="313"/>
      <c r="Z266" s="313"/>
      <c r="AA266" s="313"/>
      <c r="AB266" s="1087"/>
      <c r="AC266" s="1087"/>
      <c r="AD266" s="30"/>
      <c r="AE266" s="30"/>
      <c r="AF266" s="50" t="str">
        <f>IF(A266="","←在籍者数が未記入です",
IF(F266="","←外国籍生徒数が未記入です（不在の場合は「0」を入力してください）",
IF(K266="","←外国人留学生数が未記入です（不在の場合は「0」を入力してください）",
IF(OR(A266&lt;F266,F266&lt;K266),"←回答が矛盾しています",""))))</f>
        <v>←在籍者数が未記入です</v>
      </c>
      <c r="AG266" s="82"/>
      <c r="AH266" s="82"/>
      <c r="AI266" s="82"/>
      <c r="AN266" s="437"/>
      <c r="AP266" s="77"/>
      <c r="AQ266" s="77"/>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row>
    <row r="267" spans="1:74" s="54" customFormat="1" ht="5.0999999999999996" customHeight="1" x14ac:dyDescent="0.15">
      <c r="A267" s="321"/>
      <c r="B267" s="321"/>
      <c r="C267" s="322"/>
      <c r="D267" s="317"/>
      <c r="E267" s="317"/>
      <c r="F267" s="317"/>
      <c r="G267" s="317"/>
      <c r="H267" s="317"/>
      <c r="I267" s="317"/>
      <c r="J267" s="317"/>
      <c r="K267" s="317"/>
      <c r="L267" s="317"/>
      <c r="M267" s="317"/>
      <c r="N267" s="317"/>
      <c r="O267" s="317"/>
      <c r="P267" s="317"/>
      <c r="Q267" s="30"/>
      <c r="R267" s="30"/>
      <c r="S267" s="30"/>
      <c r="T267" s="30"/>
      <c r="U267" s="30"/>
      <c r="V267" s="30"/>
      <c r="W267" s="30"/>
      <c r="X267" s="30"/>
      <c r="Y267" s="30"/>
      <c r="Z267" s="30"/>
      <c r="AA267" s="30"/>
      <c r="AB267" s="30"/>
      <c r="AC267" s="30"/>
      <c r="AD267" s="30"/>
      <c r="AE267" s="30"/>
      <c r="AG267" s="82"/>
      <c r="AH267" s="82"/>
      <c r="AI267" s="82"/>
      <c r="AN267" s="437"/>
      <c r="AP267" s="77"/>
      <c r="AQ267" s="77"/>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row>
    <row r="268" spans="1:74" s="54" customFormat="1" ht="5.0999999999999996" customHeight="1" x14ac:dyDescent="0.15">
      <c r="A268" s="321"/>
      <c r="B268" s="321"/>
      <c r="C268" s="322"/>
      <c r="D268" s="317"/>
      <c r="E268" s="317"/>
      <c r="F268" s="317"/>
      <c r="G268" s="317"/>
      <c r="H268" s="317"/>
      <c r="I268" s="317"/>
      <c r="J268" s="317"/>
      <c r="K268" s="317"/>
      <c r="L268" s="317"/>
      <c r="M268" s="317"/>
      <c r="N268" s="317"/>
      <c r="O268" s="317"/>
      <c r="P268" s="317"/>
      <c r="Q268" s="30"/>
      <c r="R268" s="30"/>
      <c r="S268" s="30"/>
      <c r="T268" s="30"/>
      <c r="U268" s="30"/>
      <c r="V268" s="30"/>
      <c r="W268" s="30"/>
      <c r="X268" s="30"/>
      <c r="Y268" s="30"/>
      <c r="Z268" s="30"/>
      <c r="AA268" s="30"/>
      <c r="AB268" s="30"/>
      <c r="AC268" s="30"/>
      <c r="AD268" s="30"/>
      <c r="AE268" s="30"/>
      <c r="AG268" s="82"/>
      <c r="AH268" s="82"/>
      <c r="AI268" s="82"/>
      <c r="AN268" s="437"/>
      <c r="AP268" s="77"/>
      <c r="AQ268" s="77"/>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row>
    <row r="269" spans="1:74" s="54" customFormat="1" ht="5.0999999999999996" customHeight="1" x14ac:dyDescent="0.15">
      <c r="A269" s="321"/>
      <c r="B269" s="321"/>
      <c r="C269" s="322"/>
      <c r="D269" s="317"/>
      <c r="E269" s="317"/>
      <c r="F269" s="317"/>
      <c r="G269" s="317"/>
      <c r="H269" s="317"/>
      <c r="I269" s="317"/>
      <c r="J269" s="317"/>
      <c r="K269" s="317"/>
      <c r="L269" s="317"/>
      <c r="M269" s="317"/>
      <c r="N269" s="317"/>
      <c r="O269" s="317"/>
      <c r="P269" s="317"/>
      <c r="Q269" s="30"/>
      <c r="R269" s="30"/>
      <c r="S269" s="30"/>
      <c r="T269" s="30"/>
      <c r="U269" s="30"/>
      <c r="V269" s="30"/>
      <c r="W269" s="30"/>
      <c r="X269" s="30"/>
      <c r="Y269" s="30"/>
      <c r="Z269" s="30"/>
      <c r="AA269" s="30"/>
      <c r="AB269" s="30"/>
      <c r="AC269" s="30"/>
      <c r="AD269" s="30"/>
      <c r="AE269" s="30"/>
      <c r="AG269" s="82"/>
      <c r="AH269" s="82"/>
      <c r="AI269" s="82"/>
      <c r="AN269" s="437"/>
      <c r="AP269" s="77"/>
      <c r="AQ269" s="77"/>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row>
    <row r="270" spans="1:74" s="54" customFormat="1" ht="15" customHeight="1" x14ac:dyDescent="0.15">
      <c r="A270" s="67" t="s">
        <v>2896</v>
      </c>
      <c r="B270" s="314"/>
      <c r="C270" s="315"/>
      <c r="D270" s="1"/>
      <c r="E270" s="316"/>
      <c r="F270" s="316"/>
      <c r="G270" s="316"/>
      <c r="H270" s="316"/>
      <c r="I270" s="316"/>
      <c r="J270" s="316"/>
      <c r="K270" s="316"/>
      <c r="L270" s="316"/>
      <c r="M270" s="316"/>
      <c r="N270" s="316"/>
      <c r="O270" s="316"/>
      <c r="P270" s="1"/>
      <c r="Q270" s="227"/>
      <c r="R270" s="227"/>
      <c r="S270" s="227"/>
      <c r="T270" s="227"/>
      <c r="U270" s="227"/>
      <c r="V270" s="227"/>
      <c r="W270" s="1"/>
      <c r="X270" s="1"/>
      <c r="Y270" s="1"/>
      <c r="Z270" s="1"/>
      <c r="AA270" s="1"/>
      <c r="AB270" s="1"/>
      <c r="AC270" s="1"/>
      <c r="AD270" s="1"/>
      <c r="AE270" s="1"/>
      <c r="AG270" s="82"/>
      <c r="AH270" s="82"/>
      <c r="AI270" s="82"/>
      <c r="AN270" s="437"/>
      <c r="AP270" s="77"/>
      <c r="AQ270" s="77"/>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row>
    <row r="271" spans="1:74" s="54" customFormat="1" ht="5.0999999999999996" customHeight="1" x14ac:dyDescent="0.15">
      <c r="A271" s="67"/>
      <c r="B271" s="314"/>
      <c r="C271" s="315"/>
      <c r="D271" s="1"/>
      <c r="E271" s="316"/>
      <c r="F271" s="316"/>
      <c r="G271" s="316"/>
      <c r="H271" s="316"/>
      <c r="I271" s="316"/>
      <c r="J271" s="316"/>
      <c r="K271" s="316"/>
      <c r="L271" s="316"/>
      <c r="M271" s="316"/>
      <c r="N271" s="316"/>
      <c r="O271" s="316"/>
      <c r="P271" s="1"/>
      <c r="Q271" s="227"/>
      <c r="R271" s="227"/>
      <c r="S271" s="227"/>
      <c r="T271" s="227"/>
      <c r="U271" s="227"/>
      <c r="V271" s="227"/>
      <c r="W271" s="1"/>
      <c r="X271" s="1"/>
      <c r="Y271" s="1"/>
      <c r="Z271" s="1"/>
      <c r="AA271" s="1"/>
      <c r="AB271" s="1"/>
      <c r="AC271" s="1"/>
      <c r="AD271" s="1"/>
      <c r="AE271" s="1"/>
      <c r="AG271" s="82"/>
      <c r="AH271" s="82"/>
      <c r="AI271" s="82"/>
      <c r="AN271" s="437"/>
      <c r="AP271" s="77"/>
      <c r="AQ271" s="77"/>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row>
    <row r="272" spans="1:74" s="54" customFormat="1" ht="15" customHeight="1" x14ac:dyDescent="0.15">
      <c r="A272" s="318" t="s">
        <v>2920</v>
      </c>
      <c r="B272" s="314"/>
      <c r="C272" s="315"/>
      <c r="D272" s="1"/>
      <c r="E272" s="316"/>
      <c r="F272" s="316"/>
      <c r="G272" s="316"/>
      <c r="H272" s="316"/>
      <c r="I272" s="316"/>
      <c r="J272" s="316"/>
      <c r="K272" s="316"/>
      <c r="L272" s="316"/>
      <c r="M272" s="316"/>
      <c r="N272" s="316"/>
      <c r="O272" s="316"/>
      <c r="P272" s="1"/>
      <c r="Q272" s="227"/>
      <c r="R272" s="227"/>
      <c r="S272" s="227"/>
      <c r="T272" s="227"/>
      <c r="U272" s="227"/>
      <c r="V272" s="227"/>
      <c r="W272" s="1"/>
      <c r="X272" s="1"/>
      <c r="Y272" s="1"/>
      <c r="Z272" s="1"/>
      <c r="AA272" s="1"/>
      <c r="AB272" s="1"/>
      <c r="AC272" s="1"/>
      <c r="AD272" s="1"/>
      <c r="AE272" s="1"/>
      <c r="AG272" s="82"/>
      <c r="AH272" s="82"/>
      <c r="AI272" s="82"/>
      <c r="AN272" s="437"/>
      <c r="AP272" s="77"/>
      <c r="AQ272" s="77"/>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row>
    <row r="273" spans="1:74" s="54" customFormat="1" ht="5.0999999999999996" customHeight="1" x14ac:dyDescent="0.15">
      <c r="A273" s="318"/>
      <c r="B273" s="314"/>
      <c r="C273" s="315"/>
      <c r="D273" s="1"/>
      <c r="E273" s="316"/>
      <c r="F273" s="316"/>
      <c r="G273" s="316"/>
      <c r="H273" s="316"/>
      <c r="I273" s="316"/>
      <c r="J273" s="316"/>
      <c r="K273" s="316"/>
      <c r="L273" s="316"/>
      <c r="M273" s="316"/>
      <c r="N273" s="316"/>
      <c r="O273" s="316"/>
      <c r="P273" s="1"/>
      <c r="Q273" s="227"/>
      <c r="R273" s="227"/>
      <c r="S273" s="227"/>
      <c r="T273" s="227"/>
      <c r="U273" s="227"/>
      <c r="V273" s="227"/>
      <c r="W273" s="1"/>
      <c r="X273" s="1"/>
      <c r="Y273" s="1"/>
      <c r="Z273" s="1"/>
      <c r="AA273" s="1"/>
      <c r="AB273" s="1"/>
      <c r="AC273" s="1"/>
      <c r="AD273" s="1"/>
      <c r="AE273" s="1"/>
      <c r="AG273" s="82"/>
      <c r="AH273" s="82"/>
      <c r="AI273" s="82"/>
      <c r="AN273" s="437"/>
      <c r="AP273" s="77"/>
      <c r="AQ273" s="77"/>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row>
    <row r="274" spans="1:74" s="54" customFormat="1" ht="15" customHeight="1" x14ac:dyDescent="0.15">
      <c r="A274" s="1998" t="s">
        <v>2921</v>
      </c>
      <c r="B274" s="1999"/>
      <c r="C274" s="1999"/>
      <c r="D274" s="1999"/>
      <c r="E274" s="1999"/>
      <c r="F274" s="327"/>
      <c r="G274" s="327"/>
      <c r="H274" s="327"/>
      <c r="I274" s="327"/>
      <c r="J274" s="328"/>
      <c r="K274" s="52"/>
      <c r="L274" s="316"/>
      <c r="M274" s="316"/>
      <c r="N274" s="316"/>
      <c r="O274" s="316"/>
      <c r="P274" s="1"/>
      <c r="Q274" s="227"/>
      <c r="R274" s="227"/>
      <c r="S274" s="227"/>
      <c r="T274" s="1087"/>
      <c r="U274" s="1087"/>
      <c r="V274" s="1087"/>
      <c r="W274" s="1087"/>
      <c r="X274" s="1087"/>
      <c r="Y274" s="313"/>
      <c r="Z274" s="313"/>
      <c r="AA274" s="313"/>
      <c r="AB274" s="313"/>
      <c r="AC274" s="1"/>
      <c r="AD274" s="30"/>
      <c r="AE274" s="1"/>
      <c r="AG274" s="82"/>
      <c r="AH274" s="82"/>
      <c r="AI274" s="82"/>
      <c r="AN274" s="437"/>
      <c r="AP274" s="77"/>
      <c r="AQ274" s="77"/>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row>
    <row r="275" spans="1:74" s="54" customFormat="1" ht="24.95" customHeight="1" thickBot="1" x14ac:dyDescent="0.2">
      <c r="A275" s="2000"/>
      <c r="B275" s="2001"/>
      <c r="C275" s="2001"/>
      <c r="D275" s="2001"/>
      <c r="E275" s="2001"/>
      <c r="F275" s="2002" t="s">
        <v>2914</v>
      </c>
      <c r="G275" s="2003"/>
      <c r="H275" s="2003"/>
      <c r="I275" s="2003"/>
      <c r="J275" s="2004"/>
      <c r="K275" s="52"/>
      <c r="L275" s="316"/>
      <c r="M275" s="316"/>
      <c r="N275" s="316"/>
      <c r="O275" s="316"/>
      <c r="P275" s="1"/>
      <c r="Q275" s="227"/>
      <c r="R275" s="227"/>
      <c r="S275" s="227"/>
      <c r="T275" s="302"/>
      <c r="U275" s="302"/>
      <c r="V275" s="302"/>
      <c r="W275" s="302"/>
      <c r="X275" s="302"/>
      <c r="Y275" s="313"/>
      <c r="Z275" s="313"/>
      <c r="AA275" s="313"/>
      <c r="AB275" s="313" t="s">
        <v>3003</v>
      </c>
      <c r="AC275" s="1"/>
      <c r="AD275" s="30"/>
      <c r="AE275" s="1"/>
      <c r="AG275" s="82"/>
      <c r="AH275" s="82"/>
      <c r="AI275" s="82"/>
      <c r="AN275" s="437"/>
      <c r="AP275" s="77"/>
      <c r="AQ275" s="77"/>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row>
    <row r="276" spans="1:74" s="54" customFormat="1" ht="30" customHeight="1" thickBot="1" x14ac:dyDescent="0.2">
      <c r="A276" s="1616">
        <f>A266</f>
        <v>0</v>
      </c>
      <c r="B276" s="1617"/>
      <c r="C276" s="1618"/>
      <c r="D276" s="1619" t="s">
        <v>2912</v>
      </c>
      <c r="E276" s="1620"/>
      <c r="F276" s="923"/>
      <c r="G276" s="924"/>
      <c r="H276" s="925"/>
      <c r="I276" s="1015" t="s">
        <v>2912</v>
      </c>
      <c r="J276" s="1016"/>
      <c r="K276" s="52"/>
      <c r="L276" s="316"/>
      <c r="M276" s="316"/>
      <c r="N276" s="316"/>
      <c r="O276" s="316"/>
      <c r="P276" s="1"/>
      <c r="Q276" s="227"/>
      <c r="R276" s="227"/>
      <c r="S276" s="227"/>
      <c r="T276" s="227"/>
      <c r="U276" s="227"/>
      <c r="V276" s="227"/>
      <c r="W276" s="227"/>
      <c r="X276" s="227"/>
      <c r="Y276" s="313"/>
      <c r="Z276" s="313"/>
      <c r="AA276" s="313"/>
      <c r="AB276" s="313"/>
      <c r="AC276" s="35"/>
      <c r="AD276" s="35"/>
      <c r="AE276" s="1"/>
      <c r="AF276" s="54" t="str">
        <f>IF(F276="","←他県からの生徒数が未記入です（不在の場合は「0」を入力してください）",
IF(A276&lt;F276,"←回答が矛盾しています",""))</f>
        <v>←他県からの生徒数が未記入です（不在の場合は「0」を入力してください）</v>
      </c>
      <c r="AG276" s="82"/>
      <c r="AH276" s="82"/>
      <c r="AI276" s="82"/>
      <c r="AN276" s="437"/>
      <c r="AP276" s="77"/>
      <c r="AQ276" s="77"/>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row>
    <row r="277" spans="1:74" s="54" customFormat="1" ht="18.75" hidden="1" x14ac:dyDescent="0.15">
      <c r="A277" s="73"/>
      <c r="B277" s="73"/>
      <c r="C277" s="73"/>
      <c r="D277" s="73"/>
      <c r="E277" s="73"/>
      <c r="F277" s="73"/>
      <c r="G277" s="73"/>
      <c r="H277" s="73"/>
      <c r="I277" s="73"/>
      <c r="J277" s="73"/>
      <c r="K277" s="52"/>
      <c r="L277" s="316"/>
      <c r="M277" s="316"/>
      <c r="N277" s="316"/>
      <c r="O277" s="316"/>
      <c r="P277" s="1"/>
      <c r="Q277" s="227"/>
      <c r="R277" s="227"/>
      <c r="S277" s="227"/>
      <c r="T277" s="227"/>
      <c r="U277" s="227"/>
      <c r="V277" s="227"/>
      <c r="W277" s="227"/>
      <c r="X277" s="227"/>
      <c r="Y277" s="313"/>
      <c r="Z277" s="313"/>
      <c r="AA277" s="313"/>
      <c r="AB277" s="313"/>
      <c r="AC277" s="35"/>
      <c r="AD277" s="35"/>
      <c r="AE277" s="1"/>
      <c r="AG277" s="82"/>
      <c r="AH277" s="82"/>
      <c r="AI277" s="82"/>
      <c r="AN277" s="437"/>
      <c r="AP277" s="77"/>
      <c r="AQ277" s="77"/>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row>
    <row r="278" spans="1:74" s="54" customFormat="1" ht="18.75" hidden="1" x14ac:dyDescent="0.15">
      <c r="A278" s="73"/>
      <c r="B278" s="73"/>
      <c r="C278" s="73"/>
      <c r="D278" s="73"/>
      <c r="E278" s="73"/>
      <c r="F278" s="73"/>
      <c r="G278" s="73"/>
      <c r="H278" s="73"/>
      <c r="I278" s="73"/>
      <c r="J278" s="73"/>
      <c r="K278" s="52"/>
      <c r="L278" s="316"/>
      <c r="M278" s="316"/>
      <c r="N278" s="316"/>
      <c r="O278" s="316"/>
      <c r="P278" s="1"/>
      <c r="Q278" s="227"/>
      <c r="R278" s="227"/>
      <c r="S278" s="227"/>
      <c r="T278" s="227"/>
      <c r="U278" s="227"/>
      <c r="V278" s="227"/>
      <c r="W278" s="227"/>
      <c r="X278" s="227"/>
      <c r="Y278" s="313"/>
      <c r="Z278" s="313"/>
      <c r="AA278" s="313"/>
      <c r="AB278" s="313"/>
      <c r="AC278" s="35"/>
      <c r="AD278" s="35"/>
      <c r="AE278" s="1"/>
      <c r="AG278" s="82"/>
      <c r="AH278" s="82"/>
      <c r="AI278" s="82"/>
      <c r="AN278" s="437"/>
      <c r="AP278" s="77"/>
      <c r="AQ278" s="77"/>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row>
    <row r="279" spans="1:74" s="54" customFormat="1" ht="18.75" hidden="1" x14ac:dyDescent="0.15">
      <c r="A279" s="73"/>
      <c r="B279" s="73"/>
      <c r="C279" s="73"/>
      <c r="D279" s="73"/>
      <c r="E279" s="73"/>
      <c r="F279" s="73"/>
      <c r="G279" s="73"/>
      <c r="H279" s="73"/>
      <c r="I279" s="73"/>
      <c r="J279" s="73"/>
      <c r="K279" s="52"/>
      <c r="L279" s="316"/>
      <c r="M279" s="316"/>
      <c r="N279" s="316"/>
      <c r="O279" s="316"/>
      <c r="P279" s="1"/>
      <c r="Q279" s="227"/>
      <c r="R279" s="227"/>
      <c r="S279" s="227"/>
      <c r="T279" s="227"/>
      <c r="U279" s="227"/>
      <c r="V279" s="227"/>
      <c r="W279" s="227"/>
      <c r="X279" s="227"/>
      <c r="Y279" s="313"/>
      <c r="Z279" s="313"/>
      <c r="AA279" s="313"/>
      <c r="AB279" s="313"/>
      <c r="AC279" s="35"/>
      <c r="AD279" s="35"/>
      <c r="AE279" s="1"/>
      <c r="AG279" s="82"/>
      <c r="AH279" s="82"/>
      <c r="AI279" s="82"/>
      <c r="AN279" s="437"/>
      <c r="AP279" s="77"/>
      <c r="AQ279" s="77"/>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row>
    <row r="280" spans="1:74" s="54" customFormat="1" ht="0.75" customHeight="1" x14ac:dyDescent="0.15">
      <c r="A280" s="73"/>
      <c r="B280" s="73"/>
      <c r="C280" s="73"/>
      <c r="D280" s="73"/>
      <c r="E280" s="73"/>
      <c r="F280" s="73"/>
      <c r="G280" s="73"/>
      <c r="H280" s="73"/>
      <c r="I280" s="73"/>
      <c r="J280" s="73"/>
      <c r="K280" s="52"/>
      <c r="L280" s="316"/>
      <c r="M280" s="316"/>
      <c r="N280" s="316"/>
      <c r="O280" s="316"/>
      <c r="P280" s="1"/>
      <c r="Q280" s="227"/>
      <c r="R280" s="227"/>
      <c r="S280" s="227"/>
      <c r="T280" s="227"/>
      <c r="U280" s="227"/>
      <c r="V280" s="227"/>
      <c r="W280" s="227"/>
      <c r="X280" s="227"/>
      <c r="Y280" s="313"/>
      <c r="Z280" s="313"/>
      <c r="AA280" s="313"/>
      <c r="AB280" s="313"/>
      <c r="AC280" s="35"/>
      <c r="AD280" s="35"/>
      <c r="AE280" s="1"/>
      <c r="AG280" s="82"/>
      <c r="AH280" s="82"/>
      <c r="AI280" s="82"/>
      <c r="AN280" s="437"/>
      <c r="AP280" s="77"/>
      <c r="AQ280" s="77"/>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row>
    <row r="281" spans="1:74" s="54" customFormat="1" ht="0.75" customHeight="1" x14ac:dyDescent="0.1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G281" s="82"/>
      <c r="AH281" s="82"/>
      <c r="AI281" s="82"/>
      <c r="AN281" s="437"/>
      <c r="AP281" s="77"/>
      <c r="AQ281" s="77"/>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row>
    <row r="282" spans="1:74" ht="13.5" x14ac:dyDescent="0.15">
      <c r="A282" s="1929" t="s">
        <v>2964</v>
      </c>
      <c r="B282" s="1929"/>
      <c r="C282" s="1929"/>
      <c r="D282" s="1929"/>
      <c r="E282" s="1929"/>
      <c r="F282" s="1929"/>
      <c r="G282" s="1929"/>
      <c r="H282" s="1929"/>
      <c r="I282" s="1929"/>
      <c r="J282" s="1929"/>
      <c r="K282" s="1929"/>
      <c r="L282" s="1929"/>
      <c r="M282" s="1929"/>
      <c r="N282" s="1929"/>
      <c r="O282" s="1929"/>
      <c r="P282" s="1929"/>
      <c r="Q282" s="1929"/>
      <c r="R282" s="1929"/>
      <c r="S282" s="1929"/>
      <c r="T282" s="1929"/>
      <c r="U282" s="1929"/>
      <c r="V282" s="1929"/>
      <c r="W282" s="1929"/>
      <c r="X282" s="1929"/>
      <c r="Y282" s="1929"/>
      <c r="Z282" s="1929"/>
      <c r="AA282" s="1929"/>
      <c r="AB282" s="1929"/>
      <c r="AC282" s="1929"/>
      <c r="AD282" s="1929"/>
      <c r="AE282" s="1929"/>
    </row>
    <row r="283" spans="1:74" s="77" customFormat="1" ht="13.5" customHeight="1" x14ac:dyDescent="0.15">
      <c r="A283" s="1935" t="s">
        <v>2965</v>
      </c>
      <c r="B283" s="1936"/>
      <c r="C283" s="1936"/>
      <c r="D283" s="230"/>
      <c r="E283" s="231"/>
      <c r="F283" s="231"/>
      <c r="G283" s="231"/>
      <c r="H283" s="231"/>
      <c r="I283" s="231"/>
      <c r="J283" s="231"/>
      <c r="K283" s="231"/>
      <c r="L283" s="231"/>
      <c r="M283" s="231"/>
      <c r="N283" s="231"/>
      <c r="O283" s="231"/>
      <c r="P283" s="231"/>
      <c r="Q283" s="231"/>
      <c r="R283" s="231"/>
      <c r="S283" s="231"/>
      <c r="T283" s="231"/>
      <c r="U283" s="231"/>
      <c r="V283" s="231"/>
      <c r="W283" s="231"/>
      <c r="X283" s="244"/>
      <c r="Y283" s="1939" t="s">
        <v>2968</v>
      </c>
      <c r="Z283" s="1940"/>
      <c r="AA283" s="1940"/>
      <c r="AB283" s="245"/>
      <c r="AC283" s="245"/>
      <c r="AD283" s="245"/>
      <c r="AE283" s="246"/>
      <c r="AF283" s="54"/>
      <c r="AG283" s="82"/>
      <c r="AH283" s="82"/>
      <c r="AI283" s="82"/>
      <c r="AJ283" s="54"/>
      <c r="AK283" s="54"/>
      <c r="AL283" s="54"/>
      <c r="AM283" s="54"/>
      <c r="AN283" s="437"/>
      <c r="AO283" s="54"/>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spans="1:74" s="77" customFormat="1" ht="13.5" customHeight="1" x14ac:dyDescent="0.15">
      <c r="A284" s="1937"/>
      <c r="B284" s="1938"/>
      <c r="C284" s="1938"/>
      <c r="D284" s="1943" t="s">
        <v>2966</v>
      </c>
      <c r="E284" s="1944"/>
      <c r="F284" s="1944"/>
      <c r="G284" s="1944"/>
      <c r="H284" s="1944"/>
      <c r="I284" s="1944"/>
      <c r="J284" s="1944"/>
      <c r="K284" s="1944"/>
      <c r="L284" s="1944"/>
      <c r="M284" s="1944"/>
      <c r="N284" s="1944"/>
      <c r="O284" s="1944"/>
      <c r="P284" s="1944"/>
      <c r="Q284" s="1944"/>
      <c r="R284" s="1944"/>
      <c r="S284" s="1944"/>
      <c r="T284" s="1944"/>
      <c r="U284" s="1944"/>
      <c r="V284" s="1945"/>
      <c r="W284" s="1945"/>
      <c r="X284" s="1945"/>
      <c r="Y284" s="1941"/>
      <c r="Z284" s="1942"/>
      <c r="AA284" s="1942"/>
      <c r="AB284" s="1946" t="s">
        <v>2969</v>
      </c>
      <c r="AC284" s="1940"/>
      <c r="AD284" s="1940"/>
      <c r="AE284" s="1947"/>
      <c r="AF284" s="54"/>
      <c r="AG284" s="82"/>
      <c r="AH284" s="82"/>
      <c r="AI284" s="82"/>
      <c r="AJ284" s="54"/>
      <c r="AK284" s="54"/>
      <c r="AL284" s="54"/>
      <c r="AM284" s="54"/>
      <c r="AN284" s="437"/>
      <c r="AO284" s="54"/>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spans="1:74" s="77" customFormat="1" ht="60.75" customHeight="1" thickBot="1" x14ac:dyDescent="0.2">
      <c r="A285" s="1937"/>
      <c r="B285" s="1938"/>
      <c r="C285" s="1938"/>
      <c r="D285" s="1950" t="s">
        <v>67</v>
      </c>
      <c r="E285" s="1951"/>
      <c r="F285" s="1952"/>
      <c r="G285" s="1950" t="s">
        <v>68</v>
      </c>
      <c r="H285" s="1951"/>
      <c r="I285" s="1952"/>
      <c r="J285" s="1950" t="s">
        <v>210</v>
      </c>
      <c r="K285" s="1951"/>
      <c r="L285" s="1952"/>
      <c r="M285" s="1950" t="s">
        <v>69</v>
      </c>
      <c r="N285" s="1951"/>
      <c r="O285" s="1952"/>
      <c r="P285" s="1950" t="s">
        <v>70</v>
      </c>
      <c r="Q285" s="1951"/>
      <c r="R285" s="1952"/>
      <c r="S285" s="1950" t="s">
        <v>71</v>
      </c>
      <c r="T285" s="1951"/>
      <c r="U285" s="1951"/>
      <c r="V285" s="1932" t="s">
        <v>2967</v>
      </c>
      <c r="W285" s="1933"/>
      <c r="X285" s="1934"/>
      <c r="Y285" s="1941"/>
      <c r="Z285" s="1942"/>
      <c r="AA285" s="1942"/>
      <c r="AB285" s="1948"/>
      <c r="AC285" s="1942"/>
      <c r="AD285" s="1942"/>
      <c r="AE285" s="1949"/>
      <c r="AF285" s="50"/>
      <c r="AG285" s="82"/>
      <c r="AH285" s="82"/>
      <c r="AI285" s="82"/>
      <c r="AJ285" s="54"/>
      <c r="AK285" s="54"/>
      <c r="AL285" s="54"/>
      <c r="AM285" s="54"/>
      <c r="AN285" s="437"/>
      <c r="AO285" s="54"/>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spans="1:74" s="77" customFormat="1" ht="29.25" customHeight="1" thickBot="1" x14ac:dyDescent="0.2">
      <c r="A286" s="1070"/>
      <c r="B286" s="1071"/>
      <c r="C286" s="232" t="s">
        <v>72</v>
      </c>
      <c r="D286" s="1072"/>
      <c r="E286" s="1073"/>
      <c r="F286" s="47" t="s">
        <v>72</v>
      </c>
      <c r="G286" s="1072"/>
      <c r="H286" s="1073"/>
      <c r="I286" s="47" t="s">
        <v>72</v>
      </c>
      <c r="J286" s="1072"/>
      <c r="K286" s="1073"/>
      <c r="L286" s="47" t="s">
        <v>72</v>
      </c>
      <c r="M286" s="1072"/>
      <c r="N286" s="1073"/>
      <c r="O286" s="47" t="s">
        <v>72</v>
      </c>
      <c r="P286" s="1072"/>
      <c r="Q286" s="1073"/>
      <c r="R286" s="47" t="s">
        <v>72</v>
      </c>
      <c r="S286" s="1072"/>
      <c r="T286" s="1073"/>
      <c r="U286" s="177" t="s">
        <v>72</v>
      </c>
      <c r="V286" s="1074">
        <f>D286+G286+J286+M286+P286+S286</f>
        <v>0</v>
      </c>
      <c r="W286" s="1075"/>
      <c r="X286" s="248" t="s">
        <v>72</v>
      </c>
      <c r="Y286" s="1624"/>
      <c r="Z286" s="1625"/>
      <c r="AA286" s="241" t="s">
        <v>86</v>
      </c>
      <c r="AB286" s="1624"/>
      <c r="AC286" s="1625"/>
      <c r="AD286" s="242" t="s">
        <v>72</v>
      </c>
      <c r="AE286" s="243"/>
      <c r="AF286" s="59" t="str">
        <f>IF(A286="","←「令和６年４月１日現在」の在籍生徒数が未記入です",
IF(OR(D286="",G286="",J286="",M286="",P286="",S286=""),
"←中途退学者等（A）の内訳が未記入です。該当者がいない場合は「0」と記入してください",
IF(V286&gt;A286,"←（A）が在籍生徒数を上回っています",
IF(Y286="","←（B）が未記入です。(該当者がいない場合は「0」と記入してください)",
IF(Y286&gt;V286,"←（B）が（A）を上回っています",
IF(AND(AB286="",$A$46="○"),"←自校設置の通信制課程への転籍者数が未記入です（該当者がいない場合は「0」と記入してください）",
IF(AND(AB286&gt;Y286,$A$46="○"),"←自校設置の通信制課程への転籍者数が（B）を上回っています",
"")))))))</f>
        <v>←「令和６年４月１日現在」の在籍生徒数が未記入です</v>
      </c>
      <c r="AG286" s="89"/>
      <c r="AH286" s="89"/>
      <c r="AI286" s="83"/>
      <c r="AJ286" s="59"/>
      <c r="AK286" s="59"/>
      <c r="AL286" s="59"/>
      <c r="AM286" s="59"/>
      <c r="AN286" s="448"/>
      <c r="AO286" s="59"/>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spans="1:74" s="77" customFormat="1" ht="14.25" customHeight="1" x14ac:dyDescent="0.15">
      <c r="A287" s="2005"/>
      <c r="B287" s="2005"/>
      <c r="C287" s="2006"/>
      <c r="D287" s="2006"/>
      <c r="E287" s="2006"/>
      <c r="F287" s="2006"/>
      <c r="G287" s="2006"/>
      <c r="H287" s="2006"/>
      <c r="I287" s="2006"/>
      <c r="J287" s="2006"/>
      <c r="K287" s="2006"/>
      <c r="L287" s="2006"/>
      <c r="M287" s="2006"/>
      <c r="N287" s="2006"/>
      <c r="O287" s="2006"/>
      <c r="P287" s="2006"/>
      <c r="Q287" s="2006"/>
      <c r="R287" s="2006"/>
      <c r="S287" s="2006"/>
      <c r="T287" s="2006"/>
      <c r="U287" s="2006"/>
      <c r="V287" s="2006"/>
      <c r="W287" s="2006"/>
      <c r="X287" s="2006"/>
      <c r="Y287" s="2006"/>
      <c r="Z287" s="2006"/>
      <c r="AA287" s="2006"/>
      <c r="AB287" s="2006"/>
      <c r="AC287" s="2006"/>
      <c r="AD287" s="2006"/>
      <c r="AE287" s="2006"/>
      <c r="AF287" s="54"/>
      <c r="AG287" s="82"/>
      <c r="AH287" s="82"/>
      <c r="AI287" s="82"/>
      <c r="AJ287" s="54"/>
      <c r="AK287" s="54"/>
      <c r="AL287" s="54"/>
      <c r="AM287" s="54"/>
      <c r="AN287" s="437"/>
      <c r="AO287" s="54"/>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spans="1:74" s="77" customFormat="1" ht="3" customHeight="1" x14ac:dyDescent="0.1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54"/>
      <c r="AG288" s="82"/>
      <c r="AH288" s="82"/>
      <c r="AI288" s="82"/>
      <c r="AJ288" s="54"/>
      <c r="AK288" s="54"/>
      <c r="AL288" s="54"/>
      <c r="AM288" s="54"/>
      <c r="AN288" s="437"/>
      <c r="AO288" s="54"/>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spans="1:65" s="77" customFormat="1" ht="3" customHeight="1" x14ac:dyDescent="0.1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54"/>
      <c r="AG289" s="82"/>
      <c r="AH289" s="82"/>
      <c r="AI289" s="82"/>
      <c r="AJ289" s="54"/>
      <c r="AK289" s="54"/>
      <c r="AL289" s="54"/>
      <c r="AM289" s="54"/>
      <c r="AN289" s="437"/>
      <c r="AO289" s="54"/>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spans="1:65" s="77" customFormat="1" ht="3" customHeight="1" x14ac:dyDescent="0.1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54"/>
      <c r="AG290" s="82"/>
      <c r="AH290" s="82"/>
      <c r="AI290" s="82"/>
      <c r="AJ290" s="54"/>
      <c r="AK290" s="54"/>
      <c r="AL290" s="54"/>
      <c r="AM290" s="54"/>
      <c r="AN290" s="437"/>
      <c r="AO290" s="54"/>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spans="1:65" s="77" customFormat="1" ht="18.75" customHeight="1" x14ac:dyDescent="0.15">
      <c r="A291" s="42" t="s">
        <v>2923</v>
      </c>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54"/>
      <c r="AG291" s="82"/>
      <c r="AH291" s="82"/>
      <c r="AI291" s="82"/>
      <c r="AJ291" s="54"/>
      <c r="AK291" s="54"/>
      <c r="AL291" s="54"/>
      <c r="AM291" s="54"/>
      <c r="AN291" s="437"/>
      <c r="AO291" s="54"/>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spans="1:65" s="77" customFormat="1" ht="13.5" customHeight="1" x14ac:dyDescent="0.15">
      <c r="A292" s="1608" t="s">
        <v>2970</v>
      </c>
      <c r="B292" s="1609"/>
      <c r="C292" s="1609"/>
      <c r="D292" s="1609"/>
      <c r="E292" s="1609"/>
      <c r="F292" s="91"/>
      <c r="G292" s="92"/>
      <c r="H292" s="92"/>
      <c r="I292" s="92"/>
      <c r="J292" s="92"/>
      <c r="K292" s="91"/>
      <c r="L292" s="91"/>
      <c r="M292" s="93"/>
      <c r="N292" s="93"/>
      <c r="O292" s="91"/>
      <c r="P292" s="91"/>
      <c r="Q292" s="94"/>
      <c r="R292" s="1612" t="s">
        <v>199</v>
      </c>
      <c r="S292" s="1613"/>
      <c r="T292" s="1600" t="s">
        <v>213</v>
      </c>
      <c r="U292" s="1600"/>
      <c r="V292" s="1600"/>
      <c r="W292" s="1600"/>
      <c r="X292" s="1600"/>
      <c r="Y292" s="1600"/>
      <c r="Z292" s="1600"/>
      <c r="AA292" s="1600"/>
      <c r="AB292" s="1600"/>
      <c r="AC292" s="1600"/>
      <c r="AD292" s="1600"/>
      <c r="AE292" s="1600"/>
      <c r="AF292" s="54"/>
      <c r="AG292" s="82"/>
      <c r="AH292" s="82"/>
      <c r="AI292" s="82"/>
      <c r="AJ292" s="54"/>
      <c r="AK292" s="54"/>
      <c r="AL292" s="54"/>
      <c r="AM292" s="54"/>
      <c r="AN292" s="437"/>
      <c r="AO292" s="54"/>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spans="1:65" s="77" customFormat="1" ht="6.75" customHeight="1" x14ac:dyDescent="0.15">
      <c r="A293" s="1610"/>
      <c r="B293" s="1611"/>
      <c r="C293" s="1611"/>
      <c r="D293" s="1611"/>
      <c r="E293" s="1611"/>
      <c r="F293" s="1601" t="s">
        <v>214</v>
      </c>
      <c r="G293" s="1602"/>
      <c r="H293" s="1602"/>
      <c r="I293" s="1602"/>
      <c r="J293" s="1602"/>
      <c r="K293" s="1602"/>
      <c r="L293" s="1602"/>
      <c r="M293" s="139"/>
      <c r="N293" s="139"/>
      <c r="O293" s="140"/>
      <c r="P293" s="140"/>
      <c r="Q293" s="141"/>
      <c r="R293" s="40"/>
      <c r="S293" s="40"/>
      <c r="T293" s="1600"/>
      <c r="U293" s="1600"/>
      <c r="V293" s="1600"/>
      <c r="W293" s="1600"/>
      <c r="X293" s="1600"/>
      <c r="Y293" s="1600"/>
      <c r="Z293" s="1600"/>
      <c r="AA293" s="1600"/>
      <c r="AB293" s="1600"/>
      <c r="AC293" s="1600"/>
      <c r="AD293" s="1600"/>
      <c r="AE293" s="1600"/>
      <c r="AF293" s="54"/>
      <c r="AG293" s="82"/>
      <c r="AH293" s="82"/>
      <c r="AI293" s="82"/>
      <c r="AJ293" s="54"/>
      <c r="AK293" s="54"/>
      <c r="AL293" s="54"/>
      <c r="AM293" s="54"/>
      <c r="AN293" s="437"/>
      <c r="AO293" s="54"/>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spans="1:65" s="77" customFormat="1" ht="39" customHeight="1" thickBot="1" x14ac:dyDescent="0.2">
      <c r="A294" s="1610"/>
      <c r="B294" s="1611"/>
      <c r="C294" s="1611"/>
      <c r="D294" s="1611"/>
      <c r="E294" s="1611"/>
      <c r="F294" s="1603"/>
      <c r="G294" s="1604"/>
      <c r="H294" s="1604"/>
      <c r="I294" s="1604"/>
      <c r="J294" s="1604"/>
      <c r="K294" s="1604"/>
      <c r="L294" s="1604"/>
      <c r="M294" s="1605" t="s">
        <v>2820</v>
      </c>
      <c r="N294" s="1606"/>
      <c r="O294" s="1606"/>
      <c r="P294" s="1606"/>
      <c r="Q294" s="1607"/>
      <c r="R294" s="40"/>
      <c r="S294" s="40"/>
      <c r="T294" s="1600"/>
      <c r="U294" s="1600"/>
      <c r="V294" s="1600"/>
      <c r="W294" s="1600"/>
      <c r="X294" s="1600"/>
      <c r="Y294" s="1600"/>
      <c r="Z294" s="1600"/>
      <c r="AA294" s="1600"/>
      <c r="AB294" s="1600"/>
      <c r="AC294" s="1600"/>
      <c r="AD294" s="1600"/>
      <c r="AE294" s="1600"/>
      <c r="AF294" s="1244" t="str">
        <f>IF(A295="","←「卒業者数」が未記入です。（卒業者がいない場合は「０」と記入してください。）",
IF(AND(A295&gt;0,H295=""),"←「大学への進学者数」が未記入です。（進学者がいない場合は「０」と記入してください。）",
IF(SUM(H295:K296)&gt;A295,"←「大学・短大への進学者数」合計が「卒業者数」を上回っています。",
IF(AND(H295&gt;0,M295=""),"←「併設・系列の大学への進学者数」が未記入です。（進学者がいない場合は「０」と記入してください。）",
IF(M295&gt;H295,"←「併設・系列の大学への進学者数」が「大学への進学者数」を上回っています。","")))))</f>
        <v>←「卒業者数」が未記入です。（卒業者がいない場合は「０」と記入してください。）</v>
      </c>
      <c r="AG294" s="82"/>
      <c r="AH294" s="82"/>
      <c r="AI294" s="82"/>
      <c r="AJ294" s="54"/>
      <c r="AK294" s="54"/>
      <c r="AL294" s="54"/>
      <c r="AM294" s="54"/>
      <c r="AN294" s="437"/>
      <c r="AO294" s="54"/>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spans="1:65" s="77" customFormat="1" ht="18.75" customHeight="1" x14ac:dyDescent="0.15">
      <c r="A295" s="1585"/>
      <c r="B295" s="1586"/>
      <c r="C295" s="1586"/>
      <c r="D295" s="1587"/>
      <c r="E295" s="185"/>
      <c r="F295" s="1591" t="s">
        <v>215</v>
      </c>
      <c r="G295" s="1591"/>
      <c r="H295" s="1592"/>
      <c r="I295" s="1593"/>
      <c r="J295" s="1593"/>
      <c r="K295" s="1594"/>
      <c r="L295" s="181" t="s">
        <v>86</v>
      </c>
      <c r="M295" s="1592"/>
      <c r="N295" s="1593"/>
      <c r="O295" s="1593"/>
      <c r="P295" s="1594"/>
      <c r="Q295" s="182" t="s">
        <v>86</v>
      </c>
      <c r="R295" s="40"/>
      <c r="S295" s="40"/>
      <c r="T295" s="1600"/>
      <c r="U295" s="1600"/>
      <c r="V295" s="1600"/>
      <c r="W295" s="1600"/>
      <c r="X295" s="1600"/>
      <c r="Y295" s="1600"/>
      <c r="Z295" s="1600"/>
      <c r="AA295" s="1600"/>
      <c r="AB295" s="1600"/>
      <c r="AC295" s="1600"/>
      <c r="AD295" s="1600"/>
      <c r="AE295" s="1600"/>
      <c r="AF295" s="1244"/>
      <c r="AG295" s="89"/>
      <c r="AH295" s="89"/>
      <c r="AI295" s="83"/>
      <c r="AJ295" s="59"/>
      <c r="AK295" s="59"/>
      <c r="AL295" s="59"/>
      <c r="AM295" s="59"/>
      <c r="AN295" s="448"/>
      <c r="AO295" s="59"/>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spans="1:65" ht="18.75" customHeight="1" thickBot="1" x14ac:dyDescent="0.2">
      <c r="A296" s="1588"/>
      <c r="B296" s="1589"/>
      <c r="C296" s="1589"/>
      <c r="D296" s="1590"/>
      <c r="E296" s="186" t="s">
        <v>34</v>
      </c>
      <c r="F296" s="1595" t="s">
        <v>216</v>
      </c>
      <c r="G296" s="1595"/>
      <c r="H296" s="1596"/>
      <c r="I296" s="1597"/>
      <c r="J296" s="1597"/>
      <c r="K296" s="1598"/>
      <c r="L296" s="183" t="s">
        <v>86</v>
      </c>
      <c r="M296" s="1596"/>
      <c r="N296" s="1597"/>
      <c r="O296" s="1597"/>
      <c r="P296" s="1598"/>
      <c r="Q296" s="184" t="s">
        <v>86</v>
      </c>
      <c r="R296" s="60"/>
      <c r="S296" s="60"/>
      <c r="T296" s="1600"/>
      <c r="U296" s="1600"/>
      <c r="V296" s="1600"/>
      <c r="W296" s="1600"/>
      <c r="X296" s="1600"/>
      <c r="Y296" s="1600"/>
      <c r="Z296" s="1600"/>
      <c r="AA296" s="1600"/>
      <c r="AB296" s="1600"/>
      <c r="AC296" s="1600"/>
      <c r="AD296" s="1600"/>
      <c r="AE296" s="1600"/>
      <c r="AF296" s="1599" t="str">
        <f>IF(A295="","",IF(AND(A295&gt;0,H296=""),"←「短大への進学者数」が未記入です。（進学者がいない場合は「０」と記入してください。）",IF(AND(H296&gt;0,M296=""),"←「併設・系列の短大への進学者数」が未記入です。（進学者がいない場合は「０」と記入してください。）",IF(M296&gt;H296,"←「併設・系列の短大への進学者数」が「短大への進学者数」を上回っています。",""))))</f>
        <v/>
      </c>
      <c r="AG296" s="89"/>
      <c r="AH296" s="89"/>
      <c r="AI296" s="83"/>
      <c r="AJ296" s="59"/>
      <c r="AK296" s="59"/>
      <c r="AL296" s="59"/>
      <c r="AM296" s="59"/>
      <c r="AN296" s="448"/>
      <c r="AO296" s="59"/>
    </row>
    <row r="297" spans="1:65" ht="3" customHeight="1" x14ac:dyDescent="0.15">
      <c r="A297" s="142"/>
      <c r="B297" s="142"/>
      <c r="C297" s="142"/>
      <c r="D297" s="142"/>
      <c r="E297" s="143"/>
      <c r="F297" s="144"/>
      <c r="G297" s="144"/>
      <c r="H297" s="144"/>
      <c r="I297" s="144"/>
      <c r="J297" s="144"/>
      <c r="K297" s="144"/>
      <c r="L297" s="145"/>
      <c r="M297" s="144"/>
      <c r="N297" s="144"/>
      <c r="O297" s="144"/>
      <c r="P297" s="144"/>
      <c r="Q297" s="145"/>
      <c r="R297" s="60"/>
      <c r="S297" s="60"/>
      <c r="T297" s="138"/>
      <c r="U297" s="138"/>
      <c r="V297" s="138"/>
      <c r="W297" s="138"/>
      <c r="X297" s="138"/>
      <c r="Y297" s="138"/>
      <c r="Z297" s="138"/>
      <c r="AA297" s="138"/>
      <c r="AB297" s="138"/>
      <c r="AC297" s="138"/>
      <c r="AD297" s="138"/>
      <c r="AE297" s="138"/>
      <c r="AF297" s="1599"/>
      <c r="AG297" s="89"/>
      <c r="AH297" s="89"/>
      <c r="AI297" s="83"/>
      <c r="AJ297" s="59"/>
      <c r="AK297" s="59"/>
      <c r="AL297" s="59"/>
      <c r="AM297" s="59"/>
      <c r="AN297" s="448"/>
      <c r="AO297" s="59"/>
    </row>
    <row r="298" spans="1:65" ht="3" customHeight="1" x14ac:dyDescent="0.15">
      <c r="A298" s="142"/>
      <c r="B298" s="142"/>
      <c r="C298" s="142"/>
      <c r="D298" s="142"/>
      <c r="E298" s="143"/>
      <c r="F298" s="144"/>
      <c r="G298" s="144"/>
      <c r="H298" s="144"/>
      <c r="I298" s="144"/>
      <c r="J298" s="144"/>
      <c r="K298" s="144"/>
      <c r="L298" s="145"/>
      <c r="M298" s="144"/>
      <c r="N298" s="144"/>
      <c r="O298" s="144"/>
      <c r="P298" s="144"/>
      <c r="Q298" s="145"/>
      <c r="R298" s="60"/>
      <c r="S298" s="60"/>
      <c r="T298" s="138"/>
      <c r="U298" s="138"/>
      <c r="V298" s="138"/>
      <c r="W298" s="138"/>
      <c r="X298" s="138"/>
      <c r="Y298" s="138"/>
      <c r="Z298" s="138"/>
      <c r="AA298" s="138"/>
      <c r="AB298" s="138"/>
      <c r="AC298" s="138"/>
      <c r="AD298" s="138"/>
      <c r="AE298" s="138"/>
      <c r="AF298" s="1599"/>
      <c r="AG298" s="89"/>
      <c r="AH298" s="89"/>
      <c r="AI298" s="83"/>
      <c r="AJ298" s="59"/>
      <c r="AK298" s="59"/>
      <c r="AL298" s="59"/>
      <c r="AM298" s="59"/>
      <c r="AN298" s="448"/>
      <c r="AO298" s="59"/>
    </row>
    <row r="299" spans="1:65" ht="3" customHeight="1" x14ac:dyDescent="0.15">
      <c r="A299" s="142"/>
      <c r="B299" s="142"/>
      <c r="C299" s="142"/>
      <c r="D299" s="142"/>
      <c r="E299" s="143"/>
      <c r="F299" s="144"/>
      <c r="G299" s="144"/>
      <c r="H299" s="144"/>
      <c r="I299" s="144"/>
      <c r="J299" s="144"/>
      <c r="K299" s="144"/>
      <c r="L299" s="145"/>
      <c r="M299" s="144"/>
      <c r="N299" s="144"/>
      <c r="O299" s="144"/>
      <c r="P299" s="144"/>
      <c r="Q299" s="145"/>
      <c r="R299" s="60"/>
      <c r="S299" s="60"/>
      <c r="T299" s="138"/>
      <c r="U299" s="138"/>
      <c r="V299" s="138"/>
      <c r="W299" s="138"/>
      <c r="X299" s="138"/>
      <c r="Y299" s="138"/>
      <c r="Z299" s="138"/>
      <c r="AA299" s="138"/>
      <c r="AB299" s="138"/>
      <c r="AC299" s="138"/>
      <c r="AD299" s="138"/>
      <c r="AE299" s="138"/>
      <c r="AF299" s="1599"/>
      <c r="AG299" s="89"/>
      <c r="AH299" s="89"/>
      <c r="AI299" s="83"/>
      <c r="AJ299" s="59"/>
      <c r="AK299" s="59"/>
      <c r="AL299" s="59"/>
      <c r="AM299" s="59"/>
      <c r="AN299" s="448"/>
      <c r="AO299" s="59"/>
    </row>
    <row r="300" spans="1:65" s="77" customFormat="1" ht="13.5" customHeight="1" x14ac:dyDescent="0.15">
      <c r="A300" s="1641" t="s">
        <v>2971</v>
      </c>
      <c r="B300" s="1642"/>
      <c r="C300" s="1642"/>
      <c r="D300" s="1642"/>
      <c r="E300" s="1642"/>
      <c r="F300" s="1642"/>
      <c r="G300" s="1642"/>
      <c r="H300" s="1642"/>
      <c r="I300" s="1642"/>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599"/>
      <c r="AG300" s="82"/>
      <c r="AH300" s="82"/>
      <c r="AI300" s="82"/>
      <c r="AJ300" s="54"/>
      <c r="AK300" s="54"/>
      <c r="AL300" s="54"/>
      <c r="AM300" s="54"/>
      <c r="AN300" s="437"/>
      <c r="AO300" s="54"/>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spans="1:65" s="77" customFormat="1" ht="3" customHeight="1" x14ac:dyDescent="0.15">
      <c r="A301" s="346"/>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55"/>
      <c r="AG301" s="82"/>
      <c r="AH301" s="82"/>
      <c r="AI301" s="82"/>
      <c r="AJ301" s="54"/>
      <c r="AK301" s="54"/>
      <c r="AL301" s="54"/>
      <c r="AM301" s="54"/>
      <c r="AN301" s="437"/>
      <c r="AO301" s="54"/>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spans="1:65" s="77" customFormat="1" ht="3" customHeight="1" x14ac:dyDescent="0.15">
      <c r="A302" s="346"/>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55"/>
      <c r="AG302" s="82"/>
      <c r="AH302" s="82"/>
      <c r="AI302" s="82"/>
      <c r="AJ302" s="54"/>
      <c r="AK302" s="54"/>
      <c r="AL302" s="54"/>
      <c r="AM302" s="54"/>
      <c r="AN302" s="437"/>
      <c r="AO302" s="54"/>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spans="1:65" s="77" customFormat="1" ht="12.75" customHeight="1" x14ac:dyDescent="0.15">
      <c r="A303" s="41" t="s">
        <v>73</v>
      </c>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54"/>
      <c r="AG303" s="82"/>
      <c r="AH303" s="82"/>
      <c r="AI303" s="82"/>
      <c r="AJ303" s="54"/>
      <c r="AK303" s="54"/>
      <c r="AL303" s="54"/>
      <c r="AM303" s="54"/>
      <c r="AN303" s="437"/>
      <c r="AO303" s="54"/>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spans="1:65" s="77" customFormat="1" ht="3" customHeight="1" x14ac:dyDescent="0.15">
      <c r="A304" s="1080"/>
      <c r="B304" s="1080"/>
      <c r="C304" s="1080"/>
      <c r="D304" s="1080"/>
      <c r="E304" s="1080"/>
      <c r="F304" s="1080"/>
      <c r="G304" s="1080"/>
      <c r="H304" s="1080"/>
      <c r="I304" s="1080"/>
      <c r="J304" s="1080"/>
      <c r="K304" s="1080"/>
      <c r="L304" s="1080"/>
      <c r="M304" s="1080"/>
      <c r="N304" s="1080"/>
      <c r="O304" s="1080"/>
      <c r="P304" s="1080"/>
      <c r="Q304" s="1080"/>
      <c r="R304" s="1080"/>
      <c r="S304" s="1080"/>
      <c r="T304" s="1080"/>
      <c r="U304" s="1080"/>
      <c r="V304" s="1080"/>
      <c r="W304" s="1080"/>
      <c r="X304" s="1080"/>
      <c r="Y304" s="1080"/>
      <c r="Z304" s="1080"/>
      <c r="AA304" s="1080"/>
      <c r="AB304" s="1080"/>
      <c r="AC304" s="1080"/>
      <c r="AD304" s="1080"/>
      <c r="AE304" s="1080"/>
      <c r="AF304" s="54"/>
      <c r="AG304" s="82"/>
      <c r="AH304" s="82"/>
      <c r="AI304" s="82"/>
      <c r="AJ304" s="54"/>
      <c r="AK304" s="54"/>
      <c r="AL304" s="54"/>
      <c r="AM304" s="54"/>
      <c r="AN304" s="437"/>
      <c r="AO304" s="54"/>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spans="1:70" s="77" customFormat="1" ht="27.95" customHeight="1" x14ac:dyDescent="0.15">
      <c r="A305" s="1081" t="s">
        <v>2899</v>
      </c>
      <c r="B305" s="1081"/>
      <c r="C305" s="1081"/>
      <c r="D305" s="1081"/>
      <c r="E305" s="1081"/>
      <c r="F305" s="1081"/>
      <c r="G305" s="1081"/>
      <c r="H305" s="1081"/>
      <c r="I305" s="1081"/>
      <c r="J305" s="1081"/>
      <c r="K305" s="1081"/>
      <c r="L305" s="1081"/>
      <c r="M305" s="1081"/>
      <c r="N305" s="1081"/>
      <c r="O305" s="1081"/>
      <c r="P305" s="1081"/>
      <c r="Q305" s="1081"/>
      <c r="R305" s="1081"/>
      <c r="S305" s="1081"/>
      <c r="T305" s="1081"/>
      <c r="U305" s="1081"/>
      <c r="V305" s="1081"/>
      <c r="W305" s="1081"/>
      <c r="X305" s="1081"/>
      <c r="Y305" s="1081"/>
      <c r="Z305" s="1081"/>
      <c r="AA305" s="1081"/>
      <c r="AB305" s="1081"/>
      <c r="AC305" s="1081"/>
      <c r="AD305" s="1081"/>
      <c r="AE305" s="1081"/>
      <c r="AF305" s="50"/>
      <c r="AG305" s="82"/>
      <c r="AH305" s="82"/>
      <c r="AI305" s="82"/>
      <c r="AJ305" s="54"/>
      <c r="AK305" s="54"/>
      <c r="AL305" s="54"/>
      <c r="AM305" s="54"/>
      <c r="AN305" s="437"/>
      <c r="AO305" s="54"/>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spans="1:70" s="77" customFormat="1" ht="15" customHeight="1" x14ac:dyDescent="0.15">
      <c r="A306" s="132"/>
      <c r="B306" s="133"/>
      <c r="C306" s="1643" t="s">
        <v>74</v>
      </c>
      <c r="D306" s="1644"/>
      <c r="E306" s="1644"/>
      <c r="F306" s="1644"/>
      <c r="G306" s="1644"/>
      <c r="H306" s="1644"/>
      <c r="I306" s="1644"/>
      <c r="J306" s="1644"/>
      <c r="K306" s="1644"/>
      <c r="L306" s="1644"/>
      <c r="M306" s="1645"/>
      <c r="N306" s="1646" t="s">
        <v>2972</v>
      </c>
      <c r="O306" s="1646"/>
      <c r="P306" s="1647" t="s">
        <v>3089</v>
      </c>
      <c r="Q306" s="1647"/>
      <c r="R306" s="1647"/>
      <c r="S306" s="1647"/>
      <c r="T306" s="1647"/>
      <c r="U306" s="1647"/>
      <c r="V306" s="1647"/>
      <c r="W306" s="1647"/>
      <c r="X306" s="1647"/>
      <c r="Y306" s="1647"/>
      <c r="Z306" s="1647"/>
      <c r="AA306" s="1647"/>
      <c r="AB306" s="1647"/>
      <c r="AC306" s="1647"/>
      <c r="AD306" s="1647"/>
      <c r="AE306" s="1647"/>
      <c r="AF306" s="50"/>
      <c r="AG306" s="108"/>
      <c r="AH306" s="108"/>
      <c r="AI306" s="108"/>
      <c r="AJ306" s="54"/>
      <c r="AK306" s="54"/>
      <c r="AL306" s="82"/>
      <c r="AM306" s="82"/>
      <c r="AN306" s="446"/>
      <c r="AO306" s="54"/>
      <c r="AP306" s="54"/>
      <c r="AQ306" s="54"/>
      <c r="AR306" s="54"/>
      <c r="AS306" s="54"/>
      <c r="AT306" s="54"/>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row>
    <row r="307" spans="1:70" s="77" customFormat="1" ht="15" customHeight="1" x14ac:dyDescent="0.15">
      <c r="A307" s="134"/>
      <c r="B307" s="135"/>
      <c r="C307" s="1643" t="s">
        <v>75</v>
      </c>
      <c r="D307" s="1644"/>
      <c r="E307" s="1644"/>
      <c r="F307" s="1644"/>
      <c r="G307" s="1644"/>
      <c r="H307" s="1645"/>
      <c r="I307" s="1650" t="s">
        <v>2892</v>
      </c>
      <c r="J307" s="1651"/>
      <c r="K307" s="1652"/>
      <c r="L307" s="1656" t="s">
        <v>76</v>
      </c>
      <c r="M307" s="1657"/>
      <c r="N307" s="1646"/>
      <c r="O307" s="1646"/>
      <c r="P307" s="1647"/>
      <c r="Q307" s="1647"/>
      <c r="R307" s="1647"/>
      <c r="S307" s="1647"/>
      <c r="T307" s="1647"/>
      <c r="U307" s="1647"/>
      <c r="V307" s="1647"/>
      <c r="W307" s="1647"/>
      <c r="X307" s="1647"/>
      <c r="Y307" s="1647"/>
      <c r="Z307" s="1647"/>
      <c r="AA307" s="1647"/>
      <c r="AB307" s="1647"/>
      <c r="AC307" s="1647"/>
      <c r="AD307" s="1647"/>
      <c r="AE307" s="1647"/>
      <c r="AF307" s="1631" t="str">
        <f>IF(C309="","←本務者数が未記入です（不明・該当者がいない場合は「0」と記入してください）",
IF(F309="","←JETプログラムのALTの数が未記入です（該当者がいない場合は「0」と記入してください）",
IF(C309&lt;F309,"←JETプログラムのALTの数が本務者数を上回っています",
IF(I309="","←兼務者数が未記入です（該当者がいない場合は「0」と記入してください）",
""))))</f>
        <v>←本務者数が未記入です（不明・該当者がいない場合は「0」と記入してください）</v>
      </c>
      <c r="AG307" s="108"/>
      <c r="AH307" s="108"/>
      <c r="AI307" s="108"/>
      <c r="AJ307" s="54"/>
      <c r="AK307" s="54"/>
      <c r="AL307" s="82"/>
      <c r="AM307" s="82"/>
      <c r="AN307" s="446"/>
      <c r="AO307" s="54"/>
      <c r="AP307" s="54"/>
      <c r="AQ307" s="54"/>
      <c r="AR307" s="54"/>
      <c r="AS307" s="54"/>
      <c r="AT307" s="54"/>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row>
    <row r="308" spans="1:70" s="77" customFormat="1" ht="45" customHeight="1" thickBot="1" x14ac:dyDescent="0.2">
      <c r="A308" s="136"/>
      <c r="B308" s="137"/>
      <c r="C308" s="1648"/>
      <c r="D308" s="1649"/>
      <c r="E308" s="1649"/>
      <c r="F308" s="1632" t="s">
        <v>2893</v>
      </c>
      <c r="G308" s="1633"/>
      <c r="H308" s="1634"/>
      <c r="I308" s="1653"/>
      <c r="J308" s="1654"/>
      <c r="K308" s="1655"/>
      <c r="L308" s="1658"/>
      <c r="M308" s="1659"/>
      <c r="N308" s="1646"/>
      <c r="O308" s="1646"/>
      <c r="P308" s="1647"/>
      <c r="Q308" s="1647"/>
      <c r="R308" s="1647"/>
      <c r="S308" s="1647"/>
      <c r="T308" s="1647"/>
      <c r="U308" s="1647"/>
      <c r="V308" s="1647"/>
      <c r="W308" s="1647"/>
      <c r="X308" s="1647"/>
      <c r="Y308" s="1647"/>
      <c r="Z308" s="1647"/>
      <c r="AA308" s="1647"/>
      <c r="AB308" s="1647"/>
      <c r="AC308" s="1647"/>
      <c r="AD308" s="1647"/>
      <c r="AE308" s="1647"/>
      <c r="AF308" s="1631"/>
      <c r="AG308" s="107"/>
      <c r="AH308" s="107"/>
      <c r="AI308" s="107"/>
      <c r="AJ308" s="54"/>
      <c r="AK308" s="54"/>
      <c r="AL308" s="82"/>
      <c r="AM308" s="82"/>
      <c r="AN308" s="446"/>
      <c r="AO308" s="54"/>
      <c r="AP308" s="54"/>
      <c r="AQ308" s="54"/>
      <c r="AR308" s="54"/>
      <c r="AS308" s="54"/>
      <c r="AT308" s="54"/>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row>
    <row r="309" spans="1:70" s="77" customFormat="1" ht="31.5" customHeight="1" thickBot="1" x14ac:dyDescent="0.2">
      <c r="A309" s="2007" t="s">
        <v>77</v>
      </c>
      <c r="B309" s="1995"/>
      <c r="C309" s="2008"/>
      <c r="D309" s="2009"/>
      <c r="E309" s="198" t="s">
        <v>34</v>
      </c>
      <c r="F309" s="2008"/>
      <c r="G309" s="2009"/>
      <c r="H309" s="199" t="s">
        <v>34</v>
      </c>
      <c r="I309" s="1076"/>
      <c r="J309" s="1077"/>
      <c r="K309" s="293" t="s">
        <v>86</v>
      </c>
      <c r="L309" s="1078">
        <f>C309+I309</f>
        <v>0</v>
      </c>
      <c r="M309" s="1079"/>
      <c r="N309" s="1646"/>
      <c r="O309" s="1646"/>
      <c r="P309" s="1647"/>
      <c r="Q309" s="1647"/>
      <c r="R309" s="1647"/>
      <c r="S309" s="1647"/>
      <c r="T309" s="1647"/>
      <c r="U309" s="1647"/>
      <c r="V309" s="1647"/>
      <c r="W309" s="1647"/>
      <c r="X309" s="1647"/>
      <c r="Y309" s="1647"/>
      <c r="Z309" s="1647"/>
      <c r="AA309" s="1647"/>
      <c r="AB309" s="1647"/>
      <c r="AC309" s="1647"/>
      <c r="AD309" s="1647"/>
      <c r="AE309" s="1647"/>
      <c r="AF309" s="50"/>
      <c r="AG309" s="50"/>
      <c r="AH309" s="50"/>
      <c r="AI309" s="50"/>
      <c r="AJ309" s="54"/>
      <c r="AK309" s="54"/>
      <c r="AL309" s="82"/>
      <c r="AM309" s="82"/>
      <c r="AN309" s="446"/>
      <c r="AO309" s="54"/>
      <c r="AP309" s="54"/>
      <c r="AQ309" s="54"/>
      <c r="AR309" s="54"/>
      <c r="AS309" s="54"/>
      <c r="AT309" s="54"/>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row>
    <row r="310" spans="1:70" s="77" customFormat="1" ht="3" customHeight="1" x14ac:dyDescent="0.15">
      <c r="A310" s="290"/>
      <c r="B310" s="289"/>
      <c r="F310" s="274"/>
      <c r="G310" s="274"/>
      <c r="H310" s="275"/>
      <c r="I310" s="291"/>
      <c r="J310" s="291"/>
      <c r="K310" s="274"/>
      <c r="L310" s="274"/>
      <c r="M310" s="292"/>
      <c r="N310" s="276"/>
      <c r="O310" s="276"/>
      <c r="P310" s="235"/>
      <c r="Q310" s="235"/>
      <c r="R310" s="235"/>
      <c r="S310" s="235"/>
      <c r="T310" s="235"/>
      <c r="U310" s="235"/>
      <c r="V310" s="235"/>
      <c r="W310" s="235"/>
      <c r="X310" s="235"/>
      <c r="Y310" s="235"/>
      <c r="Z310" s="235"/>
      <c r="AA310" s="235"/>
      <c r="AB310" s="235"/>
      <c r="AC310" s="235"/>
      <c r="AD310" s="235"/>
      <c r="AE310" s="235"/>
      <c r="AF310" s="50"/>
      <c r="AG310" s="50"/>
      <c r="AH310" s="50"/>
      <c r="AI310" s="50"/>
      <c r="AJ310" s="54"/>
      <c r="AK310" s="54"/>
      <c r="AL310" s="82"/>
      <c r="AM310" s="82"/>
      <c r="AN310" s="446"/>
      <c r="AO310" s="54"/>
      <c r="AP310" s="54"/>
      <c r="AQ310" s="54"/>
      <c r="AR310" s="54"/>
      <c r="AS310" s="54"/>
      <c r="AT310" s="54"/>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row>
    <row r="311" spans="1:70" s="77" customFormat="1" ht="3" customHeight="1" x14ac:dyDescent="0.15">
      <c r="A311" s="290"/>
      <c r="B311" s="289"/>
      <c r="F311" s="274"/>
      <c r="G311" s="274"/>
      <c r="H311" s="292"/>
      <c r="I311" s="291"/>
      <c r="J311" s="291"/>
      <c r="K311" s="274"/>
      <c r="L311" s="274"/>
      <c r="M311" s="292"/>
      <c r="N311" s="276"/>
      <c r="O311" s="276"/>
      <c r="P311" s="235"/>
      <c r="Q311" s="235"/>
      <c r="R311" s="235"/>
      <c r="S311" s="235"/>
      <c r="T311" s="235"/>
      <c r="U311" s="235"/>
      <c r="V311" s="235"/>
      <c r="W311" s="235"/>
      <c r="X311" s="235"/>
      <c r="Y311" s="235"/>
      <c r="Z311" s="235"/>
      <c r="AA311" s="235"/>
      <c r="AB311" s="235"/>
      <c r="AC311" s="235"/>
      <c r="AD311" s="235"/>
      <c r="AE311" s="235"/>
      <c r="AF311" s="50"/>
      <c r="AG311" s="50"/>
      <c r="AH311" s="50"/>
      <c r="AI311" s="50"/>
      <c r="AJ311" s="54"/>
      <c r="AK311" s="54"/>
      <c r="AL311" s="82"/>
      <c r="AM311" s="82"/>
      <c r="AN311" s="446"/>
      <c r="AO311" s="54"/>
      <c r="AP311" s="54"/>
      <c r="AQ311" s="54"/>
      <c r="AR311" s="54"/>
      <c r="AS311" s="54"/>
      <c r="AT311" s="54"/>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row>
    <row r="312" spans="1:70" s="77" customFormat="1" ht="27.95" customHeight="1" x14ac:dyDescent="0.15">
      <c r="A312" s="1930" t="s">
        <v>3084</v>
      </c>
      <c r="B312" s="1931"/>
      <c r="C312" s="1931"/>
      <c r="D312" s="1931"/>
      <c r="E312" s="1931"/>
      <c r="F312" s="1931"/>
      <c r="G312" s="1931"/>
      <c r="H312" s="1931"/>
      <c r="I312" s="1931"/>
      <c r="J312" s="1931"/>
      <c r="K312" s="1931"/>
      <c r="L312" s="1931"/>
      <c r="M312" s="1931"/>
      <c r="N312" s="1931"/>
      <c r="O312" s="1931"/>
      <c r="P312" s="1931"/>
      <c r="Q312" s="1931"/>
      <c r="R312" s="1931"/>
      <c r="S312" s="1931"/>
      <c r="T312" s="1931"/>
      <c r="U312" s="1931"/>
      <c r="V312" s="1931"/>
      <c r="W312" s="1931"/>
      <c r="X312" s="1931"/>
      <c r="Y312" s="1931"/>
      <c r="Z312" s="1931"/>
      <c r="AA312" s="1931"/>
      <c r="AB312" s="1931"/>
      <c r="AC312" s="1931"/>
      <c r="AD312" s="1931"/>
      <c r="AE312" s="1931"/>
      <c r="AF312" s="50"/>
      <c r="AG312" s="50"/>
      <c r="AH312" s="50"/>
      <c r="AI312" s="50"/>
      <c r="AJ312" s="54"/>
      <c r="AK312" s="54"/>
      <c r="AL312" s="82"/>
      <c r="AM312" s="82"/>
      <c r="AN312" s="446"/>
      <c r="AO312" s="54"/>
      <c r="AP312" s="54"/>
      <c r="AQ312" s="54"/>
      <c r="AR312" s="54"/>
      <c r="AS312" s="54"/>
      <c r="AT312" s="54"/>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row>
    <row r="313" spans="1:70" s="77" customFormat="1" ht="50.1" customHeight="1" thickBot="1" x14ac:dyDescent="0.2">
      <c r="A313" s="1995"/>
      <c r="B313" s="1996"/>
      <c r="C313" s="1996"/>
      <c r="D313" s="1996"/>
      <c r="E313" s="1996"/>
      <c r="F313" s="1996"/>
      <c r="G313" s="1996"/>
      <c r="H313" s="1996"/>
      <c r="I313" s="1996"/>
      <c r="J313" s="1997"/>
      <c r="K313" s="1063" t="s">
        <v>2861</v>
      </c>
      <c r="L313" s="1064"/>
      <c r="M313" s="1065"/>
      <c r="N313" s="1066" t="s">
        <v>2857</v>
      </c>
      <c r="O313" s="1067"/>
      <c r="P313" s="1068"/>
      <c r="Q313" s="1572" t="s">
        <v>2858</v>
      </c>
      <c r="R313" s="1572"/>
      <c r="S313" s="1572"/>
      <c r="T313" s="1661" t="s">
        <v>2859</v>
      </c>
      <c r="U313" s="1661"/>
      <c r="V313" s="1661"/>
      <c r="W313" s="1662" t="s">
        <v>2862</v>
      </c>
      <c r="X313" s="1662"/>
      <c r="Y313" s="1662"/>
      <c r="Z313" s="1663" t="s">
        <v>2898</v>
      </c>
      <c r="AA313" s="1663"/>
      <c r="AB313" s="1663"/>
      <c r="AC313" s="1664" t="s">
        <v>79</v>
      </c>
      <c r="AD313" s="1665"/>
      <c r="AE313" s="1665"/>
      <c r="AF313" s="50"/>
      <c r="AG313" s="50"/>
      <c r="AH313" s="50"/>
      <c r="AI313" s="50"/>
      <c r="AJ313" s="54"/>
      <c r="AK313" s="54"/>
      <c r="AL313" s="82"/>
      <c r="AM313" s="82"/>
      <c r="AN313" s="446"/>
      <c r="AO313" s="54"/>
      <c r="AP313" s="54"/>
      <c r="AQ313" s="54"/>
      <c r="AR313" s="54"/>
      <c r="AS313" s="54"/>
      <c r="AT313" s="54"/>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row>
    <row r="314" spans="1:70" s="77" customFormat="1" ht="18" customHeight="1" x14ac:dyDescent="0.15">
      <c r="A314" s="1058" t="s">
        <v>2897</v>
      </c>
      <c r="B314" s="1058"/>
      <c r="C314" s="1058"/>
      <c r="D314" s="1058"/>
      <c r="E314" s="1058"/>
      <c r="F314" s="1058"/>
      <c r="G314" s="1058"/>
      <c r="H314" s="1058"/>
      <c r="I314" s="1058"/>
      <c r="J314" s="1059"/>
      <c r="K314" s="1666" t="str">
        <f>IF(F309&lt;L309,"○",IF(F309=L309,"×"))</f>
        <v>×</v>
      </c>
      <c r="L314" s="1062"/>
      <c r="M314" s="1062"/>
      <c r="N314" s="1062" t="str">
        <f>IF(F309&gt;0,"○",IF(F309=0,"×",))</f>
        <v>×</v>
      </c>
      <c r="O314" s="1062"/>
      <c r="P314" s="1062"/>
      <c r="Q314" s="1069"/>
      <c r="R314" s="1069"/>
      <c r="S314" s="1069"/>
      <c r="T314" s="1069"/>
      <c r="U314" s="1069"/>
      <c r="V314" s="1069"/>
      <c r="W314" s="1069"/>
      <c r="X314" s="1069"/>
      <c r="Y314" s="1069"/>
      <c r="Z314" s="1069"/>
      <c r="AA314" s="1069"/>
      <c r="AB314" s="1069"/>
      <c r="AC314" s="1069"/>
      <c r="AD314" s="1069"/>
      <c r="AE314" s="2093"/>
      <c r="AF314" s="390" t="str">
        <f>IF(OR(Q314="",T314="",W314="",Z314="",AC314=""),"←未回答の項目があります。該当者がいない場合は「×」を選択してください","")</f>
        <v>←未回答の項目があります。該当者がいない場合は「×」を選択してください</v>
      </c>
      <c r="AG314" s="50"/>
      <c r="AH314" s="50"/>
      <c r="AI314" s="50"/>
      <c r="AJ314" s="54"/>
      <c r="AK314" s="54"/>
      <c r="AL314" s="82"/>
      <c r="AM314" s="82"/>
      <c r="AN314" s="446"/>
      <c r="AO314" s="54"/>
      <c r="AP314" s="54"/>
      <c r="AQ314" s="54"/>
      <c r="AR314" s="54"/>
      <c r="AS314" s="54"/>
      <c r="AT314" s="54"/>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row>
    <row r="315" spans="1:70" s="77" customFormat="1" ht="18" customHeight="1" thickBot="1" x14ac:dyDescent="0.2">
      <c r="A315" s="1058" t="s">
        <v>3031</v>
      </c>
      <c r="B315" s="1058"/>
      <c r="C315" s="1058"/>
      <c r="D315" s="1058"/>
      <c r="E315" s="1058"/>
      <c r="F315" s="1058"/>
      <c r="G315" s="1058"/>
      <c r="H315" s="1058"/>
      <c r="I315" s="1058"/>
      <c r="J315" s="1059"/>
      <c r="K315" s="1060"/>
      <c r="L315" s="1061"/>
      <c r="M315" s="1061"/>
      <c r="N315" s="1061"/>
      <c r="O315" s="1061"/>
      <c r="P315" s="1061"/>
      <c r="Q315" s="1061"/>
      <c r="R315" s="1061"/>
      <c r="S315" s="1061"/>
      <c r="T315" s="1061"/>
      <c r="U315" s="1061"/>
      <c r="V315" s="1061"/>
      <c r="W315" s="1061"/>
      <c r="X315" s="1061"/>
      <c r="Y315" s="1061"/>
      <c r="Z315" s="1061"/>
      <c r="AA315" s="1061"/>
      <c r="AB315" s="1061"/>
      <c r="AC315" s="1061"/>
      <c r="AD315" s="1061"/>
      <c r="AE315" s="1660"/>
      <c r="AF315" s="417" t="str">
        <f>IF(OR(AND(K314="○",K315=""),AND(N314="○",N315=""),AND(Q314="○",Q315=""),AND(T314="○",T315=""),AND(W314="○",W315=""),AND(Z314="○",Z315=""),AND(AC314="○",AC315="")),"←未回答の項目があります。",
"")</f>
        <v/>
      </c>
      <c r="AG315" s="50"/>
      <c r="AH315" s="50"/>
      <c r="AI315" s="50"/>
      <c r="AJ315" s="54"/>
      <c r="AK315" s="54"/>
      <c r="AL315" s="82"/>
      <c r="AM315" s="82"/>
      <c r="AN315" s="446"/>
      <c r="AO315" s="54"/>
      <c r="AP315" s="54"/>
      <c r="AQ315" s="54"/>
      <c r="AR315" s="54"/>
      <c r="AS315" s="54"/>
      <c r="AT315" s="54"/>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row>
    <row r="316" spans="1:70" s="77" customFormat="1" ht="24.95" customHeight="1" x14ac:dyDescent="0.15">
      <c r="A316" s="1636" t="s">
        <v>217</v>
      </c>
      <c r="B316" s="1636"/>
      <c r="C316" s="1637" t="s">
        <v>3088</v>
      </c>
      <c r="D316" s="1638"/>
      <c r="E316" s="1638"/>
      <c r="F316" s="1638"/>
      <c r="G316" s="1638"/>
      <c r="H316" s="1638"/>
      <c r="I316" s="1638"/>
      <c r="J316" s="1638"/>
      <c r="K316" s="1638"/>
      <c r="L316" s="1638"/>
      <c r="M316" s="1638"/>
      <c r="N316" s="1638"/>
      <c r="O316" s="1638"/>
      <c r="P316" s="1638"/>
      <c r="Q316" s="1638"/>
      <c r="R316" s="1638"/>
      <c r="S316" s="1638"/>
      <c r="T316" s="1638"/>
      <c r="U316" s="1638"/>
      <c r="V316" s="1638"/>
      <c r="W316" s="1638"/>
      <c r="X316" s="1638"/>
      <c r="Y316" s="1638"/>
      <c r="Z316" s="1638"/>
      <c r="AA316" s="1638"/>
      <c r="AB316" s="1638"/>
      <c r="AC316" s="1638"/>
      <c r="AD316" s="1638"/>
      <c r="AE316" s="1638"/>
      <c r="AF316" s="50"/>
      <c r="AG316" s="50"/>
      <c r="AH316" s="50"/>
      <c r="AI316" s="50"/>
      <c r="AJ316" s="54"/>
      <c r="AK316" s="54"/>
      <c r="AL316" s="82"/>
      <c r="AM316" s="82"/>
      <c r="AN316" s="446"/>
      <c r="AO316" s="54"/>
      <c r="AP316" s="54"/>
      <c r="AQ316" s="54"/>
      <c r="AR316" s="54"/>
      <c r="AS316" s="54"/>
      <c r="AT316" s="54"/>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row>
    <row r="317" spans="1:70" s="77" customFormat="1" ht="13.5" customHeight="1" x14ac:dyDescent="0.15">
      <c r="A317" s="1562" t="s">
        <v>218</v>
      </c>
      <c r="B317" s="1562"/>
      <c r="C317" s="1639" t="s">
        <v>2891</v>
      </c>
      <c r="D317" s="1639"/>
      <c r="E317" s="1639"/>
      <c r="F317" s="1639"/>
      <c r="G317" s="1639"/>
      <c r="H317" s="1639"/>
      <c r="I317" s="1639"/>
      <c r="J317" s="1639"/>
      <c r="K317" s="1639"/>
      <c r="L317" s="1639"/>
      <c r="M317" s="1639"/>
      <c r="N317" s="1639"/>
      <c r="O317" s="1639"/>
      <c r="P317" s="1639"/>
      <c r="Q317" s="1639"/>
      <c r="R317" s="1639"/>
      <c r="S317" s="1639"/>
      <c r="T317" s="1639"/>
      <c r="U317" s="1639"/>
      <c r="V317" s="1639"/>
      <c r="W317" s="1639"/>
      <c r="X317" s="1639"/>
      <c r="Y317" s="1639"/>
      <c r="Z317" s="1639"/>
      <c r="AA317" s="1639"/>
      <c r="AB317" s="1639"/>
      <c r="AC317" s="1639"/>
      <c r="AD317" s="1639"/>
      <c r="AE317" s="1639"/>
      <c r="AF317" s="50"/>
      <c r="AG317" s="50"/>
      <c r="AH317" s="50"/>
      <c r="AI317" s="50"/>
      <c r="AJ317" s="54"/>
      <c r="AK317" s="54"/>
      <c r="AL317" s="82"/>
      <c r="AM317" s="82"/>
      <c r="AN317" s="446"/>
      <c r="AO317" s="54"/>
      <c r="AP317" s="54"/>
      <c r="AQ317" s="54"/>
      <c r="AR317" s="54"/>
      <c r="AS317" s="54"/>
      <c r="AT317" s="54"/>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row>
    <row r="318" spans="1:70" s="77" customFormat="1" ht="24.95" customHeight="1" x14ac:dyDescent="0.15">
      <c r="A318" s="1640" t="s">
        <v>219</v>
      </c>
      <c r="B318" s="1640"/>
      <c r="C318" s="1637" t="s">
        <v>3086</v>
      </c>
      <c r="D318" s="1638"/>
      <c r="E318" s="1638"/>
      <c r="F318" s="1638"/>
      <c r="G318" s="1638"/>
      <c r="H318" s="1638"/>
      <c r="I318" s="1638"/>
      <c r="J318" s="1638"/>
      <c r="K318" s="1638"/>
      <c r="L318" s="1638"/>
      <c r="M318" s="1638"/>
      <c r="N318" s="1638"/>
      <c r="O318" s="1638"/>
      <c r="P318" s="1638"/>
      <c r="Q318" s="1638"/>
      <c r="R318" s="1638"/>
      <c r="S318" s="1638"/>
      <c r="T318" s="1638"/>
      <c r="U318" s="1638"/>
      <c r="V318" s="1638"/>
      <c r="W318" s="1638"/>
      <c r="X318" s="1638"/>
      <c r="Y318" s="1638"/>
      <c r="Z318" s="1638"/>
      <c r="AA318" s="1638"/>
      <c r="AB318" s="1638"/>
      <c r="AC318" s="1638"/>
      <c r="AD318" s="1638"/>
      <c r="AE318" s="1638"/>
      <c r="AF318" s="50"/>
      <c r="AG318" s="50"/>
      <c r="AH318" s="50"/>
      <c r="AI318" s="50"/>
      <c r="AJ318" s="54"/>
      <c r="AK318" s="54"/>
      <c r="AL318" s="82"/>
      <c r="AM318" s="82"/>
      <c r="AN318" s="446"/>
      <c r="AO318" s="54"/>
      <c r="AP318" s="54"/>
      <c r="AQ318" s="54"/>
      <c r="AR318" s="54"/>
      <c r="AS318" s="54"/>
      <c r="AT318" s="54"/>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row>
    <row r="319" spans="1:70" s="77" customFormat="1" ht="13.5" customHeight="1" x14ac:dyDescent="0.15">
      <c r="A319" s="1562" t="s">
        <v>3085</v>
      </c>
      <c r="B319" s="1562"/>
      <c r="C319" s="1561" t="s">
        <v>3087</v>
      </c>
      <c r="D319" s="1561"/>
      <c r="E319" s="1561"/>
      <c r="F319" s="1561"/>
      <c r="G319" s="1561"/>
      <c r="H319" s="1561"/>
      <c r="I319" s="1561"/>
      <c r="J319" s="1561"/>
      <c r="K319" s="1561"/>
      <c r="L319" s="1561"/>
      <c r="M319" s="1561"/>
      <c r="N319" s="1561"/>
      <c r="O319" s="1561"/>
      <c r="P319" s="1561"/>
      <c r="Q319" s="1561"/>
      <c r="R319" s="1561"/>
      <c r="S319" s="1561"/>
      <c r="T319" s="1561"/>
      <c r="U319" s="1561"/>
      <c r="V319" s="1561"/>
      <c r="W319" s="1561"/>
      <c r="X319" s="1561"/>
      <c r="Y319" s="1561"/>
      <c r="Z319" s="1561"/>
      <c r="AA319" s="1561"/>
      <c r="AB319" s="1561"/>
      <c r="AC319" s="1561"/>
      <c r="AD319" s="1561"/>
      <c r="AE319" s="1561"/>
      <c r="AF319" s="50"/>
      <c r="AG319" s="50"/>
      <c r="AH319" s="50"/>
      <c r="AI319" s="50"/>
      <c r="AJ319" s="54"/>
      <c r="AK319" s="54"/>
      <c r="AL319" s="82"/>
      <c r="AM319" s="82"/>
      <c r="AN319" s="446"/>
      <c r="AO319" s="54"/>
      <c r="AP319" s="54"/>
      <c r="AQ319" s="54"/>
      <c r="AR319" s="54"/>
      <c r="AS319" s="54"/>
      <c r="AT319" s="54"/>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row>
    <row r="320" spans="1:70" s="77" customFormat="1" ht="13.5" hidden="1" customHeight="1" x14ac:dyDescent="0.15">
      <c r="A320" s="1562"/>
      <c r="B320" s="1562"/>
      <c r="C320" s="1635"/>
      <c r="D320" s="1561"/>
      <c r="E320" s="1561"/>
      <c r="F320" s="1561"/>
      <c r="G320" s="1561"/>
      <c r="H320" s="1561"/>
      <c r="I320" s="1561"/>
      <c r="J320" s="1561"/>
      <c r="K320" s="1561"/>
      <c r="L320" s="1561"/>
      <c r="M320" s="1561"/>
      <c r="N320" s="1561"/>
      <c r="O320" s="1561"/>
      <c r="P320" s="1561"/>
      <c r="Q320" s="1561"/>
      <c r="R320" s="1561"/>
      <c r="S320" s="1561"/>
      <c r="T320" s="1561"/>
      <c r="U320" s="1561"/>
      <c r="V320" s="1561"/>
      <c r="W320" s="1561"/>
      <c r="X320" s="1561"/>
      <c r="Y320" s="1561"/>
      <c r="Z320" s="1561"/>
      <c r="AA320" s="1561"/>
      <c r="AB320" s="1561"/>
      <c r="AC320" s="1561"/>
      <c r="AD320" s="1561"/>
      <c r="AE320" s="1561"/>
      <c r="AF320" s="50"/>
      <c r="AG320" s="50"/>
      <c r="AH320" s="50"/>
      <c r="AI320" s="50"/>
      <c r="AJ320" s="54"/>
      <c r="AK320" s="54"/>
      <c r="AL320" s="82"/>
      <c r="AM320" s="82"/>
      <c r="AN320" s="446"/>
      <c r="AO320" s="54"/>
      <c r="AP320" s="54"/>
      <c r="AQ320" s="54"/>
      <c r="AR320" s="54"/>
      <c r="AS320" s="54"/>
      <c r="AT320" s="54"/>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row>
    <row r="321" spans="1:70" s="77" customFormat="1" ht="13.5" hidden="1" customHeight="1" x14ac:dyDescent="0.15">
      <c r="A321" s="1562"/>
      <c r="B321" s="1562"/>
      <c r="C321" s="1561"/>
      <c r="D321" s="1561"/>
      <c r="E321" s="1561"/>
      <c r="F321" s="1561"/>
      <c r="G321" s="1561"/>
      <c r="H321" s="1561"/>
      <c r="I321" s="1561"/>
      <c r="J321" s="1561"/>
      <c r="K321" s="1561"/>
      <c r="L321" s="1561"/>
      <c r="M321" s="1561"/>
      <c r="N321" s="1561"/>
      <c r="O321" s="1561"/>
      <c r="P321" s="1561"/>
      <c r="Q321" s="1561"/>
      <c r="R321" s="1561"/>
      <c r="S321" s="1561"/>
      <c r="T321" s="1561"/>
      <c r="U321" s="1561"/>
      <c r="V321" s="1561"/>
      <c r="W321" s="1561"/>
      <c r="X321" s="1561"/>
      <c r="Y321" s="1561"/>
      <c r="Z321" s="1561"/>
      <c r="AA321" s="1561"/>
      <c r="AB321" s="1561"/>
      <c r="AC321" s="1561"/>
      <c r="AD321" s="1561"/>
      <c r="AE321" s="1561"/>
      <c r="AF321" s="50"/>
      <c r="AG321" s="50"/>
      <c r="AH321" s="50"/>
      <c r="AI321" s="50"/>
      <c r="AJ321" s="54"/>
      <c r="AK321" s="54"/>
      <c r="AL321" s="82"/>
      <c r="AM321" s="82"/>
      <c r="AN321" s="446"/>
      <c r="AO321" s="54"/>
      <c r="AP321" s="54"/>
      <c r="AQ321" s="54"/>
      <c r="AR321" s="54"/>
      <c r="AS321" s="54"/>
      <c r="AT321" s="54"/>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row>
    <row r="322" spans="1:70" s="77" customFormat="1" ht="13.5" hidden="1" customHeight="1" x14ac:dyDescent="0.15">
      <c r="A322" s="1562"/>
      <c r="B322" s="1562"/>
      <c r="C322" s="1561"/>
      <c r="D322" s="1561"/>
      <c r="E322" s="1561"/>
      <c r="F322" s="1561"/>
      <c r="G322" s="1561"/>
      <c r="H322" s="1561"/>
      <c r="I322" s="1561"/>
      <c r="J322" s="1561"/>
      <c r="K322" s="1561"/>
      <c r="L322" s="1561"/>
      <c r="M322" s="1561"/>
      <c r="N322" s="1561"/>
      <c r="O322" s="1561"/>
      <c r="P322" s="1561"/>
      <c r="Q322" s="1561"/>
      <c r="R322" s="1561"/>
      <c r="S322" s="1561"/>
      <c r="T322" s="1561"/>
      <c r="U322" s="1561"/>
      <c r="V322" s="1561"/>
      <c r="W322" s="1561"/>
      <c r="X322" s="1561"/>
      <c r="Y322" s="1561"/>
      <c r="Z322" s="1561"/>
      <c r="AA322" s="1561"/>
      <c r="AB322" s="1561"/>
      <c r="AC322" s="1561"/>
      <c r="AD322" s="1561"/>
      <c r="AE322" s="1561"/>
      <c r="AF322" s="50"/>
      <c r="AG322" s="50"/>
      <c r="AH322" s="50"/>
      <c r="AI322" s="50"/>
      <c r="AJ322" s="54"/>
      <c r="AK322" s="54"/>
      <c r="AL322" s="82"/>
      <c r="AM322" s="82"/>
      <c r="AN322" s="446"/>
      <c r="AO322" s="54"/>
      <c r="AP322" s="54"/>
      <c r="AQ322" s="54"/>
      <c r="AR322" s="54"/>
      <c r="AS322" s="54"/>
      <c r="AT322" s="54"/>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row>
    <row r="323" spans="1:70" s="77" customFormat="1" ht="3" customHeight="1" x14ac:dyDescent="0.15">
      <c r="A323" s="1563"/>
      <c r="B323" s="1563"/>
      <c r="C323" s="1564"/>
      <c r="D323" s="1564"/>
      <c r="E323" s="1564"/>
      <c r="F323" s="1564"/>
      <c r="G323" s="1564"/>
      <c r="H323" s="1564"/>
      <c r="I323" s="1564"/>
      <c r="J323" s="1564"/>
      <c r="K323" s="1564"/>
      <c r="L323" s="1564"/>
      <c r="M323" s="1564"/>
      <c r="N323" s="1564"/>
      <c r="O323" s="1564"/>
      <c r="P323" s="1564"/>
      <c r="Q323" s="1564"/>
      <c r="R323" s="1564"/>
      <c r="S323" s="1564"/>
      <c r="T323" s="1564"/>
      <c r="U323" s="1564"/>
      <c r="V323" s="1564"/>
      <c r="W323" s="1564"/>
      <c r="X323" s="1564"/>
      <c r="Y323" s="1564"/>
      <c r="Z323" s="1564"/>
      <c r="AA323" s="1564"/>
      <c r="AB323" s="1564"/>
      <c r="AC323" s="1564"/>
      <c r="AD323" s="1564"/>
      <c r="AE323" s="1564"/>
      <c r="AF323" s="58"/>
      <c r="AI323" s="35"/>
      <c r="AJ323" s="35"/>
      <c r="AK323" s="35"/>
      <c r="AL323" s="35"/>
      <c r="AM323" s="35"/>
      <c r="AN323" s="439"/>
      <c r="AO323" s="35"/>
      <c r="AP323" s="35"/>
      <c r="AQ323" s="35"/>
      <c r="AR323" s="35"/>
      <c r="AS323" s="35"/>
      <c r="AT323" s="35"/>
      <c r="AU323" s="35"/>
      <c r="AV323" s="35"/>
      <c r="AW323" s="35"/>
      <c r="AX323" s="35"/>
      <c r="AY323" s="35"/>
      <c r="AZ323" s="35"/>
      <c r="BA323" s="35"/>
      <c r="BB323" s="35"/>
      <c r="BC323" s="35"/>
      <c r="BD323" s="35"/>
    </row>
    <row r="324" spans="1:70" s="77" customFormat="1" ht="3" customHeight="1" x14ac:dyDescent="0.15">
      <c r="A324" s="1563"/>
      <c r="B324" s="1563"/>
      <c r="C324" s="1565"/>
      <c r="D324" s="1565"/>
      <c r="E324" s="1565"/>
      <c r="F324" s="1565"/>
      <c r="G324" s="1565"/>
      <c r="H324" s="1565"/>
      <c r="I324" s="1565"/>
      <c r="J324" s="1565"/>
      <c r="K324" s="1565"/>
      <c r="L324" s="1565"/>
      <c r="M324" s="1565"/>
      <c r="N324" s="1565"/>
      <c r="O324" s="1565"/>
      <c r="P324" s="1565"/>
      <c r="Q324" s="1565"/>
      <c r="R324" s="1565"/>
      <c r="S324" s="1565"/>
      <c r="T324" s="1565"/>
      <c r="U324" s="1565"/>
      <c r="V324" s="1565"/>
      <c r="W324" s="1565"/>
      <c r="X324" s="1565"/>
      <c r="Y324" s="1565"/>
      <c r="Z324" s="1565"/>
      <c r="AA324" s="1565"/>
      <c r="AB324" s="1565"/>
      <c r="AC324" s="1565"/>
      <c r="AD324" s="1565"/>
      <c r="AE324" s="1565"/>
      <c r="AF324" s="58"/>
      <c r="AI324" s="35"/>
      <c r="AJ324" s="35"/>
      <c r="AK324" s="35"/>
      <c r="AL324" s="35"/>
      <c r="AM324" s="35"/>
      <c r="AN324" s="439"/>
      <c r="AO324" s="35"/>
      <c r="AP324" s="35"/>
      <c r="AQ324" s="35"/>
      <c r="AR324" s="35"/>
      <c r="AS324" s="35"/>
      <c r="AT324" s="35"/>
      <c r="AU324" s="35"/>
      <c r="AV324" s="35"/>
      <c r="AW324" s="35"/>
      <c r="AX324" s="35"/>
      <c r="AY324" s="35"/>
      <c r="AZ324" s="35"/>
      <c r="BA324" s="35"/>
      <c r="BB324" s="35"/>
      <c r="BC324" s="35"/>
      <c r="BD324" s="35"/>
    </row>
    <row r="325" spans="1:70" s="77" customFormat="1" ht="3" customHeight="1" x14ac:dyDescent="0.15">
      <c r="A325" s="1563"/>
      <c r="B325" s="1563"/>
      <c r="C325" s="1564"/>
      <c r="D325" s="1564"/>
      <c r="E325" s="1564"/>
      <c r="F325" s="1564"/>
      <c r="G325" s="1564"/>
      <c r="H325" s="1564"/>
      <c r="I325" s="1564"/>
      <c r="J325" s="1564"/>
      <c r="K325" s="1564"/>
      <c r="L325" s="1564"/>
      <c r="M325" s="1564"/>
      <c r="N325" s="1564"/>
      <c r="O325" s="1564"/>
      <c r="P325" s="1564"/>
      <c r="Q325" s="1564"/>
      <c r="R325" s="1564"/>
      <c r="S325" s="1564"/>
      <c r="T325" s="1564"/>
      <c r="U325" s="1564"/>
      <c r="V325" s="1564"/>
      <c r="W325" s="1564"/>
      <c r="X325" s="1564"/>
      <c r="Y325" s="1564"/>
      <c r="Z325" s="1564"/>
      <c r="AA325" s="1564"/>
      <c r="AB325" s="1564"/>
      <c r="AC325" s="1564"/>
      <c r="AD325" s="1564"/>
      <c r="AE325" s="1564"/>
      <c r="AF325" s="58"/>
      <c r="AI325" s="35"/>
      <c r="AJ325" s="35"/>
      <c r="AK325" s="35"/>
      <c r="AL325" s="35"/>
      <c r="AM325" s="35"/>
      <c r="AN325" s="439"/>
      <c r="AO325" s="35"/>
      <c r="AP325" s="35"/>
      <c r="AQ325" s="35"/>
      <c r="AR325" s="35"/>
      <c r="AS325" s="35"/>
      <c r="AT325" s="35"/>
      <c r="AU325" s="35"/>
      <c r="AV325" s="35"/>
      <c r="AW325" s="35"/>
      <c r="AX325" s="35"/>
      <c r="AY325" s="35"/>
      <c r="AZ325" s="35"/>
      <c r="BA325" s="35"/>
      <c r="BB325" s="35"/>
      <c r="BC325" s="35"/>
      <c r="BD325" s="35"/>
    </row>
    <row r="326" spans="1:70" s="77" customFormat="1" ht="12.75" customHeight="1" x14ac:dyDescent="0.15">
      <c r="A326" s="384" t="s">
        <v>2973</v>
      </c>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54"/>
      <c r="AG326" s="82"/>
      <c r="AH326" s="82"/>
      <c r="AI326" s="82"/>
      <c r="AJ326" s="54"/>
      <c r="AK326" s="54"/>
      <c r="AL326" s="54"/>
      <c r="AM326" s="54"/>
      <c r="AN326" s="437"/>
      <c r="AO326" s="54"/>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spans="1:70" s="77" customFormat="1" ht="3" customHeight="1" x14ac:dyDescent="0.15">
      <c r="A327" s="41"/>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54"/>
      <c r="AG327" s="82"/>
      <c r="AH327" s="82"/>
      <c r="AI327" s="82"/>
      <c r="AJ327" s="54"/>
      <c r="AK327" s="54"/>
      <c r="AL327" s="54"/>
      <c r="AM327" s="54"/>
      <c r="AN327" s="437"/>
      <c r="AO327" s="54"/>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spans="1:70" s="77" customFormat="1" ht="30" customHeight="1" x14ac:dyDescent="0.15">
      <c r="A328" s="1081" t="s">
        <v>78</v>
      </c>
      <c r="B328" s="1081"/>
      <c r="C328" s="1081"/>
      <c r="D328" s="1081"/>
      <c r="E328" s="1081"/>
      <c r="F328" s="1081"/>
      <c r="G328" s="1081"/>
      <c r="H328" s="1081"/>
      <c r="I328" s="1081"/>
      <c r="J328" s="1081"/>
      <c r="K328" s="1081"/>
      <c r="L328" s="1081"/>
      <c r="M328" s="1081"/>
      <c r="N328" s="1081"/>
      <c r="O328" s="1081"/>
      <c r="P328" s="1081"/>
      <c r="Q328" s="1081"/>
      <c r="R328" s="1081"/>
      <c r="S328" s="1081"/>
      <c r="T328" s="1081"/>
      <c r="U328" s="1081"/>
      <c r="V328" s="1081"/>
      <c r="W328" s="1081"/>
      <c r="X328" s="1081"/>
      <c r="Y328" s="1081"/>
      <c r="Z328" s="1081"/>
      <c r="AA328" s="1081"/>
      <c r="AB328" s="1081"/>
      <c r="AC328" s="1081"/>
      <c r="AD328" s="1081"/>
      <c r="AE328" s="1081"/>
      <c r="AF328" s="58"/>
      <c r="AI328" s="35"/>
      <c r="AJ328" s="35"/>
      <c r="AK328" s="35"/>
      <c r="AL328" s="35"/>
      <c r="AM328" s="35"/>
      <c r="AN328" s="439"/>
      <c r="AO328" s="35"/>
      <c r="AP328" s="35"/>
      <c r="AQ328" s="35"/>
      <c r="AR328" s="35"/>
      <c r="AS328" s="35"/>
      <c r="AT328" s="35"/>
      <c r="AU328" s="35"/>
      <c r="AV328" s="35"/>
      <c r="AW328" s="35"/>
      <c r="AX328" s="35"/>
      <c r="AY328" s="35"/>
      <c r="AZ328" s="35"/>
      <c r="BA328" s="35"/>
      <c r="BB328" s="35"/>
      <c r="BC328" s="35"/>
      <c r="BD328" s="35"/>
    </row>
    <row r="329" spans="1:70" s="77" customFormat="1" ht="50.1" customHeight="1" thickBot="1" x14ac:dyDescent="0.2">
      <c r="A329" s="218"/>
      <c r="B329" s="219"/>
      <c r="C329" s="219"/>
      <c r="D329" s="219"/>
      <c r="E329" s="219"/>
      <c r="F329" s="219"/>
      <c r="G329" s="219"/>
      <c r="H329" s="219"/>
      <c r="I329" s="219"/>
      <c r="J329" s="219"/>
      <c r="K329" s="1566" t="s">
        <v>2861</v>
      </c>
      <c r="L329" s="1567"/>
      <c r="M329" s="1568"/>
      <c r="N329" s="1569" t="s">
        <v>2857</v>
      </c>
      <c r="O329" s="1570"/>
      <c r="P329" s="1571"/>
      <c r="Q329" s="1572" t="s">
        <v>2858</v>
      </c>
      <c r="R329" s="1572"/>
      <c r="S329" s="1572"/>
      <c r="T329" s="1661" t="s">
        <v>2859</v>
      </c>
      <c r="U329" s="1661"/>
      <c r="V329" s="1661"/>
      <c r="W329" s="1662" t="s">
        <v>2862</v>
      </c>
      <c r="X329" s="1662"/>
      <c r="Y329" s="1662"/>
      <c r="Z329" s="1663" t="s">
        <v>2898</v>
      </c>
      <c r="AA329" s="1663"/>
      <c r="AB329" s="1663"/>
      <c r="AC329" s="1664" t="s">
        <v>79</v>
      </c>
      <c r="AD329" s="1665"/>
      <c r="AE329" s="1665"/>
      <c r="AF329" s="58"/>
      <c r="AI329" s="35"/>
      <c r="AJ329" s="35"/>
      <c r="AK329" s="35"/>
      <c r="AL329" s="35"/>
      <c r="AM329" s="35"/>
      <c r="AN329" s="439"/>
      <c r="AO329" s="35"/>
      <c r="AP329" s="35"/>
      <c r="AQ329" s="35"/>
      <c r="AR329" s="35"/>
      <c r="AS329" s="35"/>
      <c r="AT329" s="35"/>
      <c r="AU329" s="35"/>
      <c r="AV329" s="35"/>
      <c r="AW329" s="35"/>
      <c r="AX329" s="35"/>
      <c r="AY329" s="35"/>
      <c r="AZ329" s="35"/>
      <c r="BA329" s="35"/>
      <c r="BB329" s="35"/>
      <c r="BC329" s="35"/>
      <c r="BD329" s="35"/>
    </row>
    <row r="330" spans="1:70" s="77" customFormat="1" ht="17.100000000000001" customHeight="1" x14ac:dyDescent="0.15">
      <c r="A330" s="1684" t="s">
        <v>80</v>
      </c>
      <c r="B330" s="1684"/>
      <c r="C330" s="1685" t="s">
        <v>81</v>
      </c>
      <c r="D330" s="1686"/>
      <c r="E330" s="1686"/>
      <c r="F330" s="1686"/>
      <c r="G330" s="1686"/>
      <c r="H330" s="1686"/>
      <c r="I330" s="1686"/>
      <c r="J330" s="1686"/>
      <c r="K330" s="1687"/>
      <c r="L330" s="1678"/>
      <c r="M330" s="1679"/>
      <c r="N330" s="1677"/>
      <c r="O330" s="1678"/>
      <c r="P330" s="1679"/>
      <c r="Q330" s="1677"/>
      <c r="R330" s="1678"/>
      <c r="S330" s="1679"/>
      <c r="T330" s="1677"/>
      <c r="U330" s="1678"/>
      <c r="V330" s="1679"/>
      <c r="W330" s="1677"/>
      <c r="X330" s="1678"/>
      <c r="Y330" s="1679"/>
      <c r="Z330" s="1677"/>
      <c r="AA330" s="1678"/>
      <c r="AB330" s="1679"/>
      <c r="AC330" s="1677"/>
      <c r="AD330" s="1678"/>
      <c r="AE330" s="1680"/>
      <c r="AF330" s="2129" t="str">
        <f>IF(AND(K314="×",COUNTA(K330:K335)=0),"←「英語の外国人教員等」が未配置である理由を回答してください",
IF(AND(N314="×",COUNTA(N330:N335)=0),"←「JETプログラムのALT」が未配置である理由についてお答えください",
IF(AND(Q314="×",COUNTA(Q330:Q335)=0),"←「教員業務支援員」が未配置である理由についてお答えください",
IF(AND(T314="×",COUNTA(T330:T335)=0),"←「学習指導員」が未配置である理由についてお答えください",
IF(AND(W314="×",COUNTA(W330:W335)=0),"←「部活動支援員」が未配置である理由についてお答えください",
IF(AND(Z314="×",COUNTA(Z330:Z335)=0),"←「情報通信技術(ICT)支援員」が未配置である理由についてお答えください",
IF(AND(AC314="×",COUNTA(AC330:AC335)=0),"←「スクールカウンセラー」が未配置である理由についてお答えください",
"")))))))</f>
        <v>←「英語の外国人教員等」が未配置である理由を回答してください</v>
      </c>
      <c r="AI330" s="35"/>
      <c r="AJ330" s="35"/>
      <c r="AK330" s="35"/>
      <c r="AL330" s="35"/>
      <c r="AM330" s="35"/>
      <c r="AN330" s="439"/>
      <c r="AO330" s="35"/>
      <c r="AP330" s="35"/>
      <c r="AQ330" s="35"/>
      <c r="AR330" s="35"/>
      <c r="AS330" s="35"/>
      <c r="AT330" s="35"/>
      <c r="AU330" s="35"/>
      <c r="AV330" s="35"/>
      <c r="AW330" s="35"/>
      <c r="AX330" s="35"/>
      <c r="AY330" s="35"/>
      <c r="AZ330" s="35"/>
      <c r="BA330" s="35"/>
      <c r="BB330" s="35"/>
      <c r="BC330" s="35"/>
      <c r="BD330" s="35"/>
    </row>
    <row r="331" spans="1:70" s="77" customFormat="1" ht="17.100000000000001" customHeight="1" x14ac:dyDescent="0.15">
      <c r="A331" s="1684"/>
      <c r="B331" s="1684"/>
      <c r="C331" s="1685" t="s">
        <v>82</v>
      </c>
      <c r="D331" s="1686"/>
      <c r="E331" s="1686"/>
      <c r="F331" s="1686"/>
      <c r="G331" s="1686"/>
      <c r="H331" s="1686"/>
      <c r="I331" s="1686"/>
      <c r="J331" s="1686"/>
      <c r="K331" s="1690"/>
      <c r="L331" s="1668"/>
      <c r="M331" s="1669"/>
      <c r="N331" s="1667"/>
      <c r="O331" s="1668"/>
      <c r="P331" s="1669"/>
      <c r="Q331" s="1667"/>
      <c r="R331" s="1668"/>
      <c r="S331" s="1669"/>
      <c r="T331" s="1667"/>
      <c r="U331" s="1668"/>
      <c r="V331" s="1669"/>
      <c r="W331" s="1667"/>
      <c r="X331" s="1668"/>
      <c r="Y331" s="1669"/>
      <c r="Z331" s="1667"/>
      <c r="AA331" s="1668"/>
      <c r="AB331" s="1669"/>
      <c r="AC331" s="1667"/>
      <c r="AD331" s="1668"/>
      <c r="AE331" s="1670"/>
      <c r="AF331" s="2129"/>
      <c r="AI331" s="35"/>
      <c r="AJ331" s="35"/>
      <c r="AK331" s="35"/>
      <c r="AL331" s="35"/>
      <c r="AM331" s="35"/>
      <c r="AN331" s="439"/>
      <c r="AO331" s="35"/>
      <c r="AP331" s="35"/>
      <c r="AQ331" s="35"/>
      <c r="AR331" s="35"/>
      <c r="AS331" s="35"/>
      <c r="AT331" s="35"/>
      <c r="AU331" s="35"/>
      <c r="AV331" s="35"/>
      <c r="AW331" s="35"/>
      <c r="AX331" s="35"/>
      <c r="AY331" s="35"/>
      <c r="AZ331" s="35"/>
      <c r="BA331" s="35"/>
      <c r="BB331" s="35"/>
      <c r="BC331" s="35"/>
      <c r="BD331" s="35"/>
    </row>
    <row r="332" spans="1:70" s="77" customFormat="1" ht="17.100000000000001" customHeight="1" x14ac:dyDescent="0.15">
      <c r="A332" s="1684"/>
      <c r="B332" s="1684"/>
      <c r="C332" s="1671" t="s">
        <v>2830</v>
      </c>
      <c r="D332" s="1672"/>
      <c r="E332" s="1672"/>
      <c r="F332" s="1672"/>
      <c r="G332" s="1672"/>
      <c r="H332" s="1672"/>
      <c r="I332" s="1672"/>
      <c r="J332" s="1672"/>
      <c r="K332" s="1673"/>
      <c r="L332" s="1674"/>
      <c r="M332" s="1675"/>
      <c r="N332" s="1676"/>
      <c r="O332" s="1674"/>
      <c r="P332" s="1675"/>
      <c r="Q332" s="1676"/>
      <c r="R332" s="1674"/>
      <c r="S332" s="1675"/>
      <c r="T332" s="1676"/>
      <c r="U332" s="1674"/>
      <c r="V332" s="1675"/>
      <c r="W332" s="1676"/>
      <c r="X332" s="1674"/>
      <c r="Y332" s="1675"/>
      <c r="Z332" s="1667"/>
      <c r="AA332" s="1668"/>
      <c r="AB332" s="1669"/>
      <c r="AC332" s="1667"/>
      <c r="AD332" s="1668"/>
      <c r="AE332" s="1670"/>
      <c r="AF332" s="2129"/>
      <c r="AI332" s="35"/>
      <c r="AJ332" s="35"/>
      <c r="AK332" s="35"/>
      <c r="AL332" s="35"/>
      <c r="AM332" s="35"/>
      <c r="AN332" s="439"/>
      <c r="AO332" s="35"/>
      <c r="AP332" s="35"/>
      <c r="AQ332" s="35"/>
      <c r="AR332" s="35"/>
      <c r="AS332" s="35"/>
      <c r="AT332" s="35"/>
      <c r="AU332" s="35"/>
      <c r="AV332" s="35"/>
      <c r="AW332" s="35"/>
      <c r="AX332" s="35"/>
      <c r="AY332" s="35"/>
      <c r="AZ332" s="35"/>
      <c r="BA332" s="35"/>
      <c r="BB332" s="35"/>
      <c r="BC332" s="35"/>
      <c r="BD332" s="35"/>
    </row>
    <row r="333" spans="1:70" s="77" customFormat="1" ht="17.100000000000001" customHeight="1" x14ac:dyDescent="0.15">
      <c r="A333" s="1684"/>
      <c r="B333" s="1684"/>
      <c r="C333" s="1671" t="s">
        <v>2831</v>
      </c>
      <c r="D333" s="1672"/>
      <c r="E333" s="1672"/>
      <c r="F333" s="1672"/>
      <c r="G333" s="1672"/>
      <c r="H333" s="1672"/>
      <c r="I333" s="1672"/>
      <c r="J333" s="1672"/>
      <c r="K333" s="1673"/>
      <c r="L333" s="1674"/>
      <c r="M333" s="1675"/>
      <c r="N333" s="1676"/>
      <c r="O333" s="1674"/>
      <c r="P333" s="1675"/>
      <c r="Q333" s="1681"/>
      <c r="R333" s="1682"/>
      <c r="S333" s="1683"/>
      <c r="T333" s="1681"/>
      <c r="U333" s="1682"/>
      <c r="V333" s="1683"/>
      <c r="W333" s="1681"/>
      <c r="X333" s="1682"/>
      <c r="Y333" s="1683"/>
      <c r="Z333" s="1667"/>
      <c r="AA333" s="1668"/>
      <c r="AB333" s="1669"/>
      <c r="AC333" s="1667"/>
      <c r="AD333" s="1668"/>
      <c r="AE333" s="1670"/>
      <c r="AF333" s="2129"/>
      <c r="AI333" s="35"/>
      <c r="AJ333" s="35"/>
      <c r="AK333" s="35"/>
      <c r="AL333" s="35"/>
      <c r="AM333" s="35"/>
      <c r="AN333" s="439"/>
      <c r="AO333" s="35"/>
      <c r="AP333" s="35"/>
      <c r="AQ333" s="35"/>
      <c r="AR333" s="35"/>
      <c r="AS333" s="35"/>
      <c r="AT333" s="35"/>
      <c r="AU333" s="35"/>
      <c r="AV333" s="35"/>
      <c r="AW333" s="35"/>
      <c r="AX333" s="35"/>
      <c r="AY333" s="35"/>
      <c r="AZ333" s="35"/>
      <c r="BA333" s="35"/>
      <c r="BB333" s="35"/>
      <c r="BC333" s="35"/>
      <c r="BD333" s="35"/>
    </row>
    <row r="334" spans="1:70" s="77" customFormat="1" ht="17.100000000000001" customHeight="1" x14ac:dyDescent="0.15">
      <c r="A334" s="1684"/>
      <c r="B334" s="1684"/>
      <c r="C334" s="1688" t="s">
        <v>83</v>
      </c>
      <c r="D334" s="1689"/>
      <c r="E334" s="1689"/>
      <c r="F334" s="1689"/>
      <c r="G334" s="1689"/>
      <c r="H334" s="1689"/>
      <c r="I334" s="1689"/>
      <c r="J334" s="1689"/>
      <c r="K334" s="1690"/>
      <c r="L334" s="1668"/>
      <c r="M334" s="1669"/>
      <c r="N334" s="1667"/>
      <c r="O334" s="1668"/>
      <c r="P334" s="1669"/>
      <c r="Q334" s="1667"/>
      <c r="R334" s="1668"/>
      <c r="S334" s="1669"/>
      <c r="T334" s="1667"/>
      <c r="U334" s="1668"/>
      <c r="V334" s="1669"/>
      <c r="W334" s="1667"/>
      <c r="X334" s="1668"/>
      <c r="Y334" s="1669"/>
      <c r="Z334" s="1667"/>
      <c r="AA334" s="1668"/>
      <c r="AB334" s="1669"/>
      <c r="AC334" s="1667"/>
      <c r="AD334" s="1668"/>
      <c r="AE334" s="1670"/>
      <c r="AF334" s="2129" t="str">
        <f>IF(AND(K334="○",COUNTA(K330:K335)&gt;1),"←「英語の外国人教員」の未配置の理由について、回答が矛盾しています",
IF(AND(N334="○",COUNTA(N330:N335)&gt;1),"←「JETプログラムのALT」の未配置の理由について、回答が矛盾しています",
IF(AND(Q334="○",COUNTA(Q330:Q335)&gt;1),"←「教員業務支援員」の未配置の理由について、回答が矛盾しています",
IF(AND(T334="○",COUNTA(T330:T335)&gt;1),"←「学習指導員」の未配置の理由について、回答が矛盾しています",
IF(AND(W334="○",COUNTA(W330:W335)&gt;1),"←「部活動支援員」の未配置の理由について、回答が矛盾しています",
IF(AND(Z334="○",COUNTA(Z330:Z335)&gt;1),"←「ICT支援員」の未配置の理由について、回答が矛盾しています",
IF(AND(AC334="○",COUNTA(AC330:AC335)&gt;1),"←「スクールカウンセラー」の未配置の理由について、回答が矛盾しています","")))))))</f>
        <v/>
      </c>
      <c r="AI334" s="35"/>
      <c r="AJ334" s="35"/>
      <c r="AK334" s="35"/>
      <c r="AL334" s="35"/>
      <c r="AM334" s="35"/>
      <c r="AN334" s="439"/>
      <c r="AO334" s="35"/>
      <c r="AP334" s="35"/>
      <c r="AQ334" s="35"/>
      <c r="AR334" s="35"/>
      <c r="AS334" s="35"/>
      <c r="AT334" s="35"/>
      <c r="AU334" s="35"/>
      <c r="AV334" s="35"/>
      <c r="AW334" s="35"/>
      <c r="AX334" s="35"/>
      <c r="AY334" s="35"/>
      <c r="AZ334" s="35"/>
      <c r="BA334" s="35"/>
      <c r="BB334" s="35"/>
      <c r="BC334" s="35"/>
      <c r="BD334" s="35"/>
    </row>
    <row r="335" spans="1:70" s="77" customFormat="1" ht="39.950000000000003" customHeight="1" x14ac:dyDescent="0.15">
      <c r="A335" s="1684"/>
      <c r="B335" s="1684"/>
      <c r="C335" s="1671" t="s">
        <v>2863</v>
      </c>
      <c r="D335" s="1689"/>
      <c r="E335" s="1689"/>
      <c r="F335" s="1689"/>
      <c r="G335" s="1689"/>
      <c r="H335" s="1689"/>
      <c r="I335" s="1689"/>
      <c r="J335" s="1689"/>
      <c r="K335" s="1690"/>
      <c r="L335" s="1668"/>
      <c r="M335" s="1669"/>
      <c r="N335" s="1667"/>
      <c r="O335" s="1668"/>
      <c r="P335" s="1669"/>
      <c r="Q335" s="1667"/>
      <c r="R335" s="1668"/>
      <c r="S335" s="1669"/>
      <c r="T335" s="1667"/>
      <c r="U335" s="1668"/>
      <c r="V335" s="1669"/>
      <c r="W335" s="1667"/>
      <c r="X335" s="1668"/>
      <c r="Y335" s="1669"/>
      <c r="Z335" s="1667"/>
      <c r="AA335" s="1668"/>
      <c r="AB335" s="1669"/>
      <c r="AC335" s="1667"/>
      <c r="AD335" s="1668"/>
      <c r="AE335" s="1670"/>
      <c r="AF335" s="2129"/>
      <c r="AI335" s="35"/>
      <c r="AJ335" s="35"/>
      <c r="AK335" s="35"/>
      <c r="AL335" s="35"/>
      <c r="AM335" s="35"/>
      <c r="AN335" s="439"/>
      <c r="AO335" s="35"/>
      <c r="AP335" s="35"/>
      <c r="AQ335" s="35"/>
      <c r="AR335" s="35"/>
      <c r="AS335" s="35"/>
      <c r="AT335" s="35"/>
      <c r="AU335" s="35"/>
      <c r="AV335" s="35"/>
      <c r="AW335" s="35"/>
      <c r="AX335" s="35"/>
      <c r="AY335" s="35"/>
      <c r="AZ335" s="35"/>
      <c r="BA335" s="35"/>
      <c r="BB335" s="35"/>
      <c r="BC335" s="35"/>
      <c r="BD335" s="35"/>
    </row>
    <row r="336" spans="1:70" s="77" customFormat="1" ht="17.100000000000001" customHeight="1" x14ac:dyDescent="0.15">
      <c r="A336" s="1684" t="s">
        <v>84</v>
      </c>
      <c r="B336" s="1684"/>
      <c r="C336" s="1688" t="s">
        <v>2832</v>
      </c>
      <c r="D336" s="1689"/>
      <c r="E336" s="1689"/>
      <c r="F336" s="1689"/>
      <c r="G336" s="1689"/>
      <c r="H336" s="1689"/>
      <c r="I336" s="1689"/>
      <c r="J336" s="1689"/>
      <c r="K336" s="1690"/>
      <c r="L336" s="1668"/>
      <c r="M336" s="1669"/>
      <c r="N336" s="1667"/>
      <c r="O336" s="1668"/>
      <c r="P336" s="1669"/>
      <c r="Q336" s="1667"/>
      <c r="R336" s="1668"/>
      <c r="S336" s="1669"/>
      <c r="T336" s="1667"/>
      <c r="U336" s="1668"/>
      <c r="V336" s="1669"/>
      <c r="W336" s="1667"/>
      <c r="X336" s="1668"/>
      <c r="Y336" s="1669"/>
      <c r="Z336" s="1667"/>
      <c r="AA336" s="1668"/>
      <c r="AB336" s="1669"/>
      <c r="AC336" s="1667"/>
      <c r="AD336" s="1668"/>
      <c r="AE336" s="1670"/>
      <c r="AF336" s="2119" t="str">
        <f>IF(AND(K314="○",COUNTA(K336:K340)=0),"←「英語の外国人教員等」の配置後の課題を回答してください",
IF(AND(N314="○",COUNTA(N336:N340)=0),"←「JETプログラムのALT」の配置後の課題を回答してください",
IF(AND(Q314="○",COUNTA(Q336:Q340)=0),"←「教員業務支援員」の配置後の課題を回答してください",
IF(AND(T314="○",COUNTA(T336:T340)=0),"←「学習指導員」の配置後の課題を回答してください",
IF(AND(W314="○",COUNTA(W336:W340)=0),"←「部活動支援員」の配置後の課題を回答してください",
IF(AND(Z314="○",COUNTA(Z336:Z340)=0),"←「情報通信技術(ICT)支援員」の配置後の課題を回答してください",
IF(AND(AC314="○",COUNTA(AC336:AC340)=0),"←「スクールカウンセラー」の配置後の課題を回答してください",
"")))))))</f>
        <v/>
      </c>
      <c r="AI336" s="35"/>
      <c r="AJ336" s="35"/>
      <c r="AK336" s="35"/>
      <c r="AL336" s="35"/>
      <c r="AM336" s="35"/>
      <c r="AN336" s="439"/>
      <c r="AO336" s="35"/>
      <c r="AP336" s="35"/>
      <c r="AQ336" s="35"/>
      <c r="AR336" s="35"/>
      <c r="AS336" s="35"/>
      <c r="AT336" s="35"/>
      <c r="AU336" s="35"/>
      <c r="AV336" s="35"/>
      <c r="AW336" s="35"/>
      <c r="AX336" s="35"/>
      <c r="AY336" s="35"/>
      <c r="AZ336" s="35"/>
      <c r="BA336" s="35"/>
      <c r="BB336" s="35"/>
      <c r="BC336" s="35"/>
      <c r="BD336" s="35"/>
    </row>
    <row r="337" spans="1:65" s="77" customFormat="1" ht="30" customHeight="1" x14ac:dyDescent="0.15">
      <c r="A337" s="1684"/>
      <c r="B337" s="1684"/>
      <c r="C337" s="1699" t="s">
        <v>2860</v>
      </c>
      <c r="D337" s="1698"/>
      <c r="E337" s="1698"/>
      <c r="F337" s="1698"/>
      <c r="G337" s="1698"/>
      <c r="H337" s="1698"/>
      <c r="I337" s="1698"/>
      <c r="J337" s="1698"/>
      <c r="K337" s="1690"/>
      <c r="L337" s="1668"/>
      <c r="M337" s="1669"/>
      <c r="N337" s="1667"/>
      <c r="O337" s="1668"/>
      <c r="P337" s="1669"/>
      <c r="Q337" s="1667"/>
      <c r="R337" s="1668"/>
      <c r="S337" s="1669"/>
      <c r="T337" s="1667"/>
      <c r="U337" s="1668"/>
      <c r="V337" s="1669"/>
      <c r="W337" s="1667"/>
      <c r="X337" s="1668"/>
      <c r="Y337" s="1669"/>
      <c r="Z337" s="1667"/>
      <c r="AA337" s="1668"/>
      <c r="AB337" s="1669"/>
      <c r="AC337" s="1667"/>
      <c r="AD337" s="1668"/>
      <c r="AE337" s="1670"/>
      <c r="AF337" s="2119"/>
      <c r="AI337" s="35"/>
      <c r="AJ337" s="35"/>
      <c r="AK337" s="35"/>
      <c r="AL337" s="35"/>
      <c r="AM337" s="35"/>
      <c r="AN337" s="439"/>
      <c r="AO337" s="35"/>
      <c r="AP337" s="35"/>
      <c r="AQ337" s="35"/>
      <c r="AR337" s="35"/>
      <c r="AS337" s="35"/>
      <c r="AT337" s="35"/>
      <c r="AU337" s="35"/>
      <c r="AV337" s="35"/>
      <c r="AW337" s="35"/>
      <c r="AX337" s="35"/>
      <c r="AY337" s="35"/>
      <c r="AZ337" s="35"/>
      <c r="BA337" s="35"/>
      <c r="BB337" s="35"/>
      <c r="BC337" s="35"/>
      <c r="BD337" s="35"/>
    </row>
    <row r="338" spans="1:65" s="77" customFormat="1" ht="17.100000000000001" customHeight="1" x14ac:dyDescent="0.15">
      <c r="A338" s="1684"/>
      <c r="B338" s="1684"/>
      <c r="C338" s="1697" t="s">
        <v>2834</v>
      </c>
      <c r="D338" s="1698"/>
      <c r="E338" s="1698"/>
      <c r="F338" s="1698"/>
      <c r="G338" s="1698"/>
      <c r="H338" s="1698"/>
      <c r="I338" s="1698"/>
      <c r="J338" s="1698"/>
      <c r="K338" s="1690"/>
      <c r="L338" s="1668"/>
      <c r="M338" s="1669"/>
      <c r="N338" s="1667"/>
      <c r="O338" s="1668"/>
      <c r="P338" s="1669"/>
      <c r="Q338" s="1667"/>
      <c r="R338" s="1668"/>
      <c r="S338" s="1669"/>
      <c r="T338" s="1667"/>
      <c r="U338" s="1668"/>
      <c r="V338" s="1669"/>
      <c r="W338" s="1667"/>
      <c r="X338" s="1668"/>
      <c r="Y338" s="1669"/>
      <c r="Z338" s="1667"/>
      <c r="AA338" s="1668"/>
      <c r="AB338" s="1669"/>
      <c r="AC338" s="1667"/>
      <c r="AD338" s="1668"/>
      <c r="AE338" s="1670"/>
      <c r="AF338" s="2119"/>
      <c r="AI338" s="35"/>
      <c r="AJ338" s="35"/>
      <c r="AK338" s="35"/>
      <c r="AL338" s="35"/>
      <c r="AM338" s="35"/>
      <c r="AN338" s="439"/>
      <c r="AO338" s="35"/>
      <c r="AP338" s="35"/>
      <c r="AQ338" s="35"/>
      <c r="AR338" s="35"/>
      <c r="AS338" s="35"/>
      <c r="AT338" s="35"/>
      <c r="AU338" s="35"/>
      <c r="AV338" s="35"/>
      <c r="AW338" s="35"/>
      <c r="AX338" s="35"/>
      <c r="AY338" s="35"/>
      <c r="AZ338" s="35"/>
      <c r="BA338" s="35"/>
      <c r="BB338" s="35"/>
      <c r="BC338" s="35"/>
      <c r="BD338" s="35"/>
    </row>
    <row r="339" spans="1:65" s="77" customFormat="1" ht="17.100000000000001" customHeight="1" x14ac:dyDescent="0.15">
      <c r="A339" s="1684"/>
      <c r="B339" s="1684"/>
      <c r="C339" s="1685" t="s">
        <v>85</v>
      </c>
      <c r="D339" s="1686"/>
      <c r="E339" s="1686"/>
      <c r="F339" s="1686"/>
      <c r="G339" s="1686"/>
      <c r="H339" s="1686"/>
      <c r="I339" s="1686"/>
      <c r="J339" s="1686"/>
      <c r="K339" s="1690"/>
      <c r="L339" s="1668"/>
      <c r="M339" s="1669"/>
      <c r="N339" s="1667"/>
      <c r="O339" s="1668"/>
      <c r="P339" s="1669"/>
      <c r="Q339" s="1667"/>
      <c r="R339" s="1668"/>
      <c r="S339" s="1669"/>
      <c r="T339" s="1667"/>
      <c r="U339" s="1668"/>
      <c r="V339" s="1669"/>
      <c r="W339" s="1667"/>
      <c r="X339" s="1668"/>
      <c r="Y339" s="1669"/>
      <c r="Z339" s="1667"/>
      <c r="AA339" s="1668"/>
      <c r="AB339" s="1669"/>
      <c r="AC339" s="1667"/>
      <c r="AD339" s="1668"/>
      <c r="AE339" s="1670"/>
      <c r="AF339" s="2119" t="str">
        <f>IF(AND(K339="○",COUNTA(K336:K340)&gt;1),"←「英語の外国人教員」の配置後課題について、回答が矛盾しています",
IF(AND(N339="○",COUNTA(N336:N340)&gt;1),"←「JETプログラムのALT」の配置後課題について、回答が矛盾しています",
IF(AND(Q339="○",COUNTA(Q336:Q340)&gt;1),"←「教員業務支援員」の配置後課題について、回答が矛盾しています",
IF(AND(T339="○",COUNTA(T336:T340)&gt;1),"←「学習指導員」の配置後課題について、回答が矛盾しています",
IF(AND(W339="○",COUNTA(W336:W340)&gt;1),"←「部活動支援員」の配置後課題について、回答が矛盾しています",
IF(AND(Z339="○",COUNTA(Z336:Z340)&gt;1),"←「ICT支援員」の配置後課題について、回答が矛盾しています",
IF(AND(AC339="○",COUNTA(AC336:AC340)&gt;1),"←「スクールカウンセラー」の配置後課題について、回答が矛盾しています","")))))))</f>
        <v/>
      </c>
      <c r="AI339" s="35"/>
      <c r="AJ339" s="35"/>
      <c r="AK339" s="35"/>
      <c r="AL339" s="35"/>
      <c r="AM339" s="35"/>
      <c r="AN339" s="439"/>
      <c r="AO339" s="35"/>
      <c r="AP339" s="35"/>
      <c r="AQ339" s="35"/>
      <c r="AR339" s="35"/>
      <c r="AS339" s="35"/>
      <c r="AT339" s="35"/>
      <c r="AU339" s="35"/>
      <c r="AV339" s="35"/>
      <c r="AW339" s="35"/>
      <c r="AX339" s="35"/>
      <c r="AY339" s="35"/>
      <c r="AZ339" s="35"/>
      <c r="BA339" s="35"/>
      <c r="BB339" s="35"/>
      <c r="BC339" s="35"/>
      <c r="BD339" s="35"/>
    </row>
    <row r="340" spans="1:65" s="77" customFormat="1" ht="39.950000000000003" customHeight="1" thickBot="1" x14ac:dyDescent="0.2">
      <c r="A340" s="1684"/>
      <c r="B340" s="1684"/>
      <c r="C340" s="1695" t="s">
        <v>2863</v>
      </c>
      <c r="D340" s="1686"/>
      <c r="E340" s="1686"/>
      <c r="F340" s="1686"/>
      <c r="G340" s="1686"/>
      <c r="H340" s="1686"/>
      <c r="I340" s="1686"/>
      <c r="J340" s="1686"/>
      <c r="K340" s="1696"/>
      <c r="L340" s="1692"/>
      <c r="M340" s="1693"/>
      <c r="N340" s="1691"/>
      <c r="O340" s="1692"/>
      <c r="P340" s="1693"/>
      <c r="Q340" s="1691"/>
      <c r="R340" s="1692"/>
      <c r="S340" s="1693"/>
      <c r="T340" s="1691"/>
      <c r="U340" s="1692"/>
      <c r="V340" s="1693"/>
      <c r="W340" s="1691"/>
      <c r="X340" s="1692"/>
      <c r="Y340" s="1693"/>
      <c r="Z340" s="1691"/>
      <c r="AA340" s="1692"/>
      <c r="AB340" s="1693"/>
      <c r="AC340" s="1691"/>
      <c r="AD340" s="1692"/>
      <c r="AE340" s="1694"/>
      <c r="AF340" s="2119"/>
      <c r="AI340" s="35"/>
      <c r="AJ340" s="35"/>
      <c r="AK340" s="35"/>
      <c r="AL340" s="35"/>
      <c r="AM340" s="35"/>
      <c r="AN340" s="439"/>
      <c r="AO340" s="35"/>
      <c r="AP340" s="35"/>
      <c r="AQ340" s="35"/>
      <c r="AR340" s="35"/>
      <c r="AS340" s="35"/>
      <c r="AT340" s="35"/>
      <c r="AU340" s="35"/>
      <c r="AV340" s="35"/>
      <c r="AW340" s="35"/>
      <c r="AX340" s="35"/>
      <c r="AY340" s="35"/>
      <c r="AZ340" s="35"/>
      <c r="BA340" s="35"/>
      <c r="BB340" s="35"/>
      <c r="BC340" s="35"/>
      <c r="BD340" s="35"/>
    </row>
    <row r="341" spans="1:65" s="77" customFormat="1" ht="3" customHeight="1" x14ac:dyDescent="0.15">
      <c r="A341" s="32"/>
      <c r="B341" s="32"/>
      <c r="C341" s="32"/>
      <c r="D341" s="32"/>
      <c r="E341" s="32"/>
      <c r="F341" s="32"/>
      <c r="G341" s="32"/>
      <c r="H341" s="32"/>
      <c r="I341" s="32"/>
      <c r="J341" s="32"/>
      <c r="K341" s="32"/>
      <c r="L341" s="32"/>
      <c r="M341" s="32"/>
      <c r="N341" s="32"/>
      <c r="O341" s="32"/>
      <c r="P341" s="32"/>
      <c r="Q341" s="39"/>
      <c r="R341" s="39"/>
      <c r="S341" s="39"/>
      <c r="T341" s="39"/>
      <c r="U341" s="39"/>
      <c r="V341" s="39"/>
      <c r="W341" s="39"/>
      <c r="X341" s="39"/>
      <c r="Y341" s="39"/>
      <c r="Z341" s="39"/>
      <c r="AA341" s="39"/>
      <c r="AB341" s="39"/>
      <c r="AC341" s="39"/>
      <c r="AD341" s="39"/>
      <c r="AE341" s="39"/>
      <c r="AF341" s="54"/>
      <c r="AG341" s="82"/>
      <c r="AH341" s="82"/>
      <c r="AI341" s="82"/>
      <c r="AJ341" s="54"/>
      <c r="AK341" s="54"/>
      <c r="AL341" s="54"/>
      <c r="AM341" s="54"/>
      <c r="AN341" s="437"/>
      <c r="AO341" s="54"/>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spans="1:65" s="77" customFormat="1" ht="3" customHeight="1" x14ac:dyDescent="0.15">
      <c r="A342" s="32"/>
      <c r="B342" s="32"/>
      <c r="C342" s="32"/>
      <c r="D342" s="32"/>
      <c r="E342" s="32"/>
      <c r="F342" s="32"/>
      <c r="G342" s="32"/>
      <c r="H342" s="32"/>
      <c r="I342" s="32"/>
      <c r="J342" s="32"/>
      <c r="K342" s="32"/>
      <c r="L342" s="32"/>
      <c r="M342" s="32"/>
      <c r="N342" s="32"/>
      <c r="O342" s="32"/>
      <c r="P342" s="32"/>
      <c r="Q342" s="39"/>
      <c r="R342" s="39"/>
      <c r="S342" s="39"/>
      <c r="T342" s="39"/>
      <c r="U342" s="39"/>
      <c r="V342" s="39"/>
      <c r="W342" s="39"/>
      <c r="X342" s="39"/>
      <c r="Y342" s="39"/>
      <c r="Z342" s="39"/>
      <c r="AA342" s="39"/>
      <c r="AB342" s="39"/>
      <c r="AC342" s="39"/>
      <c r="AD342" s="39"/>
      <c r="AE342" s="39"/>
      <c r="AF342" s="54"/>
      <c r="AG342" s="82"/>
      <c r="AH342" s="82"/>
      <c r="AI342" s="82"/>
      <c r="AJ342" s="54"/>
      <c r="AK342" s="54"/>
      <c r="AL342" s="54"/>
      <c r="AM342" s="54"/>
      <c r="AN342" s="437"/>
      <c r="AO342" s="54"/>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spans="1:65" s="77" customFormat="1" ht="3" customHeight="1" x14ac:dyDescent="0.15">
      <c r="A343" s="32"/>
      <c r="B343" s="32"/>
      <c r="C343" s="32"/>
      <c r="D343" s="32"/>
      <c r="E343" s="32"/>
      <c r="F343" s="32"/>
      <c r="G343" s="32"/>
      <c r="H343" s="32"/>
      <c r="I343" s="32"/>
      <c r="J343" s="32"/>
      <c r="K343" s="32"/>
      <c r="L343" s="32"/>
      <c r="M343" s="32"/>
      <c r="N343" s="32"/>
      <c r="O343" s="32"/>
      <c r="P343" s="32"/>
      <c r="Q343" s="39"/>
      <c r="R343" s="39"/>
      <c r="S343" s="39"/>
      <c r="T343" s="39"/>
      <c r="U343" s="39"/>
      <c r="V343" s="39"/>
      <c r="W343" s="39"/>
      <c r="X343" s="39"/>
      <c r="Y343" s="39"/>
      <c r="Z343" s="39"/>
      <c r="AA343" s="39"/>
      <c r="AB343" s="39"/>
      <c r="AC343" s="39"/>
      <c r="AD343" s="39"/>
      <c r="AE343" s="39"/>
      <c r="AF343" s="54"/>
      <c r="AG343" s="82"/>
      <c r="AH343" s="82"/>
      <c r="AI343" s="82"/>
      <c r="AJ343" s="54"/>
      <c r="AK343" s="54"/>
      <c r="AL343" s="54"/>
      <c r="AM343" s="54"/>
      <c r="AN343" s="437"/>
      <c r="AO343" s="54"/>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spans="1:65" ht="13.5" x14ac:dyDescent="0.15">
      <c r="A344" s="1714" t="s">
        <v>2924</v>
      </c>
      <c r="B344" s="1715"/>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51"/>
      <c r="AG344" s="31"/>
      <c r="AH344" s="31"/>
      <c r="AJ344" s="51"/>
      <c r="AK344" s="51"/>
      <c r="AL344" s="51"/>
      <c r="AM344" s="51"/>
      <c r="AN344" s="447"/>
      <c r="AO344" s="51"/>
    </row>
    <row r="345" spans="1:65" ht="5.0999999999999996" customHeight="1" x14ac:dyDescent="0.15">
      <c r="A345" s="349"/>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51"/>
      <c r="AG345" s="31"/>
      <c r="AH345" s="31"/>
      <c r="AJ345" s="51"/>
      <c r="AK345" s="51"/>
      <c r="AL345" s="51"/>
      <c r="AM345" s="51"/>
      <c r="AN345" s="447"/>
      <c r="AO345" s="51"/>
    </row>
    <row r="346" spans="1:65" ht="5.0999999999999996" customHeight="1" x14ac:dyDescent="0.15">
      <c r="A346" s="349"/>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51"/>
      <c r="AG346" s="31"/>
      <c r="AH346" s="31"/>
      <c r="AJ346" s="51"/>
      <c r="AK346" s="51"/>
      <c r="AL346" s="51"/>
      <c r="AM346" s="51"/>
      <c r="AN346" s="447"/>
      <c r="AO346" s="51"/>
    </row>
    <row r="347" spans="1:65" ht="15" customHeight="1" x14ac:dyDescent="0.15">
      <c r="A347" s="1716" t="s">
        <v>87</v>
      </c>
      <c r="B347" s="1716"/>
      <c r="C347" s="1716"/>
      <c r="D347" s="1716"/>
      <c r="E347" s="1716"/>
      <c r="F347" s="1716"/>
      <c r="G347" s="1716"/>
      <c r="H347" s="1716"/>
      <c r="I347" s="1716"/>
      <c r="J347" s="1716"/>
      <c r="K347" s="1716"/>
      <c r="L347" s="1716"/>
      <c r="M347" s="1716"/>
      <c r="N347" s="1716"/>
      <c r="O347" s="1716"/>
      <c r="P347" s="120"/>
      <c r="Q347" s="120"/>
      <c r="R347" s="120"/>
      <c r="S347" s="120"/>
      <c r="T347" s="120"/>
      <c r="U347" s="120"/>
      <c r="V347" s="120"/>
      <c r="W347" s="120"/>
      <c r="X347" s="120"/>
      <c r="Y347" s="120"/>
      <c r="Z347" s="120"/>
      <c r="AA347" s="120"/>
      <c r="AB347" s="120"/>
      <c r="AC347" s="120"/>
      <c r="AD347" s="120"/>
      <c r="AE347" s="120"/>
      <c r="AF347" s="51"/>
      <c r="AG347" s="31"/>
      <c r="AH347" s="31"/>
      <c r="AJ347" s="51"/>
      <c r="AK347" s="51"/>
      <c r="AL347" s="51"/>
      <c r="AM347" s="51"/>
      <c r="AN347" s="447"/>
      <c r="AO347" s="51"/>
    </row>
    <row r="348" spans="1:65" ht="5.0999999999999996" customHeight="1" x14ac:dyDescent="0.15">
      <c r="A348" s="350"/>
      <c r="B348" s="350"/>
      <c r="C348" s="350"/>
      <c r="D348" s="350"/>
      <c r="E348" s="350"/>
      <c r="F348" s="350"/>
      <c r="G348" s="350"/>
      <c r="H348" s="350"/>
      <c r="I348" s="350"/>
      <c r="J348" s="350"/>
      <c r="K348" s="350"/>
      <c r="L348" s="350"/>
      <c r="M348" s="350"/>
      <c r="N348" s="350"/>
      <c r="O348" s="350"/>
      <c r="P348" s="120"/>
      <c r="Q348" s="120"/>
      <c r="R348" s="120"/>
      <c r="S348" s="120"/>
      <c r="T348" s="120"/>
      <c r="U348" s="120"/>
      <c r="V348" s="120"/>
      <c r="W348" s="120"/>
      <c r="X348" s="120"/>
      <c r="Y348" s="120"/>
      <c r="Z348" s="120"/>
      <c r="AA348" s="120"/>
      <c r="AB348" s="120"/>
      <c r="AC348" s="120"/>
      <c r="AD348" s="120"/>
      <c r="AE348" s="120"/>
      <c r="AF348" s="51"/>
      <c r="AG348" s="31"/>
      <c r="AH348" s="31"/>
      <c r="AJ348" s="51"/>
      <c r="AK348" s="51"/>
      <c r="AL348" s="51"/>
      <c r="AM348" s="51"/>
      <c r="AN348" s="447"/>
      <c r="AO348" s="51"/>
    </row>
    <row r="349" spans="1:65" ht="13.5" x14ac:dyDescent="0.15">
      <c r="A349" s="41" t="s">
        <v>88</v>
      </c>
      <c r="B349" s="207"/>
      <c r="C349" s="207"/>
      <c r="D349" s="207"/>
      <c r="E349" s="207"/>
      <c r="F349" s="207"/>
      <c r="G349" s="207"/>
    </row>
    <row r="350" spans="1:65" ht="5.0999999999999996" customHeight="1" x14ac:dyDescent="0.15">
      <c r="A350" s="41"/>
      <c r="B350" s="207"/>
      <c r="C350" s="207"/>
      <c r="D350" s="207"/>
      <c r="E350" s="207"/>
      <c r="F350" s="207"/>
      <c r="G350" s="207"/>
    </row>
    <row r="351" spans="1:65" ht="33.75" customHeight="1" thickBot="1" x14ac:dyDescent="0.2">
      <c r="A351" s="1717" t="s">
        <v>89</v>
      </c>
      <c r="B351" s="1718"/>
      <c r="C351" s="1718"/>
      <c r="D351" s="1718"/>
      <c r="E351" s="1718"/>
      <c r="F351" s="1718"/>
      <c r="G351" s="1719"/>
      <c r="H351" s="1720" t="s">
        <v>90</v>
      </c>
      <c r="I351" s="1721"/>
      <c r="J351" s="1721"/>
      <c r="K351" s="1722"/>
      <c r="L351" s="1723" t="s">
        <v>91</v>
      </c>
      <c r="M351" s="1724"/>
      <c r="N351" s="1724"/>
      <c r="O351" s="1725"/>
      <c r="P351" s="1723" t="s">
        <v>92</v>
      </c>
      <c r="Q351" s="1721"/>
      <c r="R351" s="1721"/>
      <c r="S351" s="1722"/>
      <c r="T351" s="1723" t="s">
        <v>93</v>
      </c>
      <c r="U351" s="1721"/>
      <c r="V351" s="1721"/>
      <c r="W351" s="1722"/>
      <c r="X351" s="1720" t="s">
        <v>94</v>
      </c>
      <c r="Y351" s="1721"/>
      <c r="Z351" s="1721"/>
      <c r="AA351" s="1721"/>
      <c r="AB351" s="1726" t="s">
        <v>76</v>
      </c>
      <c r="AC351" s="1727"/>
      <c r="AD351" s="1728"/>
      <c r="AF351" s="35"/>
      <c r="AG351" s="35"/>
      <c r="AH351" s="35"/>
      <c r="AI351" s="35"/>
      <c r="AJ351" s="35"/>
      <c r="AK351" s="35"/>
      <c r="AL351" s="35"/>
      <c r="AM351" s="35"/>
      <c r="AN351" s="439"/>
      <c r="AO351" s="35"/>
      <c r="AP351" s="35"/>
      <c r="AQ351" s="35"/>
      <c r="AW351" s="54"/>
      <c r="AX351" s="54"/>
      <c r="AY351" s="82"/>
      <c r="AZ351" s="82"/>
      <c r="BA351" s="82"/>
      <c r="BB351" s="54"/>
      <c r="BC351" s="54"/>
      <c r="BD351" s="54"/>
      <c r="BE351" s="54"/>
      <c r="BF351" s="54"/>
      <c r="BG351" s="54"/>
      <c r="BH351" s="77"/>
      <c r="BI351" s="77"/>
    </row>
    <row r="352" spans="1:65" ht="25.5" customHeight="1" thickBot="1" x14ac:dyDescent="0.2">
      <c r="A352" s="1707" t="s">
        <v>95</v>
      </c>
      <c r="B352" s="1708"/>
      <c r="C352" s="1708"/>
      <c r="D352" s="1708"/>
      <c r="E352" s="1708"/>
      <c r="F352" s="1708"/>
      <c r="G352" s="1708"/>
      <c r="H352" s="1709"/>
      <c r="I352" s="1710"/>
      <c r="J352" s="1710"/>
      <c r="K352" s="1711"/>
      <c r="L352" s="1712"/>
      <c r="M352" s="1710"/>
      <c r="N352" s="1710"/>
      <c r="O352" s="1711"/>
      <c r="P352" s="1712"/>
      <c r="Q352" s="1710"/>
      <c r="R352" s="1710"/>
      <c r="S352" s="1711"/>
      <c r="T352" s="1712"/>
      <c r="U352" s="1710"/>
      <c r="V352" s="1710"/>
      <c r="W352" s="1711"/>
      <c r="X352" s="1712"/>
      <c r="Y352" s="1710"/>
      <c r="Z352" s="1710"/>
      <c r="AA352" s="1713"/>
      <c r="AB352" s="1700">
        <f>SUM(H352:AA352)</f>
        <v>0</v>
      </c>
      <c r="AC352" s="1700"/>
      <c r="AD352" s="1701"/>
      <c r="AF352" s="1702" t="str">
        <f>IF(AND(H352="",L352="",P352="",T352="",X352=""),"←整備方法別台数が未記入です","")</f>
        <v>←整備方法別台数が未記入です</v>
      </c>
      <c r="AG352" s="35"/>
      <c r="AH352" s="35"/>
      <c r="AI352" s="35"/>
      <c r="AJ352" s="35"/>
      <c r="AK352" s="35"/>
      <c r="AL352" s="35"/>
      <c r="AM352" s="35"/>
      <c r="AN352" s="439"/>
      <c r="AO352" s="35"/>
      <c r="AP352" s="35"/>
      <c r="AQ352" s="35"/>
      <c r="AW352" s="54"/>
      <c r="AX352" s="54"/>
      <c r="AY352" s="82"/>
      <c r="AZ352" s="82"/>
      <c r="BA352" s="82"/>
      <c r="BB352" s="54"/>
      <c r="BC352" s="54"/>
      <c r="BD352" s="54"/>
      <c r="BE352" s="54"/>
      <c r="BF352" s="54"/>
      <c r="BG352" s="54"/>
      <c r="BH352" s="77"/>
      <c r="BI352" s="77"/>
    </row>
    <row r="353" spans="1:62" ht="13.5" x14ac:dyDescent="0.15">
      <c r="A353" s="208"/>
      <c r="B353" s="208"/>
      <c r="C353" s="208"/>
      <c r="D353" s="208"/>
      <c r="E353" s="208"/>
      <c r="F353" s="208"/>
      <c r="G353" s="208"/>
      <c r="H353" s="209"/>
      <c r="I353" s="209"/>
      <c r="J353" s="209"/>
      <c r="K353" s="209"/>
      <c r="L353" s="1703"/>
      <c r="M353" s="1703"/>
      <c r="N353" s="1703"/>
      <c r="O353" s="1703"/>
      <c r="P353" s="1704"/>
      <c r="Q353" s="1704"/>
      <c r="R353" s="1704"/>
      <c r="S353" s="1704"/>
      <c r="T353" s="1704"/>
      <c r="U353" s="1704"/>
      <c r="V353" s="1704"/>
      <c r="W353" s="1704"/>
      <c r="X353" s="1704"/>
      <c r="Y353" s="1704"/>
      <c r="Z353" s="1704"/>
      <c r="AA353" s="1704"/>
      <c r="AB353" s="1705"/>
      <c r="AC353" s="1705"/>
      <c r="AD353" s="1705"/>
      <c r="AF353" s="1702"/>
      <c r="AG353" s="35"/>
      <c r="AH353" s="35"/>
      <c r="AI353" s="35"/>
      <c r="AJ353" s="35"/>
      <c r="AK353" s="35"/>
      <c r="AL353" s="35"/>
      <c r="AM353" s="35"/>
      <c r="AN353" s="439"/>
      <c r="AO353" s="35"/>
      <c r="AP353" s="35"/>
      <c r="AQ353" s="35"/>
      <c r="AX353" s="54"/>
      <c r="AY353" s="54"/>
      <c r="AZ353" s="82"/>
      <c r="BA353" s="82"/>
      <c r="BB353" s="82"/>
      <c r="BC353" s="54"/>
      <c r="BD353" s="54"/>
      <c r="BE353" s="54"/>
      <c r="BF353" s="54"/>
      <c r="BG353" s="54"/>
      <c r="BH353" s="54"/>
      <c r="BI353" s="77"/>
      <c r="BJ353" s="77"/>
    </row>
    <row r="354" spans="1:62" ht="5.0999999999999996" customHeight="1" x14ac:dyDescent="0.15">
      <c r="A354" s="209"/>
      <c r="B354" s="209"/>
      <c r="C354" s="209"/>
      <c r="D354" s="209"/>
      <c r="E354" s="209"/>
      <c r="F354" s="209"/>
      <c r="G354" s="209"/>
      <c r="H354" s="209"/>
      <c r="I354" s="209"/>
      <c r="J354" s="209"/>
      <c r="K354" s="209"/>
      <c r="L354" s="210"/>
      <c r="M354" s="210"/>
      <c r="N354" s="210"/>
      <c r="O354" s="210"/>
      <c r="P354" s="210"/>
      <c r="Q354" s="210"/>
      <c r="R354" s="210"/>
      <c r="S354" s="210"/>
      <c r="T354" s="210"/>
      <c r="U354" s="210"/>
      <c r="V354" s="210"/>
      <c r="W354" s="210"/>
      <c r="X354" s="210"/>
      <c r="Y354" s="210"/>
      <c r="Z354" s="210"/>
      <c r="AA354" s="210"/>
      <c r="AB354" s="210"/>
      <c r="AC354" s="210"/>
      <c r="AD354" s="210"/>
      <c r="AF354" s="347"/>
      <c r="AG354" s="35"/>
      <c r="AH354" s="35"/>
      <c r="AI354" s="35"/>
      <c r="AJ354" s="35"/>
      <c r="AK354" s="35"/>
      <c r="AL354" s="35"/>
      <c r="AM354" s="35"/>
      <c r="AN354" s="439"/>
      <c r="AO354" s="35"/>
      <c r="AP354" s="35"/>
      <c r="AQ354" s="35"/>
      <c r="AX354" s="54"/>
      <c r="AY354" s="54"/>
      <c r="AZ354" s="82"/>
      <c r="BA354" s="82"/>
      <c r="BB354" s="82"/>
      <c r="BC354" s="54"/>
      <c r="BD354" s="54"/>
      <c r="BE354" s="54"/>
      <c r="BF354" s="54"/>
      <c r="BG354" s="54"/>
      <c r="BH354" s="54"/>
      <c r="BI354" s="77"/>
      <c r="BJ354" s="77"/>
    </row>
    <row r="355" spans="1:62" ht="5.0999999999999996" customHeight="1" x14ac:dyDescent="0.15">
      <c r="A355" s="209"/>
      <c r="B355" s="209"/>
      <c r="C355" s="209"/>
      <c r="D355" s="209"/>
      <c r="E355" s="209"/>
      <c r="F355" s="209"/>
      <c r="G355" s="209"/>
      <c r="H355" s="209"/>
      <c r="I355" s="209"/>
      <c r="J355" s="209"/>
      <c r="K355" s="209"/>
      <c r="L355" s="210"/>
      <c r="M355" s="210"/>
      <c r="N355" s="210"/>
      <c r="O355" s="210"/>
      <c r="P355" s="210"/>
      <c r="Q355" s="210"/>
      <c r="R355" s="210"/>
      <c r="S355" s="210"/>
      <c r="T355" s="210"/>
      <c r="U355" s="210"/>
      <c r="V355" s="210"/>
      <c r="W355" s="210"/>
      <c r="X355" s="210"/>
      <c r="Y355" s="210"/>
      <c r="Z355" s="210"/>
      <c r="AA355" s="210"/>
      <c r="AB355" s="210"/>
      <c r="AC355" s="210"/>
      <c r="AD355" s="210"/>
      <c r="AF355" s="347"/>
      <c r="AG355" s="35"/>
      <c r="AH355" s="35"/>
      <c r="AI355" s="35"/>
      <c r="AJ355" s="35"/>
      <c r="AK355" s="35"/>
      <c r="AL355" s="35"/>
      <c r="AM355" s="35"/>
      <c r="AN355" s="439"/>
      <c r="AO355" s="35"/>
      <c r="AP355" s="35"/>
      <c r="AQ355" s="35"/>
      <c r="AX355" s="54"/>
      <c r="AY355" s="54"/>
      <c r="AZ355" s="82"/>
      <c r="BA355" s="82"/>
      <c r="BB355" s="82"/>
      <c r="BC355" s="54"/>
      <c r="BD355" s="54"/>
      <c r="BE355" s="54"/>
      <c r="BF355" s="54"/>
      <c r="BG355" s="54"/>
      <c r="BH355" s="54"/>
      <c r="BI355" s="77"/>
      <c r="BJ355" s="77"/>
    </row>
    <row r="356" spans="1:62" ht="5.0999999999999996" customHeight="1" x14ac:dyDescent="0.15">
      <c r="A356" s="209"/>
      <c r="B356" s="209"/>
      <c r="C356" s="209"/>
      <c r="D356" s="209"/>
      <c r="E356" s="209"/>
      <c r="F356" s="209"/>
      <c r="G356" s="209"/>
      <c r="H356" s="209"/>
      <c r="I356" s="209"/>
      <c r="J356" s="209"/>
      <c r="K356" s="209"/>
      <c r="L356" s="210"/>
      <c r="M356" s="210"/>
      <c r="N356" s="210"/>
      <c r="O356" s="210"/>
      <c r="P356" s="210"/>
      <c r="Q356" s="210"/>
      <c r="R356" s="210"/>
      <c r="S356" s="210"/>
      <c r="T356" s="210"/>
      <c r="U356" s="210"/>
      <c r="V356" s="210"/>
      <c r="W356" s="210"/>
      <c r="X356" s="210"/>
      <c r="Y356" s="210"/>
      <c r="Z356" s="210"/>
      <c r="AA356" s="210"/>
      <c r="AB356" s="210"/>
      <c r="AC356" s="210"/>
      <c r="AD356" s="210"/>
      <c r="AF356" s="347"/>
      <c r="AG356" s="35"/>
      <c r="AH356" s="35"/>
      <c r="AI356" s="35"/>
      <c r="AJ356" s="35"/>
      <c r="AK356" s="35"/>
      <c r="AL356" s="35"/>
      <c r="AM356" s="35"/>
      <c r="AN356" s="439"/>
      <c r="AO356" s="35"/>
      <c r="AP356" s="35"/>
      <c r="AQ356" s="35"/>
      <c r="AX356" s="54"/>
      <c r="AY356" s="54"/>
      <c r="AZ356" s="82"/>
      <c r="BA356" s="82"/>
      <c r="BB356" s="82"/>
      <c r="BC356" s="54"/>
      <c r="BD356" s="54"/>
      <c r="BE356" s="54"/>
      <c r="BF356" s="54"/>
      <c r="BG356" s="54"/>
      <c r="BH356" s="54"/>
      <c r="BI356" s="77"/>
      <c r="BJ356" s="77"/>
    </row>
    <row r="357" spans="1:62" s="1" customFormat="1" ht="13.5" x14ac:dyDescent="0.15">
      <c r="A357" s="41" t="s">
        <v>96</v>
      </c>
      <c r="B357" s="209"/>
      <c r="C357" s="209"/>
      <c r="D357" s="209"/>
      <c r="E357" s="209"/>
      <c r="F357" s="209"/>
      <c r="G357" s="209"/>
      <c r="H357" s="209"/>
      <c r="I357" s="209"/>
      <c r="J357" s="209"/>
      <c r="K357" s="209"/>
      <c r="L357" s="209"/>
      <c r="M357" s="209"/>
      <c r="N357" s="209"/>
      <c r="O357" s="209"/>
      <c r="AK357" s="54"/>
      <c r="AL357" s="54"/>
      <c r="AM357" s="82"/>
      <c r="AN357" s="446"/>
      <c r="AO357" s="82"/>
      <c r="AP357" s="54"/>
      <c r="AQ357" s="54"/>
      <c r="AR357" s="54"/>
      <c r="AS357" s="54"/>
      <c r="AT357" s="54"/>
      <c r="AU357" s="54"/>
      <c r="AV357" s="95"/>
      <c r="AW357" s="95"/>
    </row>
    <row r="358" spans="1:62" s="1" customFormat="1" ht="5.0999999999999996" customHeight="1" x14ac:dyDescent="0.15">
      <c r="A358" s="41"/>
      <c r="B358" s="209"/>
      <c r="C358" s="209"/>
      <c r="D358" s="209"/>
      <c r="E358" s="209"/>
      <c r="F358" s="209"/>
      <c r="G358" s="209"/>
      <c r="H358" s="209"/>
      <c r="I358" s="209"/>
      <c r="J358" s="209"/>
      <c r="K358" s="209"/>
      <c r="L358" s="209"/>
      <c r="M358" s="209"/>
      <c r="N358" s="209"/>
      <c r="O358" s="209"/>
      <c r="AK358" s="54"/>
      <c r="AL358" s="54"/>
      <c r="AM358" s="82"/>
      <c r="AN358" s="446"/>
      <c r="AO358" s="82"/>
      <c r="AP358" s="54"/>
      <c r="AQ358" s="54"/>
      <c r="AR358" s="54"/>
      <c r="AS358" s="54"/>
      <c r="AT358" s="54"/>
      <c r="AU358" s="54"/>
      <c r="AV358" s="95"/>
      <c r="AW358" s="95"/>
    </row>
    <row r="359" spans="1:62" s="1" customFormat="1" ht="36" customHeight="1" x14ac:dyDescent="0.15">
      <c r="A359" s="1706" t="s">
        <v>2974</v>
      </c>
      <c r="B359" s="1706"/>
      <c r="C359" s="1706"/>
      <c r="D359" s="1706"/>
      <c r="E359" s="1706"/>
      <c r="F359" s="1706"/>
      <c r="G359" s="1706"/>
      <c r="H359" s="1706"/>
      <c r="I359" s="1706"/>
      <c r="J359" s="1706"/>
      <c r="K359" s="1706"/>
      <c r="L359" s="1706"/>
      <c r="M359" s="1706"/>
      <c r="N359" s="1706"/>
      <c r="O359" s="1706"/>
      <c r="P359" s="1706"/>
      <c r="Q359" s="1706"/>
      <c r="R359" s="1706"/>
      <c r="S359" s="1706"/>
      <c r="T359" s="1706"/>
      <c r="U359" s="1706"/>
      <c r="V359" s="1706"/>
      <c r="W359" s="1706"/>
      <c r="X359" s="1706"/>
      <c r="Y359" s="1706"/>
      <c r="Z359" s="1706"/>
      <c r="AA359" s="1706"/>
      <c r="AB359" s="1706"/>
      <c r="AC359" s="1706"/>
      <c r="AD359" s="1706"/>
      <c r="AE359" s="1706"/>
      <c r="AK359" s="54"/>
      <c r="AL359" s="54"/>
      <c r="AM359" s="82"/>
      <c r="AN359" s="446"/>
      <c r="AO359" s="82"/>
      <c r="AP359" s="54"/>
      <c r="AQ359" s="54"/>
      <c r="AR359" s="54"/>
      <c r="AS359" s="54"/>
      <c r="AT359" s="54"/>
      <c r="AU359" s="54"/>
      <c r="AV359" s="95"/>
      <c r="AW359" s="95"/>
    </row>
    <row r="360" spans="1:62" s="1" customFormat="1" ht="5.0999999999999996" customHeight="1" x14ac:dyDescent="0.15">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c r="AA360" s="348"/>
      <c r="AB360" s="348"/>
      <c r="AC360" s="348"/>
      <c r="AD360" s="348"/>
      <c r="AE360" s="348"/>
      <c r="AK360" s="54"/>
      <c r="AL360" s="54"/>
      <c r="AM360" s="82"/>
      <c r="AN360" s="446"/>
      <c r="AO360" s="82"/>
      <c r="AP360" s="54"/>
      <c r="AQ360" s="54"/>
      <c r="AR360" s="54"/>
      <c r="AS360" s="54"/>
      <c r="AT360" s="54"/>
      <c r="AU360" s="54"/>
      <c r="AV360" s="95"/>
      <c r="AW360" s="95"/>
    </row>
    <row r="361" spans="1:62" s="1" customFormat="1" ht="15" customHeight="1" thickBot="1" x14ac:dyDescent="0.2">
      <c r="A361" s="1743" t="s">
        <v>220</v>
      </c>
      <c r="B361" s="1744"/>
      <c r="C361" s="1744"/>
      <c r="D361" s="1744"/>
      <c r="E361" s="1744"/>
      <c r="F361" s="1747" t="s">
        <v>97</v>
      </c>
      <c r="G361" s="1747"/>
      <c r="H361" s="1747"/>
      <c r="I361" s="1747" t="s">
        <v>98</v>
      </c>
      <c r="J361" s="1747"/>
      <c r="K361" s="1747"/>
      <c r="L361" s="1736" t="s">
        <v>99</v>
      </c>
      <c r="M361" s="1736"/>
      <c r="N361" s="1736"/>
      <c r="O361" s="1736" t="s">
        <v>100</v>
      </c>
      <c r="P361" s="1736"/>
      <c r="Q361" s="1736"/>
      <c r="R361" s="1736" t="s">
        <v>221</v>
      </c>
      <c r="S361" s="1736"/>
      <c r="T361" s="1736"/>
      <c r="U361" s="1736" t="s">
        <v>222</v>
      </c>
      <c r="V361" s="1736"/>
      <c r="W361" s="1736"/>
      <c r="X361" s="1737" t="s">
        <v>223</v>
      </c>
      <c r="Y361" s="1738"/>
      <c r="Z361" s="1738"/>
      <c r="AA361" s="1738"/>
      <c r="AB361" s="1739"/>
      <c r="AC361" s="1737" t="s">
        <v>224</v>
      </c>
      <c r="AD361" s="1738"/>
      <c r="AE361" s="1739"/>
      <c r="AF361" s="1631" t="str">
        <f>IF(AND(F362="",I362="",L362="",O362="",R362="",U362="",X362="",AC362=""),"←デジタル教科書の導入状況を回答してください。導入科目がない場合は「なし」に○をつけてください",
IF(AND(COUNTA(F362:AB362)&gt;0,AC362="○"),"←回答が矛盾しています",""))</f>
        <v>←デジタル教科書の導入状況を回答してください。導入科目がない場合は「なし」に○をつけてください</v>
      </c>
      <c r="AK361" s="54"/>
      <c r="AL361" s="54"/>
      <c r="AM361" s="82"/>
      <c r="AN361" s="446"/>
      <c r="AO361" s="82"/>
      <c r="AP361" s="54"/>
      <c r="AQ361" s="54"/>
      <c r="AR361" s="54"/>
      <c r="AS361" s="54"/>
      <c r="AT361" s="54"/>
      <c r="AU361" s="54"/>
      <c r="AV361" s="95"/>
      <c r="AW361" s="95"/>
    </row>
    <row r="362" spans="1:62" ht="24.75" customHeight="1" thickBot="1" x14ac:dyDescent="0.2">
      <c r="A362" s="1745"/>
      <c r="B362" s="1746"/>
      <c r="C362" s="1746"/>
      <c r="D362" s="1746"/>
      <c r="E362" s="1746"/>
      <c r="F362" s="1740"/>
      <c r="G362" s="1741"/>
      <c r="H362" s="1741"/>
      <c r="I362" s="1731"/>
      <c r="J362" s="1741"/>
      <c r="K362" s="1741"/>
      <c r="L362" s="1742"/>
      <c r="M362" s="1742"/>
      <c r="N362" s="1742"/>
      <c r="O362" s="1742"/>
      <c r="P362" s="1742"/>
      <c r="Q362" s="1742"/>
      <c r="R362" s="1742"/>
      <c r="S362" s="1742"/>
      <c r="T362" s="1742"/>
      <c r="U362" s="1741"/>
      <c r="V362" s="1741"/>
      <c r="W362" s="1741"/>
      <c r="X362" s="1729"/>
      <c r="Y362" s="1730"/>
      <c r="Z362" s="1730"/>
      <c r="AA362" s="1730"/>
      <c r="AB362" s="1731"/>
      <c r="AC362" s="1730"/>
      <c r="AD362" s="1730"/>
      <c r="AE362" s="1732"/>
      <c r="AF362" s="1631"/>
    </row>
    <row r="363" spans="1:62" ht="42" customHeight="1" x14ac:dyDescent="0.15">
      <c r="A363" s="212" t="s">
        <v>101</v>
      </c>
      <c r="B363" s="1733" t="s">
        <v>102</v>
      </c>
      <c r="C363" s="1733"/>
      <c r="D363" s="1733"/>
      <c r="E363" s="1733"/>
      <c r="F363" s="1733"/>
      <c r="G363" s="1733"/>
      <c r="H363" s="1733"/>
      <c r="I363" s="1733"/>
      <c r="J363" s="1733"/>
      <c r="K363" s="1733"/>
      <c r="L363" s="1733"/>
      <c r="M363" s="1733"/>
      <c r="N363" s="1733"/>
      <c r="O363" s="1733"/>
      <c r="P363" s="1733"/>
      <c r="Q363" s="1733"/>
      <c r="R363" s="1733"/>
      <c r="S363" s="1733"/>
      <c r="T363" s="1733"/>
      <c r="U363" s="1733"/>
      <c r="V363" s="1733"/>
      <c r="W363" s="1733"/>
      <c r="X363" s="1733"/>
      <c r="Y363" s="1733"/>
      <c r="Z363" s="1733"/>
      <c r="AA363" s="1733"/>
      <c r="AB363" s="1733"/>
      <c r="AC363" s="1733"/>
      <c r="AD363" s="1733"/>
      <c r="AF363" s="174"/>
    </row>
    <row r="364" spans="1:62" ht="5.0999999999999996" customHeight="1" x14ac:dyDescent="0.15">
      <c r="A364" s="212"/>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c r="AA364" s="351"/>
      <c r="AB364" s="351"/>
      <c r="AC364" s="351"/>
      <c r="AD364" s="351"/>
      <c r="AF364" s="174"/>
    </row>
    <row r="365" spans="1:62" ht="5.0999999999999996" customHeight="1" x14ac:dyDescent="0.15">
      <c r="A365" s="212"/>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c r="AA365" s="351"/>
      <c r="AB365" s="351"/>
      <c r="AC365" s="351"/>
      <c r="AD365" s="351"/>
      <c r="AF365" s="174"/>
    </row>
    <row r="366" spans="1:62" ht="5.0999999999999996" customHeight="1" x14ac:dyDescent="0.15">
      <c r="A366" s="212"/>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c r="AA366" s="351"/>
      <c r="AB366" s="351"/>
      <c r="AC366" s="351"/>
      <c r="AD366" s="351"/>
      <c r="AF366" s="174"/>
    </row>
    <row r="367" spans="1:62" ht="13.5" x14ac:dyDescent="0.15">
      <c r="A367" s="384" t="s">
        <v>3023</v>
      </c>
      <c r="B367" s="213"/>
      <c r="C367" s="213"/>
      <c r="D367" s="213"/>
      <c r="E367" s="213"/>
      <c r="F367" s="213"/>
      <c r="G367" s="213"/>
      <c r="H367" s="213"/>
      <c r="I367" s="213"/>
      <c r="J367" s="213"/>
      <c r="K367" s="213"/>
      <c r="L367" s="213"/>
      <c r="M367" s="213"/>
      <c r="N367" s="213"/>
      <c r="O367" s="213"/>
      <c r="P367" s="213"/>
      <c r="Q367" s="213"/>
      <c r="R367" s="213"/>
      <c r="S367" s="213"/>
      <c r="T367" s="213"/>
      <c r="U367" s="213"/>
      <c r="V367" s="213"/>
      <c r="W367" s="213"/>
      <c r="X367" s="213"/>
      <c r="Y367" s="213"/>
      <c r="Z367" s="213"/>
      <c r="AA367" s="213"/>
      <c r="AB367" s="213"/>
      <c r="AC367" s="213"/>
      <c r="AD367" s="213"/>
    </row>
    <row r="368" spans="1:62" ht="5.0999999999999996" customHeight="1" x14ac:dyDescent="0.15">
      <c r="A368" s="41"/>
      <c r="B368" s="213"/>
      <c r="C368" s="213"/>
      <c r="D368" s="213"/>
      <c r="E368" s="213"/>
      <c r="F368" s="213"/>
      <c r="G368" s="213"/>
      <c r="H368" s="213"/>
      <c r="I368" s="213"/>
      <c r="J368" s="213"/>
      <c r="K368" s="213"/>
      <c r="L368" s="213"/>
      <c r="M368" s="213"/>
      <c r="N368" s="213"/>
      <c r="O368" s="213"/>
      <c r="P368" s="213"/>
      <c r="Q368" s="213"/>
      <c r="R368" s="213"/>
      <c r="S368" s="213"/>
      <c r="T368" s="213"/>
      <c r="U368" s="213"/>
      <c r="V368" s="213"/>
      <c r="W368" s="213"/>
      <c r="X368" s="213"/>
      <c r="Y368" s="213"/>
      <c r="Z368" s="213"/>
      <c r="AA368" s="213"/>
      <c r="AB368" s="213"/>
      <c r="AC368" s="213"/>
      <c r="AD368" s="213"/>
    </row>
    <row r="369" spans="1:43" ht="18" customHeight="1" x14ac:dyDescent="0.15">
      <c r="A369" s="1734" t="s">
        <v>2975</v>
      </c>
      <c r="B369" s="1734"/>
      <c r="C369" s="1734"/>
      <c r="D369" s="1734"/>
      <c r="E369" s="1734"/>
      <c r="F369" s="1734"/>
      <c r="G369" s="1734"/>
      <c r="H369" s="1734"/>
      <c r="I369" s="1734"/>
      <c r="J369" s="1734"/>
      <c r="K369" s="1734"/>
      <c r="L369" s="1734"/>
      <c r="M369" s="1734"/>
      <c r="N369" s="1734"/>
      <c r="O369" s="1734"/>
      <c r="P369" s="1734"/>
      <c r="Q369" s="1734"/>
      <c r="R369" s="1734"/>
      <c r="S369" s="1734"/>
      <c r="T369" s="1734"/>
      <c r="U369" s="1734"/>
      <c r="V369" s="1734"/>
      <c r="W369" s="1734"/>
      <c r="X369" s="1734"/>
      <c r="Y369" s="1734"/>
      <c r="Z369" s="1734"/>
      <c r="AA369" s="1734"/>
      <c r="AB369" s="1734"/>
      <c r="AC369" s="1734"/>
      <c r="AD369" s="1734"/>
      <c r="AE369" s="1734"/>
    </row>
    <row r="370" spans="1:43" ht="5.0999999999999996" customHeight="1" x14ac:dyDescent="0.15">
      <c r="A370" s="259"/>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59"/>
      <c r="AE370" s="259"/>
    </row>
    <row r="371" spans="1:43" ht="30" customHeight="1" thickBot="1" x14ac:dyDescent="0.2">
      <c r="A371" s="170"/>
      <c r="B371" s="171"/>
      <c r="C371" s="172"/>
      <c r="D371" s="171"/>
      <c r="E371" s="171"/>
      <c r="F371" s="171"/>
      <c r="G371" s="171"/>
      <c r="H371" s="171"/>
      <c r="I371" s="171"/>
      <c r="J371" s="171"/>
      <c r="K371" s="171"/>
      <c r="L371" s="171"/>
      <c r="M371" s="171"/>
      <c r="N371" s="171"/>
      <c r="O371" s="214"/>
      <c r="P371" s="214"/>
      <c r="Q371" s="214"/>
      <c r="R371" s="214"/>
      <c r="S371" s="214"/>
      <c r="T371" s="214"/>
      <c r="U371" s="1735" t="s">
        <v>103</v>
      </c>
      <c r="V371" s="1735"/>
      <c r="W371" s="1735"/>
      <c r="X371" s="1735"/>
      <c r="Y371" s="1735"/>
      <c r="Z371" s="1735" t="s">
        <v>104</v>
      </c>
      <c r="AA371" s="1735"/>
      <c r="AB371" s="1735"/>
      <c r="AC371" s="1735"/>
      <c r="AD371" s="1735"/>
      <c r="AF371" s="50"/>
    </row>
    <row r="372" spans="1:43" ht="16.5" customHeight="1" x14ac:dyDescent="0.15">
      <c r="A372" s="1759" t="s">
        <v>2976</v>
      </c>
      <c r="B372" s="1759"/>
      <c r="C372" s="1759"/>
      <c r="D372" s="1759"/>
      <c r="E372" s="1759"/>
      <c r="F372" s="1759"/>
      <c r="G372" s="1759"/>
      <c r="H372" s="1759"/>
      <c r="I372" s="1759"/>
      <c r="J372" s="1759"/>
      <c r="K372" s="1759"/>
      <c r="L372" s="1759"/>
      <c r="M372" s="1759"/>
      <c r="N372" s="1759"/>
      <c r="O372" s="1759"/>
      <c r="P372" s="1759"/>
      <c r="Q372" s="1759"/>
      <c r="R372" s="1759"/>
      <c r="S372" s="1759"/>
      <c r="T372" s="1760"/>
      <c r="U372" s="1765"/>
      <c r="V372" s="1766"/>
      <c r="W372" s="1766"/>
      <c r="X372" s="1766"/>
      <c r="Y372" s="1767"/>
      <c r="Z372" s="1765"/>
      <c r="AA372" s="1766"/>
      <c r="AB372" s="1766"/>
      <c r="AC372" s="1766"/>
      <c r="AD372" s="1767"/>
      <c r="AE372" s="82"/>
      <c r="AF372" s="50" t="str">
        <f>IF(AND(U377="○",COUNTA(U372:U378)&gt;1),"←未導入の理由が矛盾しています",
IF(COUNTA(U372:U378)=0,"←未導入の理由を回答してください",""))</f>
        <v>←未導入の理由を回答してください</v>
      </c>
      <c r="AH372" s="54"/>
      <c r="AI372" s="54"/>
      <c r="AN372" s="439"/>
      <c r="AO372" s="77"/>
      <c r="AP372" s="35"/>
      <c r="AQ372" s="35"/>
    </row>
    <row r="373" spans="1:43" ht="16.5" customHeight="1" x14ac:dyDescent="0.15">
      <c r="A373" s="1748" t="s">
        <v>2812</v>
      </c>
      <c r="B373" s="1749"/>
      <c r="C373" s="1749"/>
      <c r="D373" s="1749"/>
      <c r="E373" s="1749"/>
      <c r="F373" s="1749"/>
      <c r="G373" s="1749"/>
      <c r="H373" s="1749"/>
      <c r="I373" s="1749"/>
      <c r="J373" s="1749"/>
      <c r="K373" s="1749"/>
      <c r="L373" s="1749"/>
      <c r="M373" s="1749"/>
      <c r="N373" s="1749"/>
      <c r="O373" s="1749"/>
      <c r="P373" s="1749"/>
      <c r="Q373" s="1749"/>
      <c r="R373" s="1749"/>
      <c r="S373" s="1749"/>
      <c r="T373" s="1750"/>
      <c r="U373" s="1761"/>
      <c r="V373" s="1762"/>
      <c r="W373" s="1762"/>
      <c r="X373" s="1762"/>
      <c r="Y373" s="1763"/>
      <c r="Z373" s="1761"/>
      <c r="AA373" s="1762"/>
      <c r="AB373" s="1762"/>
      <c r="AC373" s="1762"/>
      <c r="AD373" s="1763"/>
      <c r="AE373" s="82"/>
      <c r="AF373" s="50" t="str">
        <f>IF(AND(AC362="",COUNTA(Z372:Z378)=0),"←導入後の課題を回答してください",
IF(AND(Z377="○",COUNTA(Z372:Z378)&gt;1),"←導入後の課題が矛盾しています",""))</f>
        <v>←導入後の課題を回答してください</v>
      </c>
      <c r="AH373" s="54"/>
      <c r="AI373" s="54"/>
      <c r="AN373" s="439"/>
      <c r="AO373" s="77"/>
      <c r="AP373" s="35"/>
      <c r="AQ373" s="35"/>
    </row>
    <row r="374" spans="1:43" ht="16.5" customHeight="1" x14ac:dyDescent="0.15">
      <c r="A374" s="1759" t="s">
        <v>2811</v>
      </c>
      <c r="B374" s="1759"/>
      <c r="C374" s="1759"/>
      <c r="D374" s="1759"/>
      <c r="E374" s="1759"/>
      <c r="F374" s="1759"/>
      <c r="G374" s="1759"/>
      <c r="H374" s="1759"/>
      <c r="I374" s="1759"/>
      <c r="J374" s="1759"/>
      <c r="K374" s="1759"/>
      <c r="L374" s="1759"/>
      <c r="M374" s="1759"/>
      <c r="N374" s="1759"/>
      <c r="O374" s="1759"/>
      <c r="P374" s="1759"/>
      <c r="Q374" s="1759"/>
      <c r="R374" s="1759"/>
      <c r="S374" s="1759"/>
      <c r="T374" s="1760"/>
      <c r="U374" s="1761"/>
      <c r="V374" s="1762"/>
      <c r="W374" s="1762"/>
      <c r="X374" s="1762"/>
      <c r="Y374" s="1763"/>
      <c r="Z374" s="1761"/>
      <c r="AA374" s="1762"/>
      <c r="AB374" s="1762"/>
      <c r="AC374" s="1762"/>
      <c r="AD374" s="1763"/>
      <c r="AE374" s="82"/>
      <c r="AF374" s="50"/>
      <c r="AH374" s="54"/>
      <c r="AI374" s="54"/>
      <c r="AN374" s="439"/>
      <c r="AO374" s="77"/>
      <c r="AP374" s="35"/>
      <c r="AQ374" s="35"/>
    </row>
    <row r="375" spans="1:43" ht="16.5" customHeight="1" x14ac:dyDescent="0.15">
      <c r="A375" s="1759" t="s">
        <v>225</v>
      </c>
      <c r="B375" s="1759"/>
      <c r="C375" s="1759"/>
      <c r="D375" s="1759"/>
      <c r="E375" s="1759"/>
      <c r="F375" s="1759"/>
      <c r="G375" s="1759"/>
      <c r="H375" s="1759"/>
      <c r="I375" s="1759"/>
      <c r="J375" s="1759"/>
      <c r="K375" s="1759"/>
      <c r="L375" s="1759"/>
      <c r="M375" s="1759"/>
      <c r="N375" s="1759"/>
      <c r="O375" s="1759"/>
      <c r="P375" s="1759"/>
      <c r="Q375" s="1759"/>
      <c r="R375" s="1759"/>
      <c r="S375" s="1759"/>
      <c r="T375" s="1760"/>
      <c r="U375" s="1761"/>
      <c r="V375" s="1762"/>
      <c r="W375" s="1762"/>
      <c r="X375" s="1762"/>
      <c r="Y375" s="1763"/>
      <c r="Z375" s="1761"/>
      <c r="AA375" s="1762"/>
      <c r="AB375" s="1762"/>
      <c r="AC375" s="1762"/>
      <c r="AD375" s="1763"/>
      <c r="AE375" s="82"/>
      <c r="AF375" s="1764"/>
      <c r="AH375" s="54"/>
      <c r="AI375" s="54"/>
      <c r="AN375" s="439"/>
      <c r="AO375" s="77"/>
      <c r="AP375" s="35"/>
      <c r="AQ375" s="35"/>
    </row>
    <row r="376" spans="1:43" ht="16.5" customHeight="1" x14ac:dyDescent="0.15">
      <c r="A376" s="1759" t="s">
        <v>226</v>
      </c>
      <c r="B376" s="1759"/>
      <c r="C376" s="1759"/>
      <c r="D376" s="1759"/>
      <c r="E376" s="1759"/>
      <c r="F376" s="1759"/>
      <c r="G376" s="1759"/>
      <c r="H376" s="1759"/>
      <c r="I376" s="1759"/>
      <c r="J376" s="1759"/>
      <c r="K376" s="1759"/>
      <c r="L376" s="1759"/>
      <c r="M376" s="1759"/>
      <c r="N376" s="1759"/>
      <c r="O376" s="1759"/>
      <c r="P376" s="1759"/>
      <c r="Q376" s="1759"/>
      <c r="R376" s="1759"/>
      <c r="S376" s="1759"/>
      <c r="T376" s="1760"/>
      <c r="U376" s="1761"/>
      <c r="V376" s="1762"/>
      <c r="W376" s="1762"/>
      <c r="X376" s="1762"/>
      <c r="Y376" s="1763"/>
      <c r="Z376" s="1761"/>
      <c r="AA376" s="1762"/>
      <c r="AB376" s="1762"/>
      <c r="AC376" s="1762"/>
      <c r="AD376" s="1763"/>
      <c r="AE376" s="82"/>
      <c r="AF376" s="1764"/>
      <c r="AH376" s="54"/>
      <c r="AI376" s="54"/>
      <c r="AN376" s="439"/>
      <c r="AO376" s="77"/>
      <c r="AP376" s="35"/>
      <c r="AQ376" s="35"/>
    </row>
    <row r="377" spans="1:43" ht="16.5" customHeight="1" x14ac:dyDescent="0.15">
      <c r="A377" s="1748" t="s">
        <v>3032</v>
      </c>
      <c r="B377" s="1749"/>
      <c r="C377" s="1749"/>
      <c r="D377" s="1749"/>
      <c r="E377" s="1749"/>
      <c r="F377" s="1749"/>
      <c r="G377" s="1749"/>
      <c r="H377" s="1749"/>
      <c r="I377" s="1749"/>
      <c r="J377" s="1749"/>
      <c r="K377" s="1749"/>
      <c r="L377" s="1749"/>
      <c r="M377" s="1749"/>
      <c r="N377" s="1749"/>
      <c r="O377" s="1749"/>
      <c r="P377" s="1749"/>
      <c r="Q377" s="1749"/>
      <c r="R377" s="1749"/>
      <c r="S377" s="1749"/>
      <c r="T377" s="1750"/>
      <c r="U377" s="1761"/>
      <c r="V377" s="1762"/>
      <c r="W377" s="1762"/>
      <c r="X377" s="1762"/>
      <c r="Y377" s="1763"/>
      <c r="Z377" s="1761"/>
      <c r="AA377" s="1762"/>
      <c r="AB377" s="1762"/>
      <c r="AC377" s="1762"/>
      <c r="AD377" s="1763"/>
      <c r="AE377" s="82"/>
      <c r="AF377" s="239"/>
      <c r="AH377" s="54"/>
      <c r="AI377" s="54"/>
      <c r="AN377" s="439"/>
      <c r="AO377" s="77"/>
      <c r="AP377" s="35"/>
      <c r="AQ377" s="35"/>
    </row>
    <row r="378" spans="1:43" ht="24.95" customHeight="1" thickBot="1" x14ac:dyDescent="0.2">
      <c r="A378" s="1751" t="s">
        <v>105</v>
      </c>
      <c r="B378" s="1751"/>
      <c r="C378" s="1751"/>
      <c r="D378" s="1751"/>
      <c r="E378" s="1751"/>
      <c r="F378" s="1751"/>
      <c r="G378" s="1751"/>
      <c r="H378" s="1751"/>
      <c r="I378" s="1751"/>
      <c r="J378" s="1751"/>
      <c r="K378" s="1751"/>
      <c r="L378" s="1751"/>
      <c r="M378" s="1751"/>
      <c r="N378" s="1751"/>
      <c r="O378" s="1751"/>
      <c r="P378" s="1751"/>
      <c r="Q378" s="1751"/>
      <c r="R378" s="1751"/>
      <c r="S378" s="1751"/>
      <c r="T378" s="1752"/>
      <c r="U378" s="1753"/>
      <c r="V378" s="1754"/>
      <c r="W378" s="1754"/>
      <c r="X378" s="1754"/>
      <c r="Y378" s="1755"/>
      <c r="Z378" s="1753"/>
      <c r="AA378" s="1754"/>
      <c r="AB378" s="1754"/>
      <c r="AC378" s="1754"/>
      <c r="AD378" s="1755"/>
      <c r="AE378" s="82"/>
      <c r="AF378" s="82"/>
      <c r="AH378" s="54"/>
      <c r="AI378" s="54"/>
      <c r="AN378" s="439"/>
      <c r="AO378" s="77"/>
      <c r="AP378" s="35"/>
      <c r="AQ378" s="35"/>
    </row>
    <row r="379" spans="1:43" ht="5.0999999999999996" customHeight="1" x14ac:dyDescent="0.15">
      <c r="A379" s="247"/>
      <c r="B379" s="247"/>
      <c r="C379" s="247"/>
      <c r="D379" s="247"/>
      <c r="E379" s="247"/>
      <c r="F379" s="247"/>
      <c r="G379" s="247"/>
      <c r="H379" s="247"/>
      <c r="I379" s="247"/>
      <c r="J379" s="247"/>
      <c r="K379" s="247"/>
      <c r="L379" s="247"/>
      <c r="M379" s="247"/>
      <c r="N379" s="247"/>
      <c r="O379" s="247"/>
      <c r="P379" s="247"/>
      <c r="Q379" s="247"/>
      <c r="R379" s="247"/>
      <c r="S379" s="247"/>
      <c r="T379" s="247"/>
      <c r="U379" s="169"/>
      <c r="V379" s="169"/>
      <c r="W379" s="169"/>
      <c r="X379" s="169"/>
      <c r="Y379" s="169"/>
      <c r="Z379" s="169"/>
      <c r="AA379" s="169"/>
      <c r="AB379" s="169"/>
      <c r="AC379" s="169"/>
      <c r="AD379" s="169"/>
      <c r="AE379" s="82"/>
      <c r="AF379" s="82"/>
      <c r="AH379" s="54"/>
      <c r="AI379" s="54"/>
      <c r="AN379" s="439"/>
      <c r="AO379" s="77"/>
      <c r="AP379" s="35"/>
      <c r="AQ379" s="35"/>
    </row>
    <row r="380" spans="1:43" ht="5.0999999999999996" customHeight="1" x14ac:dyDescent="0.15">
      <c r="A380" s="247"/>
      <c r="B380" s="247"/>
      <c r="C380" s="247"/>
      <c r="D380" s="247"/>
      <c r="E380" s="247"/>
      <c r="F380" s="247"/>
      <c r="G380" s="247"/>
      <c r="H380" s="247"/>
      <c r="I380" s="247"/>
      <c r="J380" s="247"/>
      <c r="K380" s="247"/>
      <c r="L380" s="247"/>
      <c r="M380" s="247"/>
      <c r="N380" s="247"/>
      <c r="O380" s="247"/>
      <c r="P380" s="247"/>
      <c r="Q380" s="247"/>
      <c r="R380" s="247"/>
      <c r="S380" s="247"/>
      <c r="T380" s="247"/>
      <c r="U380" s="169"/>
      <c r="V380" s="169"/>
      <c r="W380" s="169"/>
      <c r="X380" s="169"/>
      <c r="Y380" s="169"/>
      <c r="Z380" s="169"/>
      <c r="AA380" s="169"/>
      <c r="AB380" s="169"/>
      <c r="AC380" s="169"/>
      <c r="AD380" s="169"/>
      <c r="AE380" s="82"/>
      <c r="AF380" s="82"/>
      <c r="AH380" s="54"/>
      <c r="AI380" s="54"/>
      <c r="AN380" s="439"/>
      <c r="AO380" s="77"/>
      <c r="AP380" s="35"/>
      <c r="AQ380" s="35"/>
    </row>
    <row r="381" spans="1:43" ht="5.0999999999999996" customHeight="1" x14ac:dyDescent="0.15">
      <c r="A381" s="247"/>
      <c r="B381" s="247"/>
      <c r="C381" s="247"/>
      <c r="D381" s="247"/>
      <c r="E381" s="247"/>
      <c r="F381" s="247"/>
      <c r="G381" s="247"/>
      <c r="H381" s="247"/>
      <c r="I381" s="247"/>
      <c r="J381" s="247"/>
      <c r="K381" s="247"/>
      <c r="L381" s="247"/>
      <c r="M381" s="247"/>
      <c r="N381" s="247"/>
      <c r="O381" s="247"/>
      <c r="P381" s="247"/>
      <c r="Q381" s="247"/>
      <c r="R381" s="247"/>
      <c r="S381" s="247"/>
      <c r="T381" s="247"/>
      <c r="U381" s="169"/>
      <c r="V381" s="169"/>
      <c r="W381" s="169"/>
      <c r="X381" s="169"/>
      <c r="Y381" s="169"/>
      <c r="Z381" s="169"/>
      <c r="AA381" s="169"/>
      <c r="AB381" s="169"/>
      <c r="AC381" s="169"/>
      <c r="AD381" s="169"/>
      <c r="AE381" s="82"/>
      <c r="AF381" s="82"/>
      <c r="AH381" s="54"/>
      <c r="AI381" s="54"/>
      <c r="AN381" s="439"/>
      <c r="AO381" s="77"/>
      <c r="AP381" s="35"/>
      <c r="AQ381" s="35"/>
    </row>
    <row r="382" spans="1:43" ht="13.5" customHeight="1" x14ac:dyDescent="0.15">
      <c r="A382" s="384" t="s">
        <v>3083</v>
      </c>
      <c r="B382" s="209"/>
      <c r="C382" s="209"/>
      <c r="D382" s="209"/>
      <c r="E382" s="209"/>
      <c r="F382" s="209"/>
      <c r="G382" s="209"/>
      <c r="H382" s="209"/>
      <c r="I382" s="209"/>
      <c r="J382" s="209"/>
      <c r="K382" s="209"/>
      <c r="L382" s="209"/>
      <c r="M382" s="209"/>
      <c r="N382" s="209"/>
      <c r="O382" s="209"/>
      <c r="P382" s="210"/>
      <c r="Q382" s="211"/>
      <c r="R382" s="211"/>
      <c r="S382" s="211"/>
      <c r="T382" s="209"/>
      <c r="U382" s="1"/>
      <c r="V382" s="1"/>
      <c r="W382" s="1"/>
      <c r="X382" s="1"/>
      <c r="Y382" s="1"/>
      <c r="Z382" s="1"/>
      <c r="AA382" s="1"/>
      <c r="AB382" s="1"/>
      <c r="AC382" s="1"/>
      <c r="AD382" s="1"/>
      <c r="AE382" s="1"/>
      <c r="AF382" s="82"/>
      <c r="AH382" s="54"/>
      <c r="AI382" s="54"/>
      <c r="AN382" s="439"/>
      <c r="AO382" s="77"/>
      <c r="AP382" s="35"/>
      <c r="AQ382" s="35"/>
    </row>
    <row r="383" spans="1:43" ht="5.0999999999999996" customHeight="1" x14ac:dyDescent="0.15">
      <c r="A383" s="226"/>
      <c r="B383" s="209"/>
      <c r="C383" s="209"/>
      <c r="D383" s="209"/>
      <c r="E383" s="209"/>
      <c r="F383" s="209"/>
      <c r="G383" s="209"/>
      <c r="H383" s="209"/>
      <c r="I383" s="209"/>
      <c r="J383" s="209"/>
      <c r="K383" s="209"/>
      <c r="L383" s="209"/>
      <c r="M383" s="209"/>
      <c r="N383" s="209"/>
      <c r="O383" s="209"/>
      <c r="P383" s="210"/>
      <c r="Q383" s="211"/>
      <c r="R383" s="211"/>
      <c r="S383" s="211"/>
      <c r="T383" s="209"/>
      <c r="U383" s="1"/>
      <c r="V383" s="1"/>
      <c r="W383" s="1"/>
      <c r="X383" s="1"/>
      <c r="Y383" s="1"/>
      <c r="Z383" s="1"/>
      <c r="AA383" s="1"/>
      <c r="AB383" s="1"/>
      <c r="AC383" s="1"/>
      <c r="AD383" s="1"/>
      <c r="AE383" s="1"/>
      <c r="AF383" s="82"/>
      <c r="AH383" s="54"/>
      <c r="AI383" s="54"/>
      <c r="AN383" s="439"/>
      <c r="AO383" s="77"/>
      <c r="AP383" s="35"/>
      <c r="AQ383" s="35"/>
    </row>
    <row r="384" spans="1:43" ht="45" customHeight="1" x14ac:dyDescent="0.15">
      <c r="A384" s="1756" t="s">
        <v>2958</v>
      </c>
      <c r="B384" s="1756"/>
      <c r="C384" s="1756"/>
      <c r="D384" s="1756"/>
      <c r="E384" s="1756"/>
      <c r="F384" s="1756"/>
      <c r="G384" s="1756"/>
      <c r="H384" s="1756"/>
      <c r="I384" s="1756"/>
      <c r="J384" s="1756"/>
      <c r="K384" s="1756"/>
      <c r="L384" s="1756"/>
      <c r="M384" s="1756"/>
      <c r="N384" s="1756"/>
      <c r="O384" s="1756"/>
      <c r="P384" s="1756"/>
      <c r="Q384" s="1756"/>
      <c r="R384" s="1756"/>
      <c r="S384" s="1756"/>
      <c r="T384" s="1756"/>
      <c r="U384" s="1756"/>
      <c r="V384" s="1756"/>
      <c r="W384" s="1756"/>
      <c r="X384" s="1756"/>
      <c r="Y384" s="1756"/>
      <c r="Z384" s="1756"/>
      <c r="AA384" s="1756"/>
      <c r="AB384" s="1756"/>
      <c r="AC384" s="1756"/>
      <c r="AD384" s="1756"/>
      <c r="AE384" s="1756"/>
      <c r="AF384" s="82"/>
      <c r="AH384" s="54"/>
      <c r="AI384" s="54"/>
      <c r="AN384" s="439"/>
      <c r="AO384" s="77"/>
      <c r="AP384" s="35"/>
      <c r="AQ384" s="35"/>
    </row>
    <row r="385" spans="1:43" ht="5.0999999999999996" customHeight="1" x14ac:dyDescent="0.15">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82"/>
      <c r="AH385" s="54"/>
      <c r="AI385" s="54"/>
      <c r="AN385" s="439"/>
      <c r="AO385" s="77"/>
      <c r="AP385" s="35"/>
      <c r="AQ385" s="35"/>
    </row>
    <row r="386" spans="1:43" ht="36.75" customHeight="1" thickBot="1" x14ac:dyDescent="0.2">
      <c r="A386" s="1757" t="s">
        <v>2957</v>
      </c>
      <c r="B386" s="1757"/>
      <c r="C386" s="1757"/>
      <c r="D386" s="1757"/>
      <c r="E386" s="1757"/>
      <c r="F386" s="1757" t="s">
        <v>2956</v>
      </c>
      <c r="G386" s="1757"/>
      <c r="H386" s="1757"/>
      <c r="I386" s="1757"/>
      <c r="J386" s="1757"/>
      <c r="K386" s="1758" t="s">
        <v>2955</v>
      </c>
      <c r="L386" s="1758"/>
      <c r="M386" s="1758"/>
      <c r="N386" s="1758"/>
      <c r="O386" s="1758"/>
      <c r="P386" s="1758"/>
      <c r="Q386" s="1758"/>
      <c r="R386" s="1758"/>
      <c r="S386" s="1758"/>
      <c r="T386" s="1758"/>
      <c r="U386" s="1758"/>
      <c r="V386" s="1758"/>
      <c r="W386" s="1758"/>
      <c r="X386" s="1758"/>
      <c r="Y386" s="1758"/>
      <c r="Z386" s="1758"/>
      <c r="AA386" s="1758"/>
      <c r="AB386" s="1758"/>
      <c r="AC386" s="1758"/>
      <c r="AD386" s="1758"/>
      <c r="AH386" s="54"/>
      <c r="AI386" s="54"/>
      <c r="AN386" s="439"/>
      <c r="AO386" s="77"/>
      <c r="AP386" s="35"/>
      <c r="AQ386" s="35"/>
    </row>
    <row r="387" spans="1:43" ht="18" customHeight="1" x14ac:dyDescent="0.15">
      <c r="A387" s="1773"/>
      <c r="B387" s="1774"/>
      <c r="C387" s="1774"/>
      <c r="D387" s="1774"/>
      <c r="E387" s="1774"/>
      <c r="F387" s="1774"/>
      <c r="G387" s="1774"/>
      <c r="H387" s="1774"/>
      <c r="I387" s="1774"/>
      <c r="J387" s="1775"/>
      <c r="K387" s="1771" t="s">
        <v>2843</v>
      </c>
      <c r="L387" s="1772"/>
      <c r="M387" s="1772"/>
      <c r="N387" s="1772"/>
      <c r="O387" s="1772"/>
      <c r="P387" s="1772"/>
      <c r="Q387" s="1772"/>
      <c r="R387" s="1772"/>
      <c r="S387" s="1772"/>
      <c r="T387" s="1772"/>
      <c r="U387" s="1772"/>
      <c r="V387" s="1772"/>
      <c r="W387" s="1772"/>
      <c r="X387" s="1772"/>
      <c r="Y387" s="1772"/>
      <c r="Z387" s="1772"/>
      <c r="AA387" s="1772"/>
      <c r="AB387" s="1772"/>
      <c r="AC387" s="1772"/>
      <c r="AD387" s="1772"/>
      <c r="AE387" s="369"/>
      <c r="AF387" s="54" t="str">
        <f>IF(COUNTA(A387:E395)=0,"←「必要な校務支援システム」を回答してください","")</f>
        <v>←「必要な校務支援システム」を回答してください</v>
      </c>
      <c r="AH387" s="54"/>
      <c r="AI387" s="54"/>
      <c r="AN387" s="439"/>
      <c r="AO387" s="77"/>
      <c r="AP387" s="35"/>
      <c r="AQ387" s="35"/>
    </row>
    <row r="388" spans="1:43" ht="18" customHeight="1" x14ac:dyDescent="0.15">
      <c r="A388" s="1768"/>
      <c r="B388" s="1769"/>
      <c r="C388" s="1769"/>
      <c r="D388" s="1769"/>
      <c r="E388" s="1769"/>
      <c r="F388" s="1769"/>
      <c r="G388" s="1769"/>
      <c r="H388" s="1769"/>
      <c r="I388" s="1769"/>
      <c r="J388" s="1770"/>
      <c r="K388" s="1771" t="s">
        <v>2844</v>
      </c>
      <c r="L388" s="1772"/>
      <c r="M388" s="1772"/>
      <c r="N388" s="1772"/>
      <c r="O388" s="1772"/>
      <c r="P388" s="1772"/>
      <c r="Q388" s="1772"/>
      <c r="R388" s="1772"/>
      <c r="S388" s="1772"/>
      <c r="T388" s="1772"/>
      <c r="U388" s="1772"/>
      <c r="V388" s="1772"/>
      <c r="W388" s="1772"/>
      <c r="X388" s="1772"/>
      <c r="Y388" s="1772"/>
      <c r="Z388" s="1772"/>
      <c r="AA388" s="1772"/>
      <c r="AB388" s="1772"/>
      <c r="AC388" s="1772"/>
      <c r="AD388" s="1772"/>
      <c r="AF388" s="54" t="str">
        <f>IF(COUNTA(F387:J395)=0,"←「導入済みの校務支援システム」を回答してください","")</f>
        <v>←「導入済みの校務支援システム」を回答してください</v>
      </c>
      <c r="AH388" s="54"/>
      <c r="AI388" s="54"/>
      <c r="AN388" s="439"/>
      <c r="AO388" s="77"/>
      <c r="AP388" s="35"/>
      <c r="AQ388" s="35"/>
    </row>
    <row r="389" spans="1:43" ht="18" customHeight="1" x14ac:dyDescent="0.15">
      <c r="A389" s="1768"/>
      <c r="B389" s="1769"/>
      <c r="C389" s="1769"/>
      <c r="D389" s="1769"/>
      <c r="E389" s="1769"/>
      <c r="F389" s="1769"/>
      <c r="G389" s="1769"/>
      <c r="H389" s="1769"/>
      <c r="I389" s="1769"/>
      <c r="J389" s="1770"/>
      <c r="K389" s="1771" t="s">
        <v>2845</v>
      </c>
      <c r="L389" s="1772"/>
      <c r="M389" s="1772"/>
      <c r="N389" s="1772"/>
      <c r="O389" s="1772"/>
      <c r="P389" s="1772"/>
      <c r="Q389" s="1772"/>
      <c r="R389" s="1772"/>
      <c r="S389" s="1772"/>
      <c r="T389" s="1772"/>
      <c r="U389" s="1772"/>
      <c r="V389" s="1772"/>
      <c r="W389" s="1772"/>
      <c r="X389" s="1772"/>
      <c r="Y389" s="1772"/>
      <c r="Z389" s="1772"/>
      <c r="AA389" s="1772"/>
      <c r="AB389" s="1772"/>
      <c r="AC389" s="1772"/>
      <c r="AD389" s="1772"/>
      <c r="AF389" s="82"/>
      <c r="AH389" s="54"/>
      <c r="AI389" s="54"/>
      <c r="AN389" s="439"/>
      <c r="AO389" s="77"/>
      <c r="AP389" s="35"/>
      <c r="AQ389" s="35"/>
    </row>
    <row r="390" spans="1:43" ht="18" customHeight="1" x14ac:dyDescent="0.15">
      <c r="A390" s="1768"/>
      <c r="B390" s="1769"/>
      <c r="C390" s="1769"/>
      <c r="D390" s="1769"/>
      <c r="E390" s="1769"/>
      <c r="F390" s="1769"/>
      <c r="G390" s="1769"/>
      <c r="H390" s="1769"/>
      <c r="I390" s="1769"/>
      <c r="J390" s="1770"/>
      <c r="K390" s="1771" t="s">
        <v>2847</v>
      </c>
      <c r="L390" s="1772"/>
      <c r="M390" s="1772"/>
      <c r="N390" s="1772"/>
      <c r="O390" s="1772"/>
      <c r="P390" s="1772"/>
      <c r="Q390" s="1772"/>
      <c r="R390" s="1772"/>
      <c r="S390" s="1772"/>
      <c r="T390" s="1772"/>
      <c r="U390" s="1772"/>
      <c r="V390" s="1772"/>
      <c r="W390" s="1772"/>
      <c r="X390" s="1772"/>
      <c r="Y390" s="1772"/>
      <c r="Z390" s="1772"/>
      <c r="AA390" s="1772"/>
      <c r="AB390" s="1772"/>
      <c r="AC390" s="1772"/>
      <c r="AD390" s="1772"/>
      <c r="AE390" s="269"/>
      <c r="AF390" s="82"/>
      <c r="AH390" s="54"/>
      <c r="AI390" s="54"/>
      <c r="AN390" s="439"/>
      <c r="AO390" s="77"/>
      <c r="AP390" s="35"/>
      <c r="AQ390" s="35"/>
    </row>
    <row r="391" spans="1:43" ht="18" customHeight="1" x14ac:dyDescent="0.15">
      <c r="A391" s="1768"/>
      <c r="B391" s="1769"/>
      <c r="C391" s="1769"/>
      <c r="D391" s="1769"/>
      <c r="E391" s="1769"/>
      <c r="F391" s="1769"/>
      <c r="G391" s="1769"/>
      <c r="H391" s="1769"/>
      <c r="I391" s="1769"/>
      <c r="J391" s="1770"/>
      <c r="K391" s="1771" t="s">
        <v>2846</v>
      </c>
      <c r="L391" s="1772"/>
      <c r="M391" s="1772"/>
      <c r="N391" s="1772"/>
      <c r="O391" s="1772"/>
      <c r="P391" s="1772"/>
      <c r="Q391" s="1772"/>
      <c r="R391" s="1772"/>
      <c r="S391" s="1772"/>
      <c r="T391" s="1772"/>
      <c r="U391" s="1772"/>
      <c r="V391" s="1772"/>
      <c r="W391" s="1772"/>
      <c r="X391" s="1772"/>
      <c r="Y391" s="1772"/>
      <c r="Z391" s="1772"/>
      <c r="AA391" s="1772"/>
      <c r="AB391" s="1772"/>
      <c r="AC391" s="1772"/>
      <c r="AD391" s="1772"/>
      <c r="AF391" s="82"/>
      <c r="AH391" s="54"/>
      <c r="AI391" s="54"/>
      <c r="AN391" s="439"/>
      <c r="AO391" s="77"/>
      <c r="AP391" s="35"/>
      <c r="AQ391" s="35"/>
    </row>
    <row r="392" spans="1:43" ht="18" customHeight="1" x14ac:dyDescent="0.15">
      <c r="A392" s="1768"/>
      <c r="B392" s="1769"/>
      <c r="C392" s="1769"/>
      <c r="D392" s="1769"/>
      <c r="E392" s="1769"/>
      <c r="F392" s="1769"/>
      <c r="G392" s="1769"/>
      <c r="H392" s="1769"/>
      <c r="I392" s="1769"/>
      <c r="J392" s="1770"/>
      <c r="K392" s="1771" t="s">
        <v>2841</v>
      </c>
      <c r="L392" s="1772"/>
      <c r="M392" s="1772"/>
      <c r="N392" s="1772"/>
      <c r="O392" s="1772"/>
      <c r="P392" s="1772"/>
      <c r="Q392" s="1772"/>
      <c r="R392" s="1772"/>
      <c r="S392" s="1772"/>
      <c r="T392" s="1772"/>
      <c r="U392" s="1772"/>
      <c r="V392" s="1772"/>
      <c r="W392" s="1772"/>
      <c r="X392" s="1772"/>
      <c r="Y392" s="1772"/>
      <c r="Z392" s="1772"/>
      <c r="AA392" s="1772"/>
      <c r="AB392" s="1772"/>
      <c r="AC392" s="1772"/>
      <c r="AD392" s="1772"/>
      <c r="AF392" s="82"/>
      <c r="AH392" s="54"/>
      <c r="AI392" s="54"/>
      <c r="AN392" s="439"/>
      <c r="AO392" s="77"/>
      <c r="AP392" s="35"/>
      <c r="AQ392" s="35"/>
    </row>
    <row r="393" spans="1:43" ht="18" customHeight="1" x14ac:dyDescent="0.15">
      <c r="A393" s="1768"/>
      <c r="B393" s="1769"/>
      <c r="C393" s="1769"/>
      <c r="D393" s="1769"/>
      <c r="E393" s="1769"/>
      <c r="F393" s="1769"/>
      <c r="G393" s="1769"/>
      <c r="H393" s="1769"/>
      <c r="I393" s="1769"/>
      <c r="J393" s="1770"/>
      <c r="K393" s="1771" t="s">
        <v>2842</v>
      </c>
      <c r="L393" s="1772"/>
      <c r="M393" s="1772"/>
      <c r="N393" s="1772"/>
      <c r="O393" s="1772"/>
      <c r="P393" s="1772"/>
      <c r="Q393" s="1772"/>
      <c r="R393" s="1772"/>
      <c r="S393" s="1772"/>
      <c r="T393" s="1772"/>
      <c r="U393" s="1772"/>
      <c r="V393" s="1772"/>
      <c r="W393" s="1772"/>
      <c r="X393" s="1772"/>
      <c r="Y393" s="1772"/>
      <c r="Z393" s="1772"/>
      <c r="AA393" s="1772"/>
      <c r="AB393" s="1772"/>
      <c r="AC393" s="1772"/>
      <c r="AD393" s="1772"/>
      <c r="AF393" s="82"/>
      <c r="AH393" s="54"/>
      <c r="AI393" s="54"/>
      <c r="AN393" s="439"/>
      <c r="AO393" s="77"/>
      <c r="AP393" s="35"/>
      <c r="AQ393" s="35"/>
    </row>
    <row r="394" spans="1:43" ht="18" customHeight="1" x14ac:dyDescent="0.15">
      <c r="A394" s="1787"/>
      <c r="B394" s="1788"/>
      <c r="C394" s="1788"/>
      <c r="D394" s="1788"/>
      <c r="E394" s="1788"/>
      <c r="F394" s="1788"/>
      <c r="G394" s="1788"/>
      <c r="H394" s="1788"/>
      <c r="I394" s="1788"/>
      <c r="J394" s="1789"/>
      <c r="K394" s="1790" t="s">
        <v>2953</v>
      </c>
      <c r="L394" s="1791"/>
      <c r="M394" s="1791"/>
      <c r="N394" s="1791"/>
      <c r="O394" s="1791"/>
      <c r="P394" s="1791"/>
      <c r="Q394" s="1792"/>
      <c r="R394" s="1793"/>
      <c r="S394" s="1793"/>
      <c r="T394" s="1793"/>
      <c r="U394" s="1793"/>
      <c r="V394" s="1793"/>
      <c r="W394" s="1793"/>
      <c r="X394" s="1793"/>
      <c r="Y394" s="1793"/>
      <c r="Z394" s="1793"/>
      <c r="AA394" s="1793"/>
      <c r="AB394" s="1793"/>
      <c r="AC394" s="1793"/>
      <c r="AD394" s="1794"/>
      <c r="AF394" s="54" t="str">
        <f>IF(AND(A394="○",Q394=""),"←「その他の機能」を回答してください",
IF(AND(F394="○",Q394=""),"←「その他の機能」を回答してください",""))</f>
        <v/>
      </c>
      <c r="AH394" s="54"/>
      <c r="AI394" s="54"/>
      <c r="AN394" s="439"/>
      <c r="AO394" s="77"/>
      <c r="AP394" s="35"/>
      <c r="AQ394" s="35"/>
    </row>
    <row r="395" spans="1:43" ht="18" customHeight="1" thickBot="1" x14ac:dyDescent="0.2">
      <c r="A395" s="1779"/>
      <c r="B395" s="1780"/>
      <c r="C395" s="1780"/>
      <c r="D395" s="1780"/>
      <c r="E395" s="1780"/>
      <c r="F395" s="1780"/>
      <c r="G395" s="1780"/>
      <c r="H395" s="1780"/>
      <c r="I395" s="1780"/>
      <c r="J395" s="1781"/>
      <c r="K395" s="1771" t="s">
        <v>2999</v>
      </c>
      <c r="L395" s="1772"/>
      <c r="M395" s="1772"/>
      <c r="N395" s="1772"/>
      <c r="O395" s="1772"/>
      <c r="P395" s="1772"/>
      <c r="Q395" s="1772"/>
      <c r="R395" s="1772"/>
      <c r="S395" s="1772"/>
      <c r="T395" s="1772"/>
      <c r="U395" s="1772"/>
      <c r="V395" s="1772"/>
      <c r="W395" s="1772"/>
      <c r="X395" s="1772"/>
      <c r="Y395" s="1772"/>
      <c r="Z395" s="1772"/>
      <c r="AA395" s="1772"/>
      <c r="AB395" s="1772"/>
      <c r="AC395" s="1772"/>
      <c r="AD395" s="1772"/>
      <c r="AF395" s="54" t="str">
        <f>IF(AND(COUNTIF(A387:E394, "○")&gt;0, A395="○"), "←「必要な校務支援システム」が矛盾しています",
IF(AND(COUNTIF(F387:J394, "○")&gt;0, F395="○"), "←「導入済みの校務支援システム」が矛盾しています", ""))</f>
        <v/>
      </c>
      <c r="AH395" s="54"/>
      <c r="AI395" s="54"/>
      <c r="AN395" s="439"/>
      <c r="AO395" s="77"/>
      <c r="AP395" s="35"/>
      <c r="AQ395" s="35"/>
    </row>
    <row r="396" spans="1:43" ht="15" customHeight="1" x14ac:dyDescent="0.15">
      <c r="A396" s="1782" t="s">
        <v>211</v>
      </c>
      <c r="B396" s="1783"/>
      <c r="C396" s="1784" t="s">
        <v>2977</v>
      </c>
      <c r="D396" s="1785"/>
      <c r="E396" s="1785"/>
      <c r="F396" s="1785"/>
      <c r="G396" s="1785"/>
      <c r="H396" s="1785"/>
      <c r="I396" s="1785"/>
      <c r="J396" s="1785"/>
      <c r="K396" s="1785"/>
      <c r="L396" s="1785"/>
      <c r="M396" s="1785"/>
      <c r="N396" s="1785"/>
      <c r="O396" s="1785"/>
      <c r="P396" s="1785"/>
      <c r="Q396" s="1785"/>
      <c r="R396" s="1785"/>
      <c r="S396" s="1785"/>
      <c r="T396" s="1785"/>
      <c r="U396" s="1785"/>
      <c r="V396" s="1785"/>
      <c r="W396" s="1785"/>
      <c r="X396" s="1785"/>
      <c r="Y396" s="1785"/>
      <c r="Z396" s="1785"/>
      <c r="AA396" s="1785"/>
      <c r="AB396" s="1785"/>
      <c r="AC396" s="1785"/>
      <c r="AD396" s="1785"/>
      <c r="AE396" s="1785"/>
      <c r="AH396" s="54"/>
      <c r="AI396" s="54"/>
      <c r="AN396" s="439"/>
      <c r="AO396" s="77"/>
      <c r="AP396" s="35"/>
      <c r="AQ396" s="35"/>
    </row>
    <row r="397" spans="1:43" ht="15" customHeight="1" x14ac:dyDescent="0.15">
      <c r="A397" s="1782">
        <v>2</v>
      </c>
      <c r="B397" s="1783"/>
      <c r="C397" s="1784" t="s">
        <v>2978</v>
      </c>
      <c r="D397" s="1785"/>
      <c r="E397" s="1785"/>
      <c r="F397" s="1785"/>
      <c r="G397" s="1785"/>
      <c r="H397" s="1785"/>
      <c r="I397" s="1785"/>
      <c r="J397" s="1785"/>
      <c r="K397" s="1785"/>
      <c r="L397" s="1785"/>
      <c r="M397" s="1785"/>
      <c r="N397" s="1785"/>
      <c r="O397" s="1785"/>
      <c r="P397" s="1785"/>
      <c r="Q397" s="1785"/>
      <c r="R397" s="1785"/>
      <c r="S397" s="1785"/>
      <c r="T397" s="1785"/>
      <c r="U397" s="1785"/>
      <c r="V397" s="1785"/>
      <c r="W397" s="1785"/>
      <c r="X397" s="1785"/>
      <c r="Y397" s="1785"/>
      <c r="Z397" s="1785"/>
      <c r="AA397" s="1785"/>
      <c r="AB397" s="1785"/>
      <c r="AC397" s="1785"/>
      <c r="AD397" s="1785"/>
      <c r="AE397" s="1785"/>
      <c r="AH397" s="54"/>
      <c r="AI397" s="54"/>
      <c r="AN397" s="439"/>
      <c r="AO397" s="77"/>
      <c r="AP397" s="35"/>
      <c r="AQ397" s="35"/>
    </row>
    <row r="398" spans="1:43" ht="5.0999999999999996" customHeight="1" x14ac:dyDescent="0.15">
      <c r="A398" s="353"/>
      <c r="B398" s="354"/>
      <c r="C398" s="355"/>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56"/>
      <c r="AE398" s="356"/>
      <c r="AH398" s="54"/>
      <c r="AI398" s="54"/>
      <c r="AN398" s="439"/>
      <c r="AO398" s="77"/>
      <c r="AP398" s="35"/>
      <c r="AQ398" s="35"/>
    </row>
    <row r="399" spans="1:43" ht="5.0999999999999996" customHeight="1" x14ac:dyDescent="0.15">
      <c r="A399" s="353"/>
      <c r="B399" s="354"/>
      <c r="C399" s="355"/>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56"/>
      <c r="AE399" s="356"/>
      <c r="AH399" s="54"/>
      <c r="AI399" s="54"/>
      <c r="AN399" s="439"/>
      <c r="AO399" s="77"/>
      <c r="AP399" s="35"/>
      <c r="AQ399" s="35"/>
    </row>
    <row r="400" spans="1:43" ht="5.0999999999999996" customHeight="1" x14ac:dyDescent="0.15">
      <c r="A400" s="353"/>
      <c r="B400" s="354"/>
      <c r="C400" s="355"/>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56"/>
      <c r="AE400" s="356"/>
      <c r="AH400" s="54"/>
      <c r="AI400" s="54"/>
      <c r="AN400" s="439"/>
      <c r="AO400" s="77"/>
      <c r="AP400" s="35"/>
      <c r="AQ400" s="35"/>
    </row>
    <row r="401" spans="1:43" ht="15" customHeight="1" x14ac:dyDescent="0.15">
      <c r="A401" s="384" t="s">
        <v>2828</v>
      </c>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c r="AB401" s="229"/>
      <c r="AC401" s="229"/>
      <c r="AD401" s="229"/>
      <c r="AE401" s="228"/>
      <c r="AF401" s="82"/>
      <c r="AH401" s="54"/>
      <c r="AI401" s="54"/>
      <c r="AN401" s="439"/>
      <c r="AO401" s="77"/>
      <c r="AP401" s="35"/>
      <c r="AQ401" s="35"/>
    </row>
    <row r="402" spans="1:43" ht="5.0999999999999996" customHeight="1" x14ac:dyDescent="0.15">
      <c r="A402" s="226"/>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c r="AB402" s="229"/>
      <c r="AC402" s="229"/>
      <c r="AD402" s="229"/>
      <c r="AE402" s="228"/>
      <c r="AF402" s="82"/>
      <c r="AH402" s="54"/>
      <c r="AI402" s="54"/>
      <c r="AN402" s="439"/>
      <c r="AO402" s="77"/>
      <c r="AP402" s="35"/>
      <c r="AQ402" s="35"/>
    </row>
    <row r="403" spans="1:43" ht="26.25" customHeight="1" x14ac:dyDescent="0.15">
      <c r="A403" s="1786" t="s">
        <v>4786</v>
      </c>
      <c r="B403" s="1786"/>
      <c r="C403" s="1786"/>
      <c r="D403" s="1786"/>
      <c r="E403" s="1786"/>
      <c r="F403" s="1786"/>
      <c r="G403" s="1786"/>
      <c r="H403" s="1786"/>
      <c r="I403" s="1786"/>
      <c r="J403" s="1786"/>
      <c r="K403" s="1786"/>
      <c r="L403" s="1786"/>
      <c r="M403" s="1786"/>
      <c r="N403" s="1786"/>
      <c r="O403" s="1786"/>
      <c r="P403" s="1786"/>
      <c r="Q403" s="1786"/>
      <c r="R403" s="1786"/>
      <c r="S403" s="1786"/>
      <c r="T403" s="1786"/>
      <c r="U403" s="1786"/>
      <c r="V403" s="1786"/>
      <c r="W403" s="1786"/>
      <c r="X403" s="1786"/>
      <c r="Y403" s="1786"/>
      <c r="Z403" s="1786"/>
      <c r="AA403" s="1786"/>
      <c r="AB403" s="1786"/>
      <c r="AC403" s="1786"/>
      <c r="AD403" s="1786"/>
      <c r="AE403" s="1786"/>
      <c r="AF403" s="82"/>
      <c r="AH403" s="54"/>
      <c r="AI403" s="54"/>
      <c r="AN403" s="439"/>
      <c r="AO403" s="77"/>
      <c r="AP403" s="35"/>
      <c r="AQ403" s="35"/>
    </row>
    <row r="404" spans="1:43" ht="5.0999999999999996" customHeight="1" x14ac:dyDescent="0.15">
      <c r="A404" s="259"/>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59"/>
      <c r="AE404" s="259"/>
      <c r="AF404" s="82"/>
      <c r="AH404" s="54"/>
      <c r="AI404" s="54"/>
      <c r="AN404" s="439"/>
      <c r="AO404" s="77"/>
      <c r="AP404" s="35"/>
      <c r="AQ404" s="35"/>
    </row>
    <row r="405" spans="1:43" ht="30" customHeight="1" thickBot="1" x14ac:dyDescent="0.2">
      <c r="A405" s="170"/>
      <c r="B405" s="171"/>
      <c r="C405" s="172"/>
      <c r="D405" s="171"/>
      <c r="E405" s="171"/>
      <c r="F405" s="171"/>
      <c r="G405" s="171"/>
      <c r="H405" s="171"/>
      <c r="I405" s="171"/>
      <c r="J405" s="171"/>
      <c r="K405" s="171"/>
      <c r="L405" s="171"/>
      <c r="M405" s="171"/>
      <c r="N405" s="171"/>
      <c r="O405" s="214"/>
      <c r="P405" s="214"/>
      <c r="Q405" s="214"/>
      <c r="R405" s="214"/>
      <c r="S405" s="214"/>
      <c r="T405" s="214"/>
      <c r="U405" s="1735" t="s">
        <v>3025</v>
      </c>
      <c r="V405" s="1735"/>
      <c r="W405" s="1735"/>
      <c r="X405" s="1735"/>
      <c r="Y405" s="1735"/>
      <c r="Z405" s="1735" t="s">
        <v>3026</v>
      </c>
      <c r="AA405" s="1735"/>
      <c r="AB405" s="1735"/>
      <c r="AC405" s="1735"/>
      <c r="AD405" s="1735"/>
      <c r="AF405" s="54" t="str">
        <f>IF(AND(A395="○",F395="○"),"",IF(AND(F395="○",COUNTA(U406:U412)=0),"←未導入の理由を回答してください",""))</f>
        <v/>
      </c>
      <c r="AH405" s="54"/>
      <c r="AI405" s="54"/>
      <c r="AN405" s="439"/>
      <c r="AO405" s="77"/>
      <c r="AP405" s="35"/>
      <c r="AQ405" s="35"/>
    </row>
    <row r="406" spans="1:43" ht="15" customHeight="1" x14ac:dyDescent="0.15">
      <c r="A406" s="1759" t="s">
        <v>2839</v>
      </c>
      <c r="B406" s="1759"/>
      <c r="C406" s="1759"/>
      <c r="D406" s="1759"/>
      <c r="E406" s="1759"/>
      <c r="F406" s="1759"/>
      <c r="G406" s="1759"/>
      <c r="H406" s="1759"/>
      <c r="I406" s="1759"/>
      <c r="J406" s="1759"/>
      <c r="K406" s="1759"/>
      <c r="L406" s="1759"/>
      <c r="M406" s="1759"/>
      <c r="N406" s="1759"/>
      <c r="O406" s="1759"/>
      <c r="P406" s="1759"/>
      <c r="Q406" s="1759"/>
      <c r="R406" s="1759"/>
      <c r="S406" s="1759"/>
      <c r="T406" s="1760"/>
      <c r="U406" s="1765"/>
      <c r="V406" s="1766"/>
      <c r="W406" s="1766"/>
      <c r="X406" s="1766"/>
      <c r="Y406" s="1767"/>
      <c r="Z406" s="1776"/>
      <c r="AA406" s="1777"/>
      <c r="AB406" s="1777"/>
      <c r="AC406" s="1777"/>
      <c r="AD406" s="1778"/>
      <c r="AE406" s="82"/>
      <c r="AF406" s="54" t="str">
        <f>IF(AND(A395="",F395="",COUNTA(U406:U412)=0),"←未導入の理由を回答してください。",
IF(AND(U411="○", COUNTA(U406:U412)&gt;1),"←未導入の理由が矛盾しています",""))</f>
        <v>←未導入の理由を回答してください。</v>
      </c>
      <c r="AH406" s="54"/>
      <c r="AI406" s="54"/>
      <c r="AN406" s="439"/>
      <c r="AO406" s="77"/>
      <c r="AP406" s="35"/>
      <c r="AQ406" s="35"/>
    </row>
    <row r="407" spans="1:43" ht="15" customHeight="1" x14ac:dyDescent="0.15">
      <c r="A407" s="1759" t="s">
        <v>2856</v>
      </c>
      <c r="B407" s="1759"/>
      <c r="C407" s="1759"/>
      <c r="D407" s="1759"/>
      <c r="E407" s="1759"/>
      <c r="F407" s="1759"/>
      <c r="G407" s="1759"/>
      <c r="H407" s="1759"/>
      <c r="I407" s="1759"/>
      <c r="J407" s="1759"/>
      <c r="K407" s="1759"/>
      <c r="L407" s="1759"/>
      <c r="M407" s="1759"/>
      <c r="N407" s="1759"/>
      <c r="O407" s="1759"/>
      <c r="P407" s="1759"/>
      <c r="Q407" s="1759"/>
      <c r="R407" s="1759"/>
      <c r="S407" s="1759"/>
      <c r="T407" s="1760"/>
      <c r="U407" s="1761"/>
      <c r="V407" s="1762"/>
      <c r="W407" s="1762"/>
      <c r="X407" s="1762"/>
      <c r="Y407" s="1763"/>
      <c r="Z407" s="1761"/>
      <c r="AA407" s="1762"/>
      <c r="AB407" s="1762"/>
      <c r="AC407" s="1762"/>
      <c r="AD407" s="1763"/>
      <c r="AE407" s="82"/>
      <c r="AF407" s="54" t="str">
        <f>IF(AND(F395="",COUNTA(Z406:Z412)=0),"←導入後の課題を回答してください",
IF(AND(Z411="○",COUNTA(Z406:Z412)&gt;1),"←導入後の理由が矛盾しています",""))</f>
        <v>←導入後の課題を回答してください</v>
      </c>
      <c r="AH407" s="54"/>
      <c r="AI407" s="54"/>
      <c r="AN407" s="439"/>
      <c r="AO407" s="77"/>
      <c r="AP407" s="35"/>
      <c r="AQ407" s="35"/>
    </row>
    <row r="408" spans="1:43" ht="15" customHeight="1" x14ac:dyDescent="0.15">
      <c r="A408" s="1759" t="s">
        <v>2849</v>
      </c>
      <c r="B408" s="1759"/>
      <c r="C408" s="1759"/>
      <c r="D408" s="1759"/>
      <c r="E408" s="1759"/>
      <c r="F408" s="1759"/>
      <c r="G408" s="1759"/>
      <c r="H408" s="1759"/>
      <c r="I408" s="1759"/>
      <c r="J408" s="1759"/>
      <c r="K408" s="1759"/>
      <c r="L408" s="1759"/>
      <c r="M408" s="1759"/>
      <c r="N408" s="1759"/>
      <c r="O408" s="1759"/>
      <c r="P408" s="1759"/>
      <c r="Q408" s="1759"/>
      <c r="R408" s="1759"/>
      <c r="S408" s="1759"/>
      <c r="T408" s="1760"/>
      <c r="U408" s="1761"/>
      <c r="V408" s="1762"/>
      <c r="W408" s="1762"/>
      <c r="X408" s="1762"/>
      <c r="Y408" s="1763"/>
      <c r="Z408" s="1761"/>
      <c r="AA408" s="1762"/>
      <c r="AB408" s="1762"/>
      <c r="AC408" s="1762"/>
      <c r="AD408" s="1763"/>
      <c r="AE408" s="82"/>
      <c r="AF408" s="82"/>
      <c r="AH408" s="54"/>
      <c r="AI408" s="54"/>
      <c r="AN408" s="439"/>
      <c r="AO408" s="77"/>
      <c r="AP408" s="35"/>
      <c r="AQ408" s="35"/>
    </row>
    <row r="409" spans="1:43" ht="15" customHeight="1" x14ac:dyDescent="0.15">
      <c r="A409" s="1748" t="s">
        <v>2848</v>
      </c>
      <c r="B409" s="1749"/>
      <c r="C409" s="1749"/>
      <c r="D409" s="1749"/>
      <c r="E409" s="1749"/>
      <c r="F409" s="1749"/>
      <c r="G409" s="1749"/>
      <c r="H409" s="1749"/>
      <c r="I409" s="1749"/>
      <c r="J409" s="1749"/>
      <c r="K409" s="1749"/>
      <c r="L409" s="1749"/>
      <c r="M409" s="1749"/>
      <c r="N409" s="1749"/>
      <c r="O409" s="1749"/>
      <c r="P409" s="1749"/>
      <c r="Q409" s="1749"/>
      <c r="R409" s="1749"/>
      <c r="S409" s="1749"/>
      <c r="T409" s="1750"/>
      <c r="U409" s="1761"/>
      <c r="V409" s="1762"/>
      <c r="W409" s="1762"/>
      <c r="X409" s="1762"/>
      <c r="Y409" s="1763"/>
      <c r="Z409" s="1761"/>
      <c r="AA409" s="1762"/>
      <c r="AB409" s="1762"/>
      <c r="AC409" s="1762"/>
      <c r="AD409" s="1763"/>
      <c r="AE409" s="82"/>
      <c r="AF409" s="82"/>
      <c r="AH409" s="54"/>
      <c r="AI409" s="54"/>
      <c r="AN409" s="439"/>
      <c r="AO409" s="77"/>
      <c r="AP409" s="35"/>
      <c r="AQ409" s="35"/>
    </row>
    <row r="410" spans="1:43" ht="15" customHeight="1" x14ac:dyDescent="0.15">
      <c r="A410" s="1748" t="s">
        <v>2840</v>
      </c>
      <c r="B410" s="1749"/>
      <c r="C410" s="1749"/>
      <c r="D410" s="1749"/>
      <c r="E410" s="1749"/>
      <c r="F410" s="1749"/>
      <c r="G410" s="1749"/>
      <c r="H410" s="1749"/>
      <c r="I410" s="1749"/>
      <c r="J410" s="1749"/>
      <c r="K410" s="1749"/>
      <c r="L410" s="1749"/>
      <c r="M410" s="1749"/>
      <c r="N410" s="1749"/>
      <c r="O410" s="1749"/>
      <c r="P410" s="1749"/>
      <c r="Q410" s="1749"/>
      <c r="R410" s="1749"/>
      <c r="S410" s="1749"/>
      <c r="T410" s="1750"/>
      <c r="U410" s="1761"/>
      <c r="V410" s="1762"/>
      <c r="W410" s="1762"/>
      <c r="X410" s="1762"/>
      <c r="Y410" s="1763"/>
      <c r="Z410" s="1761"/>
      <c r="AA410" s="1762"/>
      <c r="AB410" s="1762"/>
      <c r="AC410" s="1762"/>
      <c r="AD410" s="1763"/>
      <c r="AE410" s="82"/>
      <c r="AF410" s="85"/>
      <c r="AH410" s="54"/>
      <c r="AI410" s="54"/>
      <c r="AN410" s="439"/>
      <c r="AO410" s="77"/>
      <c r="AP410" s="35"/>
      <c r="AQ410" s="35"/>
    </row>
    <row r="411" spans="1:43" ht="15" customHeight="1" x14ac:dyDescent="0.15">
      <c r="A411" s="1748" t="s">
        <v>3033</v>
      </c>
      <c r="B411" s="1749"/>
      <c r="C411" s="1749"/>
      <c r="D411" s="1749"/>
      <c r="E411" s="1749"/>
      <c r="F411" s="1749"/>
      <c r="G411" s="1749"/>
      <c r="H411" s="1749"/>
      <c r="I411" s="1749"/>
      <c r="J411" s="1749"/>
      <c r="K411" s="1749"/>
      <c r="L411" s="1749"/>
      <c r="M411" s="1749"/>
      <c r="N411" s="1749"/>
      <c r="O411" s="1749"/>
      <c r="P411" s="1749"/>
      <c r="Q411" s="1749"/>
      <c r="R411" s="1749"/>
      <c r="S411" s="1749"/>
      <c r="T411" s="1750"/>
      <c r="U411" s="1761"/>
      <c r="V411" s="1762"/>
      <c r="W411" s="1762"/>
      <c r="X411" s="1762"/>
      <c r="Y411" s="1763"/>
      <c r="Z411" s="1761"/>
      <c r="AA411" s="1762"/>
      <c r="AB411" s="1762"/>
      <c r="AC411" s="1762"/>
      <c r="AD411" s="1763"/>
      <c r="AE411" s="82"/>
      <c r="AF411" s="82"/>
      <c r="AH411" s="54"/>
      <c r="AI411" s="54"/>
      <c r="AN411" s="439"/>
      <c r="AO411" s="77"/>
      <c r="AP411" s="35"/>
      <c r="AQ411" s="35"/>
    </row>
    <row r="412" spans="1:43" ht="30" customHeight="1" thickBot="1" x14ac:dyDescent="0.2">
      <c r="A412" s="2070" t="s">
        <v>105</v>
      </c>
      <c r="B412" s="2071"/>
      <c r="C412" s="2071"/>
      <c r="D412" s="2071"/>
      <c r="E412" s="2071"/>
      <c r="F412" s="2071"/>
      <c r="G412" s="2071"/>
      <c r="H412" s="2071"/>
      <c r="I412" s="2071"/>
      <c r="J412" s="2071"/>
      <c r="K412" s="2071"/>
      <c r="L412" s="2071"/>
      <c r="M412" s="2071"/>
      <c r="N412" s="2071"/>
      <c r="O412" s="2071"/>
      <c r="P412" s="2071"/>
      <c r="Q412" s="2071"/>
      <c r="R412" s="2071"/>
      <c r="S412" s="2071"/>
      <c r="T412" s="2072"/>
      <c r="U412" s="1753"/>
      <c r="V412" s="1754"/>
      <c r="W412" s="1754"/>
      <c r="X412" s="1754"/>
      <c r="Y412" s="1755"/>
      <c r="Z412" s="1753"/>
      <c r="AA412" s="1754"/>
      <c r="AB412" s="1754"/>
      <c r="AC412" s="1754"/>
      <c r="AD412" s="1755"/>
      <c r="AE412" s="82"/>
      <c r="AH412" s="54"/>
      <c r="AI412" s="54"/>
      <c r="AN412" s="439"/>
      <c r="AO412" s="77"/>
      <c r="AP412" s="35"/>
      <c r="AQ412" s="35"/>
    </row>
    <row r="413" spans="1:43" ht="5.0999999999999996" customHeight="1" x14ac:dyDescent="0.15">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82"/>
      <c r="AF413" s="82"/>
      <c r="AH413" s="54"/>
      <c r="AI413" s="54"/>
      <c r="AN413" s="439"/>
      <c r="AO413" s="77"/>
      <c r="AP413" s="35"/>
      <c r="AQ413" s="35"/>
    </row>
    <row r="414" spans="1:43" ht="5.0999999999999996" customHeight="1" x14ac:dyDescent="0.15">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82"/>
      <c r="AF414" s="82"/>
      <c r="AH414" s="54"/>
      <c r="AI414" s="54"/>
      <c r="AN414" s="439"/>
      <c r="AO414" s="77"/>
      <c r="AP414" s="35"/>
      <c r="AQ414" s="35"/>
    </row>
    <row r="415" spans="1:43" ht="1.5" customHeight="1" x14ac:dyDescent="0.15">
      <c r="A415" s="259"/>
      <c r="B415" s="259"/>
      <c r="C415" s="259"/>
      <c r="D415" s="259"/>
      <c r="E415" s="259"/>
      <c r="F415" s="259"/>
      <c r="G415" s="259"/>
      <c r="H415" s="259"/>
      <c r="I415" s="259"/>
      <c r="J415" s="259"/>
      <c r="K415" s="259"/>
      <c r="L415" s="259"/>
      <c r="M415" s="259"/>
      <c r="N415" s="259"/>
      <c r="O415" s="259"/>
      <c r="P415" s="259"/>
      <c r="Q415" s="1795"/>
      <c r="R415" s="1795"/>
      <c r="S415" s="1795"/>
      <c r="T415" s="1795"/>
      <c r="U415" s="1795"/>
      <c r="V415" s="1795"/>
      <c r="W415" s="1795"/>
      <c r="X415" s="1795"/>
      <c r="Y415" s="1795"/>
      <c r="Z415" s="1795"/>
      <c r="AA415" s="1795"/>
      <c r="AB415" s="1795"/>
      <c r="AC415" s="1795"/>
      <c r="AD415" s="1795"/>
      <c r="AE415" s="1795"/>
      <c r="AF415" s="82"/>
      <c r="AH415" s="54"/>
      <c r="AI415" s="54"/>
      <c r="AN415" s="439"/>
      <c r="AO415" s="77"/>
      <c r="AP415" s="35"/>
      <c r="AQ415" s="35"/>
    </row>
    <row r="416" spans="1:43" ht="3" customHeight="1" x14ac:dyDescent="0.15">
      <c r="A416" s="212"/>
      <c r="B416" s="138"/>
      <c r="C416" s="138"/>
      <c r="D416" s="138"/>
      <c r="E416" s="138"/>
      <c r="F416" s="138"/>
      <c r="G416" s="138"/>
      <c r="H416" s="138"/>
      <c r="I416" s="138"/>
      <c r="J416" s="138"/>
      <c r="K416" s="138"/>
      <c r="L416" s="138"/>
      <c r="M416" s="138"/>
      <c r="N416" s="138"/>
      <c r="O416" s="138"/>
      <c r="P416" s="138"/>
      <c r="Q416" s="1795"/>
      <c r="R416" s="1795"/>
      <c r="S416" s="1795"/>
      <c r="T416" s="1795"/>
      <c r="U416" s="1795"/>
      <c r="V416" s="1795"/>
      <c r="W416" s="1795"/>
      <c r="X416" s="1795"/>
      <c r="Y416" s="1795"/>
      <c r="Z416" s="1795"/>
      <c r="AA416" s="1795"/>
      <c r="AB416" s="1795"/>
      <c r="AC416" s="1795"/>
      <c r="AD416" s="1795"/>
      <c r="AE416" s="1795"/>
    </row>
    <row r="417" spans="1:65" ht="13.5" x14ac:dyDescent="0.15">
      <c r="A417" s="212"/>
      <c r="B417" s="138"/>
      <c r="C417" s="138"/>
      <c r="D417" s="138"/>
      <c r="E417" s="138"/>
      <c r="F417" s="138"/>
      <c r="G417" s="138"/>
      <c r="H417" s="138"/>
      <c r="I417" s="138"/>
      <c r="J417" s="138"/>
      <c r="K417" s="138"/>
      <c r="L417" s="138"/>
      <c r="M417" s="138"/>
      <c r="N417" s="138"/>
      <c r="O417" s="197" t="s">
        <v>106</v>
      </c>
      <c r="P417" s="197"/>
      <c r="Q417" s="1814" t="s">
        <v>227</v>
      </c>
      <c r="R417" s="1814"/>
      <c r="S417" s="1814"/>
      <c r="T417" s="1814"/>
      <c r="U417" s="1814"/>
      <c r="V417" s="1814"/>
      <c r="W417" s="1814"/>
      <c r="X417" s="1814"/>
      <c r="Y417" s="1814"/>
      <c r="Z417" s="1814"/>
      <c r="AA417" s="1814"/>
      <c r="AB417" s="1814"/>
      <c r="AC417" s="1814"/>
      <c r="AD417" s="1814"/>
      <c r="AE417" s="1814"/>
    </row>
    <row r="418" spans="1:65" s="77" customFormat="1" ht="13.5" customHeight="1" x14ac:dyDescent="0.15">
      <c r="A418" s="1796" t="s">
        <v>2979</v>
      </c>
      <c r="B418" s="1796"/>
      <c r="C418" s="1796"/>
      <c r="D418" s="1796"/>
      <c r="E418" s="1796"/>
      <c r="F418" s="1796"/>
      <c r="G418" s="1796"/>
      <c r="H418" s="1796"/>
      <c r="I418" s="1796"/>
      <c r="J418" s="1796"/>
      <c r="K418" s="1796"/>
      <c r="L418" s="1796"/>
      <c r="M418" s="1796"/>
      <c r="N418" s="1796"/>
      <c r="O418" s="1796"/>
      <c r="P418" s="1796"/>
      <c r="Q418" s="1814"/>
      <c r="R418" s="1814"/>
      <c r="S418" s="1814"/>
      <c r="T418" s="1814"/>
      <c r="U418" s="1814"/>
      <c r="V418" s="1814"/>
      <c r="W418" s="1814"/>
      <c r="X418" s="1814"/>
      <c r="Y418" s="1814"/>
      <c r="Z418" s="1814"/>
      <c r="AA418" s="1814"/>
      <c r="AB418" s="1814"/>
      <c r="AC418" s="1814"/>
      <c r="AD418" s="1814"/>
      <c r="AE418" s="1814"/>
      <c r="AF418" s="54"/>
      <c r="AG418" s="82"/>
      <c r="AH418" s="82"/>
      <c r="AI418" s="82"/>
      <c r="AJ418" s="54"/>
      <c r="AK418" s="54"/>
      <c r="AL418" s="54"/>
      <c r="AM418" s="54"/>
      <c r="AN418" s="437"/>
      <c r="AO418" s="54"/>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spans="1:65" s="77" customFormat="1" ht="5.0999999999999996" customHeight="1" x14ac:dyDescent="0.15">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c r="AA419" s="357"/>
      <c r="AB419" s="357"/>
      <c r="AC419" s="357"/>
      <c r="AD419" s="357"/>
      <c r="AE419" s="357"/>
      <c r="AF419" s="54"/>
      <c r="AG419" s="82"/>
      <c r="AH419" s="82"/>
      <c r="AI419" s="82"/>
      <c r="AJ419" s="54"/>
      <c r="AK419" s="54"/>
      <c r="AL419" s="54"/>
      <c r="AM419" s="54"/>
      <c r="AN419" s="437"/>
      <c r="AO419" s="54"/>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spans="1:65" s="77" customFormat="1" ht="52.5" customHeight="1" x14ac:dyDescent="0.15">
      <c r="A420" s="1081" t="s">
        <v>3015</v>
      </c>
      <c r="B420" s="1797"/>
      <c r="C420" s="1797"/>
      <c r="D420" s="1797"/>
      <c r="E420" s="1797"/>
      <c r="F420" s="1797"/>
      <c r="G420" s="1797"/>
      <c r="H420" s="1797"/>
      <c r="I420" s="1797"/>
      <c r="J420" s="1797"/>
      <c r="K420" s="1797"/>
      <c r="L420" s="1797"/>
      <c r="M420" s="1797"/>
      <c r="N420" s="1797"/>
      <c r="O420" s="1797"/>
      <c r="P420" s="1797"/>
      <c r="Q420" s="1797"/>
      <c r="R420" s="1797"/>
      <c r="S420" s="1797"/>
      <c r="T420" s="1797"/>
      <c r="U420" s="1797"/>
      <c r="V420" s="1797"/>
      <c r="W420" s="1797"/>
      <c r="X420" s="1797"/>
      <c r="Y420" s="1797"/>
      <c r="Z420" s="1797"/>
      <c r="AA420" s="1797"/>
      <c r="AB420" s="1797"/>
      <c r="AC420" s="1797"/>
      <c r="AD420" s="1797"/>
      <c r="AE420" s="1797"/>
      <c r="AF420" s="54"/>
      <c r="AG420" s="82"/>
      <c r="AH420" s="82"/>
      <c r="AI420" s="82"/>
      <c r="AJ420" s="54"/>
      <c r="AK420" s="54"/>
      <c r="AL420" s="54"/>
      <c r="AM420" s="54"/>
      <c r="AN420" s="437"/>
      <c r="AO420" s="54"/>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spans="1:65" s="77" customFormat="1" ht="5.0999999999999996" customHeight="1" x14ac:dyDescent="0.15">
      <c r="A421" s="124"/>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54"/>
      <c r="AG421" s="82"/>
      <c r="AH421" s="82"/>
      <c r="AI421" s="82"/>
      <c r="AJ421" s="54"/>
      <c r="AK421" s="54"/>
      <c r="AL421" s="54"/>
      <c r="AM421" s="54"/>
      <c r="AN421" s="437"/>
      <c r="AO421" s="54"/>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spans="1:65" s="77" customFormat="1" ht="13.5" x14ac:dyDescent="0.15">
      <c r="A422" s="385" t="s">
        <v>2980</v>
      </c>
      <c r="B422" s="125"/>
      <c r="C422" s="125"/>
      <c r="D422" s="125"/>
      <c r="E422" s="125"/>
      <c r="F422" s="125"/>
      <c r="G422" s="125"/>
      <c r="H422" s="125"/>
      <c r="I422" s="125"/>
      <c r="J422" s="125"/>
      <c r="K422" s="125"/>
      <c r="L422" s="125"/>
      <c r="M422" s="125"/>
      <c r="N422" s="125"/>
      <c r="O422" s="125"/>
      <c r="P422" s="125"/>
      <c r="Q422" s="54"/>
      <c r="R422" s="54"/>
      <c r="S422" s="82"/>
      <c r="T422" s="82"/>
      <c r="U422" s="82"/>
      <c r="V422" s="54"/>
      <c r="W422" s="54"/>
      <c r="X422" s="54"/>
      <c r="Y422" s="54"/>
      <c r="Z422" s="54"/>
      <c r="AA422" s="54"/>
      <c r="AD422" s="35"/>
      <c r="AE422" s="35"/>
      <c r="AF422" s="35"/>
      <c r="AG422" s="35"/>
      <c r="AH422" s="35"/>
      <c r="AI422" s="35"/>
      <c r="AJ422" s="35"/>
      <c r="AK422" s="35"/>
      <c r="AL422" s="35"/>
      <c r="AM422" s="35"/>
      <c r="AN422" s="439"/>
      <c r="AO422" s="35"/>
      <c r="AP422" s="35"/>
      <c r="AQ422" s="35"/>
      <c r="AR422" s="35"/>
      <c r="AS422" s="35"/>
      <c r="AT422" s="35"/>
      <c r="AU422" s="35"/>
      <c r="AV422" s="35"/>
      <c r="AW422" s="35"/>
      <c r="AX422" s="35"/>
    </row>
    <row r="423" spans="1:65" s="77" customFormat="1" ht="5.0999999999999996" customHeight="1" thickBot="1" x14ac:dyDescent="0.2">
      <c r="A423" s="202"/>
      <c r="B423" s="125"/>
      <c r="C423" s="125"/>
      <c r="D423" s="125"/>
      <c r="E423" s="125"/>
      <c r="F423" s="125"/>
      <c r="G423" s="125"/>
      <c r="H423" s="125"/>
      <c r="I423" s="125"/>
      <c r="J423" s="125"/>
      <c r="K423" s="125"/>
      <c r="L423" s="125"/>
      <c r="M423" s="125"/>
      <c r="N423" s="125"/>
      <c r="O423" s="125"/>
      <c r="P423" s="125"/>
      <c r="Q423" s="54"/>
      <c r="R423" s="54"/>
      <c r="S423" s="82"/>
      <c r="T423" s="82"/>
      <c r="U423" s="82"/>
      <c r="V423" s="54"/>
      <c r="W423" s="54"/>
      <c r="X423" s="54"/>
      <c r="Y423" s="54"/>
      <c r="Z423" s="54"/>
      <c r="AA423" s="54"/>
      <c r="AD423" s="35"/>
      <c r="AE423" s="35"/>
      <c r="AF423" s="35"/>
      <c r="AG423" s="35"/>
      <c r="AH423" s="35"/>
      <c r="AI423" s="35"/>
      <c r="AJ423" s="35"/>
      <c r="AK423" s="35"/>
      <c r="AL423" s="35"/>
      <c r="AM423" s="35"/>
      <c r="AN423" s="439"/>
      <c r="AO423" s="35"/>
      <c r="AP423" s="35"/>
      <c r="AQ423" s="35"/>
      <c r="AR423" s="35"/>
      <c r="AS423" s="35"/>
      <c r="AT423" s="35"/>
      <c r="AU423" s="35"/>
      <c r="AV423" s="35"/>
      <c r="AW423" s="35"/>
      <c r="AX423" s="35"/>
    </row>
    <row r="424" spans="1:65" s="77" customFormat="1" ht="15" customHeight="1" x14ac:dyDescent="0.15">
      <c r="A424" s="1798"/>
      <c r="B424" s="1799"/>
      <c r="C424" s="1804" t="s">
        <v>108</v>
      </c>
      <c r="D424" s="1804"/>
      <c r="E424" s="1804"/>
      <c r="F424" s="1804"/>
      <c r="G424" s="1804"/>
      <c r="H424" s="1804"/>
      <c r="I424" s="1804"/>
      <c r="J424" s="1804"/>
      <c r="K424" s="1804"/>
      <c r="L424" s="1805"/>
      <c r="M424" s="146" t="s">
        <v>107</v>
      </c>
      <c r="N424" s="1806" t="s">
        <v>3090</v>
      </c>
      <c r="O424" s="1806"/>
      <c r="P424" s="1806"/>
      <c r="Q424" s="1806"/>
      <c r="R424" s="1806"/>
      <c r="S424" s="1806"/>
      <c r="T424" s="1806"/>
      <c r="U424" s="1806"/>
      <c r="V424" s="1806"/>
      <c r="W424" s="1806"/>
      <c r="X424" s="1806"/>
      <c r="Y424" s="1806"/>
      <c r="Z424" s="1806"/>
      <c r="AA424" s="1806"/>
      <c r="AB424" s="1806"/>
      <c r="AC424" s="1806"/>
      <c r="AD424" s="1806"/>
      <c r="AE424" s="1806"/>
      <c r="AF424" s="1702" t="str">
        <f>IF(A424="","←(1)現時点の耐震化状況についてお答えください。",IF(AND(OR(A424=2,A424=3),A432=""),"←(2)耐震化未実施の建物に対する耐震化予定についてお答えください。",IF(AND(A424&lt;&gt;1,A432&lt;&gt;1,N432&lt;&gt;"○",N433&lt;&gt;"○",N434&lt;&gt;"○",N435&lt;&gt;"○"),"←(3)耐震化未定の理由についてお答えください。",IF(AND(N435="○",P436=""),"(3)の「その他」の内容を回答してください",""))))</f>
        <v>←(1)現時点の耐震化状況についてお答えください。</v>
      </c>
      <c r="AG424" s="35"/>
      <c r="AH424" s="35"/>
      <c r="AI424" s="35"/>
      <c r="AJ424" s="35"/>
      <c r="AK424" s="35"/>
      <c r="AL424" s="35"/>
      <c r="AM424" s="35"/>
      <c r="AN424" s="439"/>
      <c r="AO424" s="35"/>
      <c r="AP424" s="35"/>
      <c r="AQ424" s="35"/>
      <c r="AR424" s="35"/>
      <c r="AS424" s="35"/>
      <c r="AT424" s="35"/>
      <c r="AU424" s="35"/>
      <c r="AV424" s="35"/>
      <c r="AW424" s="35"/>
      <c r="AX424" s="35"/>
    </row>
    <row r="425" spans="1:65" s="77" customFormat="1" ht="15" customHeight="1" x14ac:dyDescent="0.15">
      <c r="A425" s="1800"/>
      <c r="B425" s="1801"/>
      <c r="C425" s="1807" t="s">
        <v>109</v>
      </c>
      <c r="D425" s="1807"/>
      <c r="E425" s="1807"/>
      <c r="F425" s="1807"/>
      <c r="G425" s="1807"/>
      <c r="H425" s="1807"/>
      <c r="I425" s="1807"/>
      <c r="J425" s="1807"/>
      <c r="K425" s="1807"/>
      <c r="L425" s="1808"/>
      <c r="M425" s="125"/>
      <c r="N425" s="1806"/>
      <c r="O425" s="1806"/>
      <c r="P425" s="1806"/>
      <c r="Q425" s="1806"/>
      <c r="R425" s="1806"/>
      <c r="S425" s="1806"/>
      <c r="T425" s="1806"/>
      <c r="U425" s="1806"/>
      <c r="V425" s="1806"/>
      <c r="W425" s="1806"/>
      <c r="X425" s="1806"/>
      <c r="Y425" s="1806"/>
      <c r="Z425" s="1806"/>
      <c r="AA425" s="1806"/>
      <c r="AB425" s="1806"/>
      <c r="AC425" s="1806"/>
      <c r="AD425" s="1806"/>
      <c r="AE425" s="1806"/>
      <c r="AF425" s="1702"/>
      <c r="AG425" s="35"/>
      <c r="AH425" s="35"/>
      <c r="AI425" s="35"/>
      <c r="AJ425" s="35"/>
      <c r="AK425" s="35"/>
      <c r="AL425" s="35"/>
      <c r="AM425" s="35"/>
      <c r="AN425" s="439"/>
      <c r="AO425" s="35"/>
      <c r="AP425" s="35"/>
      <c r="AQ425" s="35"/>
      <c r="AR425" s="35"/>
      <c r="AS425" s="35"/>
      <c r="AT425" s="35"/>
      <c r="AU425" s="35"/>
      <c r="AV425" s="35"/>
      <c r="AW425" s="35"/>
      <c r="AX425" s="35"/>
    </row>
    <row r="426" spans="1:65" s="77" customFormat="1" ht="15" customHeight="1" thickBot="1" x14ac:dyDescent="0.2">
      <c r="A426" s="1802"/>
      <c r="B426" s="1803"/>
      <c r="C426" s="1815" t="s">
        <v>110</v>
      </c>
      <c r="D426" s="1815"/>
      <c r="E426" s="1815"/>
      <c r="F426" s="1815"/>
      <c r="G426" s="1815"/>
      <c r="H426" s="1815"/>
      <c r="I426" s="1815"/>
      <c r="J426" s="1815"/>
      <c r="K426" s="1815"/>
      <c r="L426" s="1816"/>
      <c r="M426" s="125"/>
      <c r="N426" s="1806"/>
      <c r="O426" s="1806"/>
      <c r="P426" s="1806"/>
      <c r="Q426" s="1806"/>
      <c r="R426" s="1806"/>
      <c r="S426" s="1806"/>
      <c r="T426" s="1806"/>
      <c r="U426" s="1806"/>
      <c r="V426" s="1806"/>
      <c r="W426" s="1806"/>
      <c r="X426" s="1806"/>
      <c r="Y426" s="1806"/>
      <c r="Z426" s="1806"/>
      <c r="AA426" s="1806"/>
      <c r="AB426" s="1806"/>
      <c r="AC426" s="1806"/>
      <c r="AD426" s="1806"/>
      <c r="AE426" s="1806"/>
      <c r="AF426" s="35"/>
      <c r="AG426" s="35"/>
      <c r="AH426" s="35"/>
      <c r="AI426" s="35"/>
      <c r="AJ426" s="35"/>
      <c r="AK426" s="35"/>
      <c r="AL426" s="35"/>
      <c r="AM426" s="35"/>
      <c r="AN426" s="439"/>
      <c r="AO426" s="35"/>
      <c r="AP426" s="35"/>
      <c r="AQ426" s="35"/>
      <c r="AR426" s="35"/>
      <c r="AS426" s="35"/>
      <c r="AT426" s="35"/>
      <c r="AU426" s="35"/>
      <c r="AV426" s="35"/>
      <c r="AW426" s="35"/>
      <c r="AX426" s="35"/>
    </row>
    <row r="427" spans="1:65" s="77" customFormat="1" ht="5.0999999999999996" customHeight="1" x14ac:dyDescent="0.15">
      <c r="A427" s="124"/>
      <c r="B427" s="125"/>
      <c r="C427" s="125"/>
      <c r="D427" s="125"/>
      <c r="E427" s="125"/>
      <c r="F427" s="125"/>
      <c r="G427" s="125"/>
      <c r="H427" s="125"/>
      <c r="I427" s="125"/>
      <c r="J427" s="125"/>
      <c r="K427" s="125"/>
      <c r="L427" s="125"/>
      <c r="M427" s="125"/>
      <c r="N427" s="1806"/>
      <c r="O427" s="1806"/>
      <c r="P427" s="1806"/>
      <c r="Q427" s="1806"/>
      <c r="R427" s="1806"/>
      <c r="S427" s="1806"/>
      <c r="T427" s="1806"/>
      <c r="U427" s="1806"/>
      <c r="V427" s="1806"/>
      <c r="W427" s="1806"/>
      <c r="X427" s="1806"/>
      <c r="Y427" s="1806"/>
      <c r="Z427" s="1806"/>
      <c r="AA427" s="1806"/>
      <c r="AB427" s="1806"/>
      <c r="AC427" s="1806"/>
      <c r="AD427" s="1806"/>
      <c r="AE427" s="1806"/>
      <c r="AF427" s="35"/>
      <c r="AG427" s="35"/>
      <c r="AH427" s="35"/>
      <c r="AI427" s="35"/>
      <c r="AJ427" s="35"/>
      <c r="AK427" s="35"/>
      <c r="AL427" s="35"/>
      <c r="AM427" s="35"/>
      <c r="AN427" s="439"/>
      <c r="AO427" s="35"/>
      <c r="AP427" s="35"/>
      <c r="AQ427" s="35"/>
      <c r="AR427" s="35"/>
      <c r="AS427" s="35"/>
      <c r="AT427" s="35"/>
      <c r="AU427" s="35"/>
      <c r="AV427" s="35"/>
    </row>
    <row r="428" spans="1:65" s="77" customFormat="1" ht="5.0999999999999996" customHeight="1" x14ac:dyDescent="0.15">
      <c r="A428" s="124"/>
      <c r="B428" s="125"/>
      <c r="C428" s="125"/>
      <c r="D428" s="125"/>
      <c r="E428" s="125"/>
      <c r="F428" s="125"/>
      <c r="G428" s="125"/>
      <c r="H428" s="125"/>
      <c r="I428" s="125"/>
      <c r="J428" s="125"/>
      <c r="K428" s="125"/>
      <c r="L428" s="125"/>
      <c r="M428" s="125"/>
      <c r="N428" s="233"/>
      <c r="O428" s="233"/>
      <c r="P428" s="233"/>
      <c r="Q428" s="233"/>
      <c r="R428" s="233"/>
      <c r="S428" s="233"/>
      <c r="T428" s="233"/>
      <c r="U428" s="233"/>
      <c r="V428" s="233"/>
      <c r="W428" s="233"/>
      <c r="X428" s="233"/>
      <c r="Y428" s="233"/>
      <c r="Z428" s="233"/>
      <c r="AA428" s="233"/>
      <c r="AB428" s="233"/>
      <c r="AC428" s="233"/>
      <c r="AD428" s="233"/>
      <c r="AE428" s="233"/>
      <c r="AF428" s="35"/>
      <c r="AG428" s="35"/>
      <c r="AH428" s="35"/>
      <c r="AI428" s="35"/>
      <c r="AJ428" s="35"/>
      <c r="AK428" s="35"/>
      <c r="AL428" s="35"/>
      <c r="AM428" s="35"/>
      <c r="AN428" s="439"/>
      <c r="AO428" s="35"/>
      <c r="AP428" s="35"/>
      <c r="AQ428" s="35"/>
      <c r="AR428" s="35"/>
      <c r="AS428" s="35"/>
      <c r="AT428" s="35"/>
      <c r="AU428" s="35"/>
      <c r="AV428" s="35"/>
    </row>
    <row r="429" spans="1:65" s="77" customFormat="1" ht="5.0999999999999996" customHeight="1" x14ac:dyDescent="0.15">
      <c r="A429" s="124"/>
      <c r="B429" s="125"/>
      <c r="C429" s="125"/>
      <c r="D429" s="125"/>
      <c r="E429" s="125"/>
      <c r="F429" s="125"/>
      <c r="G429" s="125"/>
      <c r="H429" s="125"/>
      <c r="I429" s="125"/>
      <c r="J429" s="125"/>
      <c r="K429" s="125"/>
      <c r="L429" s="125"/>
      <c r="M429" s="125"/>
      <c r="N429" s="233"/>
      <c r="O429" s="233"/>
      <c r="P429" s="233"/>
      <c r="Q429" s="233"/>
      <c r="R429" s="233"/>
      <c r="S429" s="233"/>
      <c r="T429" s="233"/>
      <c r="U429" s="233"/>
      <c r="V429" s="233"/>
      <c r="W429" s="233"/>
      <c r="X429" s="233"/>
      <c r="Y429" s="233"/>
      <c r="Z429" s="233"/>
      <c r="AA429" s="233"/>
      <c r="AB429" s="233"/>
      <c r="AC429" s="233"/>
      <c r="AD429" s="233"/>
      <c r="AE429" s="233"/>
      <c r="AF429" s="35"/>
      <c r="AG429" s="35"/>
      <c r="AH429" s="35"/>
      <c r="AI429" s="35"/>
      <c r="AJ429" s="35"/>
      <c r="AK429" s="35"/>
      <c r="AL429" s="35"/>
      <c r="AM429" s="35"/>
      <c r="AN429" s="439"/>
      <c r="AO429" s="35"/>
      <c r="AP429" s="35"/>
      <c r="AQ429" s="35"/>
      <c r="AR429" s="35"/>
      <c r="AS429" s="35"/>
      <c r="AT429" s="35"/>
      <c r="AU429" s="35"/>
      <c r="AV429" s="35"/>
    </row>
    <row r="430" spans="1:65" s="77" customFormat="1" ht="15" customHeight="1" x14ac:dyDescent="0.15">
      <c r="A430" s="130" t="s">
        <v>111</v>
      </c>
      <c r="B430" s="129"/>
      <c r="C430" s="129"/>
      <c r="D430" s="129"/>
      <c r="E430" s="129"/>
      <c r="F430" s="129"/>
      <c r="G430" s="129"/>
      <c r="H430" s="129"/>
      <c r="I430" s="129"/>
      <c r="J430" s="129"/>
      <c r="K430" s="129"/>
      <c r="L430" s="129"/>
      <c r="M430" s="129"/>
      <c r="N430" s="130" t="s">
        <v>112</v>
      </c>
      <c r="O430" s="130"/>
      <c r="P430" s="131"/>
      <c r="Q430" s="131"/>
      <c r="R430" s="131"/>
      <c r="S430" s="131"/>
      <c r="T430" s="131"/>
      <c r="U430" s="131"/>
      <c r="V430" s="131"/>
      <c r="W430" s="131"/>
      <c r="X430" s="131"/>
      <c r="Y430" s="131"/>
      <c r="Z430" s="131"/>
      <c r="AA430" s="131"/>
      <c r="AB430" s="131"/>
      <c r="AC430" s="131"/>
      <c r="AD430" s="131"/>
      <c r="AE430" s="412" t="s">
        <v>3016</v>
      </c>
      <c r="AF430" s="35"/>
      <c r="AG430" s="35"/>
      <c r="AH430" s="35"/>
      <c r="AI430" s="35"/>
      <c r="AJ430" s="35"/>
      <c r="AK430" s="35"/>
      <c r="AL430" s="35"/>
      <c r="AM430" s="35"/>
      <c r="AN430" s="439"/>
      <c r="AO430" s="35"/>
      <c r="AP430" s="35"/>
      <c r="AQ430" s="35"/>
      <c r="AR430" s="35"/>
      <c r="AS430" s="35"/>
      <c r="AT430" s="35"/>
      <c r="AU430" s="35"/>
      <c r="AV430" s="35"/>
    </row>
    <row r="431" spans="1:65" s="77" customFormat="1" ht="5.0999999999999996" customHeight="1" thickBot="1" x14ac:dyDescent="0.2">
      <c r="A431" s="130"/>
      <c r="B431" s="129"/>
      <c r="C431" s="129"/>
      <c r="D431" s="129"/>
      <c r="E431" s="129"/>
      <c r="F431" s="129"/>
      <c r="G431" s="129"/>
      <c r="H431" s="129"/>
      <c r="I431" s="129"/>
      <c r="J431" s="129"/>
      <c r="K431" s="129"/>
      <c r="L431" s="129"/>
      <c r="M431" s="129"/>
      <c r="N431" s="130"/>
      <c r="O431" s="130"/>
      <c r="P431" s="131"/>
      <c r="Q431" s="131"/>
      <c r="R431" s="131"/>
      <c r="S431" s="131"/>
      <c r="T431" s="131"/>
      <c r="U431" s="131"/>
      <c r="V431" s="131"/>
      <c r="W431" s="131"/>
      <c r="X431" s="131"/>
      <c r="Y431" s="131"/>
      <c r="Z431" s="131"/>
      <c r="AA431" s="131"/>
      <c r="AB431" s="131"/>
      <c r="AC431" s="131"/>
      <c r="AD431" s="131"/>
      <c r="AE431" s="206"/>
      <c r="AF431" s="35"/>
      <c r="AG431" s="35"/>
      <c r="AH431" s="35"/>
      <c r="AI431" s="35"/>
      <c r="AJ431" s="35"/>
      <c r="AK431" s="35"/>
      <c r="AL431" s="35"/>
      <c r="AM431" s="35"/>
      <c r="AN431" s="439"/>
      <c r="AO431" s="35"/>
      <c r="AP431" s="35"/>
      <c r="AQ431" s="35"/>
      <c r="AR431" s="35"/>
      <c r="AS431" s="35"/>
      <c r="AT431" s="35"/>
      <c r="AU431" s="35"/>
      <c r="AV431" s="35"/>
    </row>
    <row r="432" spans="1:65" s="77" customFormat="1" ht="15" customHeight="1" x14ac:dyDescent="0.15">
      <c r="A432" s="1817"/>
      <c r="B432" s="1818"/>
      <c r="C432" s="1804" t="s">
        <v>113</v>
      </c>
      <c r="D432" s="1804"/>
      <c r="E432" s="1804"/>
      <c r="F432" s="1804"/>
      <c r="G432" s="1804"/>
      <c r="H432" s="1804"/>
      <c r="I432" s="1804"/>
      <c r="J432" s="1804"/>
      <c r="K432" s="1804"/>
      <c r="L432" s="1805"/>
      <c r="M432" s="125"/>
      <c r="N432" s="1823"/>
      <c r="O432" s="1824"/>
      <c r="P432" s="1825" t="s">
        <v>2813</v>
      </c>
      <c r="Q432" s="1826"/>
      <c r="R432" s="1826"/>
      <c r="S432" s="1826"/>
      <c r="T432" s="1826"/>
      <c r="U432" s="1826"/>
      <c r="V432" s="1826"/>
      <c r="W432" s="1826"/>
      <c r="X432" s="1826"/>
      <c r="Y432" s="1826"/>
      <c r="Z432" s="1826"/>
      <c r="AA432" s="1826"/>
      <c r="AB432" s="1826"/>
      <c r="AC432" s="1826"/>
      <c r="AD432" s="1826"/>
      <c r="AE432" s="1827"/>
      <c r="AF432" s="35"/>
      <c r="AG432" s="35"/>
      <c r="AH432" s="35"/>
      <c r="AI432" s="35"/>
      <c r="AJ432" s="35"/>
      <c r="AK432" s="35"/>
      <c r="AL432" s="35"/>
      <c r="AM432" s="35"/>
      <c r="AN432" s="439"/>
      <c r="AO432" s="35"/>
      <c r="AP432" s="35"/>
      <c r="AQ432" s="35"/>
      <c r="AR432" s="35"/>
      <c r="AS432" s="35"/>
      <c r="AT432" s="35"/>
      <c r="AU432" s="35"/>
      <c r="AV432" s="35"/>
    </row>
    <row r="433" spans="1:65" s="77" customFormat="1" ht="15" customHeight="1" x14ac:dyDescent="0.15">
      <c r="A433" s="1819"/>
      <c r="B433" s="1820"/>
      <c r="C433" s="1807" t="s">
        <v>114</v>
      </c>
      <c r="D433" s="1807"/>
      <c r="E433" s="1807"/>
      <c r="F433" s="1807"/>
      <c r="G433" s="1807"/>
      <c r="H433" s="1807"/>
      <c r="I433" s="1807"/>
      <c r="J433" s="1807"/>
      <c r="K433" s="1807"/>
      <c r="L433" s="1808"/>
      <c r="M433" s="125"/>
      <c r="N433" s="1809" t="s">
        <v>124</v>
      </c>
      <c r="O433" s="1810"/>
      <c r="P433" s="1811" t="s">
        <v>115</v>
      </c>
      <c r="Q433" s="1812"/>
      <c r="R433" s="1812"/>
      <c r="S433" s="1812"/>
      <c r="T433" s="1812"/>
      <c r="U433" s="1812"/>
      <c r="V433" s="1812"/>
      <c r="W433" s="1812"/>
      <c r="X433" s="1812"/>
      <c r="Y433" s="1812"/>
      <c r="Z433" s="1812"/>
      <c r="AA433" s="1812"/>
      <c r="AB433" s="1812"/>
      <c r="AC433" s="1812"/>
      <c r="AD433" s="1812"/>
      <c r="AE433" s="1813"/>
      <c r="AF433" s="35"/>
      <c r="AG433" s="35"/>
      <c r="AH433" s="35"/>
      <c r="AI433" s="35"/>
      <c r="AJ433" s="35"/>
      <c r="AK433" s="35"/>
      <c r="AL433" s="35"/>
      <c r="AM433" s="35"/>
      <c r="AN433" s="439"/>
      <c r="AO433" s="35"/>
      <c r="AP433" s="35"/>
      <c r="AQ433" s="35"/>
      <c r="AR433" s="35"/>
      <c r="AS433" s="35"/>
      <c r="AT433" s="35"/>
      <c r="AU433" s="35"/>
      <c r="AV433" s="35"/>
    </row>
    <row r="434" spans="1:65" s="77" customFormat="1" ht="15" customHeight="1" x14ac:dyDescent="0.15">
      <c r="A434" s="1819"/>
      <c r="B434" s="1820"/>
      <c r="C434" s="1807" t="s">
        <v>116</v>
      </c>
      <c r="D434" s="1807"/>
      <c r="E434" s="1807"/>
      <c r="F434" s="1807"/>
      <c r="G434" s="1807"/>
      <c r="H434" s="1807"/>
      <c r="I434" s="1807"/>
      <c r="J434" s="1807"/>
      <c r="K434" s="1807"/>
      <c r="L434" s="1808"/>
      <c r="M434" s="125"/>
      <c r="N434" s="1809"/>
      <c r="O434" s="1810"/>
      <c r="P434" s="1811" t="s">
        <v>117</v>
      </c>
      <c r="Q434" s="1812"/>
      <c r="R434" s="1812"/>
      <c r="S434" s="1812"/>
      <c r="T434" s="1812"/>
      <c r="U434" s="1812"/>
      <c r="V434" s="1812"/>
      <c r="W434" s="1812"/>
      <c r="X434" s="1812"/>
      <c r="Y434" s="1812"/>
      <c r="Z434" s="1812"/>
      <c r="AA434" s="1812"/>
      <c r="AB434" s="1812"/>
      <c r="AC434" s="1812"/>
      <c r="AD434" s="1812"/>
      <c r="AE434" s="1813"/>
      <c r="AF434" s="35"/>
      <c r="AG434" s="35"/>
      <c r="AH434" s="35"/>
      <c r="AI434" s="35"/>
      <c r="AJ434" s="35"/>
      <c r="AK434" s="35"/>
      <c r="AL434" s="35"/>
      <c r="AM434" s="35"/>
      <c r="AN434" s="439"/>
      <c r="AO434" s="35"/>
      <c r="AP434" s="35"/>
      <c r="AQ434" s="35"/>
      <c r="AR434" s="35"/>
      <c r="AS434" s="35"/>
      <c r="AT434" s="35"/>
      <c r="AU434" s="35"/>
      <c r="AV434" s="35"/>
    </row>
    <row r="435" spans="1:65" s="77" customFormat="1" ht="15" customHeight="1" thickBot="1" x14ac:dyDescent="0.2">
      <c r="A435" s="1821"/>
      <c r="B435" s="1822"/>
      <c r="C435" s="1815" t="s">
        <v>3001</v>
      </c>
      <c r="D435" s="1815"/>
      <c r="E435" s="1815"/>
      <c r="F435" s="1815"/>
      <c r="G435" s="1815"/>
      <c r="H435" s="1815"/>
      <c r="I435" s="1815"/>
      <c r="J435" s="1815"/>
      <c r="K435" s="1815"/>
      <c r="L435" s="1816"/>
      <c r="M435" s="125"/>
      <c r="N435" s="2060"/>
      <c r="O435" s="2061"/>
      <c r="P435" s="2064" t="s">
        <v>118</v>
      </c>
      <c r="Q435" s="2065"/>
      <c r="R435" s="2065"/>
      <c r="S435" s="2065"/>
      <c r="T435" s="2065"/>
      <c r="U435" s="2065"/>
      <c r="V435" s="2065"/>
      <c r="W435" s="2065"/>
      <c r="X435" s="2065"/>
      <c r="Y435" s="2065"/>
      <c r="Z435" s="2065"/>
      <c r="AA435" s="2065"/>
      <c r="AB435" s="2065"/>
      <c r="AC435" s="2065"/>
      <c r="AD435" s="2065"/>
      <c r="AE435" s="2066"/>
      <c r="AF435" s="35"/>
      <c r="AG435" s="35"/>
      <c r="AH435" s="35"/>
      <c r="AI435" s="35"/>
      <c r="AJ435" s="35"/>
      <c r="AK435" s="35"/>
      <c r="AL435" s="35"/>
      <c r="AM435" s="35"/>
      <c r="AN435" s="439"/>
      <c r="AO435" s="35"/>
      <c r="AP435" s="35"/>
      <c r="AQ435" s="35"/>
      <c r="AR435" s="35"/>
      <c r="AS435" s="35"/>
      <c r="AT435" s="35"/>
      <c r="AU435" s="35"/>
      <c r="AV435" s="35"/>
    </row>
    <row r="436" spans="1:65" s="77" customFormat="1" ht="15" customHeight="1" thickBot="1" x14ac:dyDescent="0.2">
      <c r="A436" s="128" t="s">
        <v>119</v>
      </c>
      <c r="B436" s="125"/>
      <c r="C436" s="125"/>
      <c r="D436" s="125"/>
      <c r="E436" s="125"/>
      <c r="F436" s="125"/>
      <c r="G436" s="125"/>
      <c r="H436" s="125"/>
      <c r="I436" s="125"/>
      <c r="J436" s="125"/>
      <c r="K436" s="125"/>
      <c r="L436" s="125"/>
      <c r="M436" s="125"/>
      <c r="N436" s="2062"/>
      <c r="O436" s="2063"/>
      <c r="P436" s="2067"/>
      <c r="Q436" s="2068"/>
      <c r="R436" s="2068"/>
      <c r="S436" s="2068"/>
      <c r="T436" s="2068"/>
      <c r="U436" s="2068"/>
      <c r="V436" s="2068"/>
      <c r="W436" s="2068"/>
      <c r="X436" s="2068"/>
      <c r="Y436" s="2068"/>
      <c r="Z436" s="2068"/>
      <c r="AA436" s="2068"/>
      <c r="AB436" s="2068"/>
      <c r="AC436" s="2068"/>
      <c r="AD436" s="2068"/>
      <c r="AE436" s="2069"/>
      <c r="AF436" s="35"/>
      <c r="AG436" s="35"/>
      <c r="AH436" s="35"/>
      <c r="AI436" s="35"/>
      <c r="AJ436" s="35"/>
      <c r="AK436" s="35"/>
      <c r="AL436" s="35"/>
      <c r="AM436" s="35"/>
      <c r="AN436" s="439"/>
      <c r="AO436" s="35"/>
      <c r="AP436" s="35"/>
      <c r="AQ436" s="35"/>
      <c r="AR436" s="35"/>
      <c r="AS436" s="35"/>
      <c r="AT436" s="35"/>
      <c r="AU436" s="35"/>
      <c r="AV436" s="35"/>
    </row>
    <row r="437" spans="1:65" s="77" customFormat="1" ht="5.0999999999999996" customHeight="1" x14ac:dyDescent="0.15">
      <c r="A437" s="124"/>
      <c r="B437" s="125"/>
      <c r="C437" s="125"/>
      <c r="D437" s="125"/>
      <c r="E437" s="125"/>
      <c r="F437" s="125"/>
      <c r="G437" s="125"/>
      <c r="H437" s="125"/>
      <c r="I437" s="125"/>
      <c r="J437" s="125"/>
      <c r="K437" s="125"/>
      <c r="L437" s="125"/>
      <c r="M437" s="125"/>
      <c r="N437" s="233"/>
      <c r="O437" s="233"/>
      <c r="P437" s="233"/>
      <c r="Q437" s="233"/>
      <c r="R437" s="233"/>
      <c r="S437" s="233"/>
      <c r="T437" s="233"/>
      <c r="U437" s="233"/>
      <c r="V437" s="233"/>
      <c r="W437" s="233"/>
      <c r="X437" s="233"/>
      <c r="Y437" s="233"/>
      <c r="Z437" s="233"/>
      <c r="AA437" s="233"/>
      <c r="AB437" s="233"/>
      <c r="AC437" s="233"/>
      <c r="AD437" s="233"/>
      <c r="AE437" s="233"/>
      <c r="AF437" s="35"/>
      <c r="AG437" s="35"/>
      <c r="AH437" s="35"/>
      <c r="AI437" s="35"/>
      <c r="AJ437" s="35"/>
      <c r="AK437" s="35"/>
      <c r="AL437" s="35"/>
      <c r="AM437" s="35"/>
      <c r="AN437" s="439"/>
      <c r="AO437" s="35"/>
      <c r="AP437" s="35"/>
      <c r="AQ437" s="35"/>
      <c r="AR437" s="35"/>
      <c r="AS437" s="35"/>
      <c r="AT437" s="35"/>
      <c r="AU437" s="35"/>
      <c r="AV437" s="35"/>
    </row>
    <row r="438" spans="1:65" s="77" customFormat="1" ht="5.0999999999999996" customHeight="1" x14ac:dyDescent="0.15">
      <c r="A438" s="124"/>
      <c r="B438" s="125"/>
      <c r="C438" s="125"/>
      <c r="D438" s="125"/>
      <c r="E438" s="125"/>
      <c r="F438" s="125"/>
      <c r="G438" s="125"/>
      <c r="H438" s="125"/>
      <c r="I438" s="125"/>
      <c r="J438" s="125"/>
      <c r="K438" s="125"/>
      <c r="L438" s="125"/>
      <c r="M438" s="125"/>
      <c r="N438" s="413"/>
      <c r="O438" s="413"/>
      <c r="AF438" s="35"/>
      <c r="AG438" s="35"/>
      <c r="AH438" s="35"/>
      <c r="AI438" s="35"/>
      <c r="AJ438" s="35"/>
      <c r="AK438" s="35"/>
      <c r="AL438" s="35"/>
      <c r="AM438" s="35"/>
      <c r="AN438" s="439"/>
      <c r="AO438" s="35"/>
      <c r="AP438" s="35"/>
      <c r="AQ438" s="35"/>
      <c r="AR438" s="35"/>
      <c r="AS438" s="35"/>
      <c r="AT438" s="35"/>
      <c r="AU438" s="35"/>
      <c r="AV438" s="35"/>
    </row>
    <row r="439" spans="1:65" s="77" customFormat="1" ht="5.0999999999999996" customHeight="1" x14ac:dyDescent="0.15">
      <c r="A439" s="128"/>
      <c r="B439" s="125"/>
      <c r="C439" s="125"/>
      <c r="D439" s="125"/>
      <c r="E439" s="125"/>
      <c r="F439" s="125"/>
      <c r="G439" s="125"/>
      <c r="H439" s="125"/>
      <c r="I439" s="125"/>
      <c r="J439" s="125"/>
      <c r="K439" s="125"/>
      <c r="L439" s="125"/>
      <c r="M439" s="125"/>
      <c r="N439" s="90"/>
      <c r="O439" s="90"/>
      <c r="P439" s="1859"/>
      <c r="Q439" s="1859"/>
      <c r="R439" s="1859"/>
      <c r="S439" s="1859"/>
      <c r="T439" s="1859"/>
      <c r="U439" s="1859"/>
      <c r="V439" s="1859"/>
      <c r="W439" s="1859"/>
      <c r="X439" s="1859"/>
      <c r="Y439" s="1859"/>
      <c r="Z439" s="1859"/>
      <c r="AA439" s="1859"/>
      <c r="AB439" s="1859"/>
      <c r="AC439" s="1859"/>
      <c r="AD439" s="1859"/>
      <c r="AE439" s="1859"/>
      <c r="AF439" s="82"/>
      <c r="AG439" s="82"/>
      <c r="AH439" s="54"/>
      <c r="AI439" s="54"/>
      <c r="AJ439" s="54"/>
      <c r="AK439" s="54"/>
      <c r="AL439" s="54"/>
      <c r="AM439" s="54"/>
      <c r="AN439" s="439"/>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row>
    <row r="440" spans="1:65" s="77" customFormat="1" ht="18.75" customHeight="1" x14ac:dyDescent="0.15">
      <c r="A440" s="1796" t="s">
        <v>2925</v>
      </c>
      <c r="B440" s="1796"/>
      <c r="C440" s="1796"/>
      <c r="D440" s="1796"/>
      <c r="E440" s="1796"/>
      <c r="F440" s="1796"/>
      <c r="G440" s="1796"/>
      <c r="H440" s="1796"/>
      <c r="I440" s="1796"/>
      <c r="J440" s="1796"/>
      <c r="K440" s="1796"/>
      <c r="L440" s="1796"/>
      <c r="M440" s="1796"/>
      <c r="N440" s="1796"/>
      <c r="O440" s="1796"/>
      <c r="P440" s="1796"/>
      <c r="Q440" s="176"/>
      <c r="R440" s="106"/>
      <c r="S440" s="106"/>
      <c r="T440" s="106"/>
      <c r="U440" s="106"/>
      <c r="V440" s="106"/>
      <c r="W440" s="106"/>
      <c r="X440" s="106"/>
      <c r="Y440" s="106"/>
      <c r="Z440" s="106"/>
      <c r="AA440" s="106"/>
      <c r="AB440" s="106"/>
      <c r="AC440" s="106"/>
      <c r="AD440" s="106"/>
      <c r="AE440" s="106"/>
      <c r="AF440" s="54"/>
      <c r="AG440" s="82"/>
      <c r="AH440" s="82"/>
      <c r="AI440" s="82"/>
      <c r="AJ440" s="54"/>
      <c r="AK440" s="54"/>
      <c r="AL440" s="54"/>
      <c r="AM440" s="54"/>
      <c r="AN440" s="437"/>
      <c r="AO440" s="54"/>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spans="1:65" s="77" customFormat="1" ht="5.0999999999999996" customHeight="1" x14ac:dyDescent="0.15">
      <c r="A441" s="357"/>
      <c r="B441" s="357"/>
      <c r="C441" s="357"/>
      <c r="D441" s="357"/>
      <c r="E441" s="357"/>
      <c r="F441" s="357"/>
      <c r="G441" s="357"/>
      <c r="H441" s="357"/>
      <c r="I441" s="357"/>
      <c r="J441" s="357"/>
      <c r="K441" s="357"/>
      <c r="L441" s="357"/>
      <c r="M441" s="357"/>
      <c r="N441" s="357"/>
      <c r="O441" s="357"/>
      <c r="P441" s="357"/>
      <c r="Q441" s="176"/>
      <c r="R441" s="106"/>
      <c r="S441" s="106"/>
      <c r="T441" s="106"/>
      <c r="U441" s="106"/>
      <c r="V441" s="106"/>
      <c r="W441" s="106"/>
      <c r="X441" s="106"/>
      <c r="Y441" s="106"/>
      <c r="Z441" s="106"/>
      <c r="AA441" s="106"/>
      <c r="AB441" s="106"/>
      <c r="AC441" s="106"/>
      <c r="AD441" s="106"/>
      <c r="AE441" s="106"/>
      <c r="AF441" s="54"/>
      <c r="AG441" s="82"/>
      <c r="AH441" s="82"/>
      <c r="AI441" s="82"/>
      <c r="AJ441" s="54"/>
      <c r="AK441" s="54"/>
      <c r="AL441" s="54"/>
      <c r="AM441" s="54"/>
      <c r="AN441" s="437"/>
      <c r="AO441" s="54"/>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spans="1:65" s="77" customFormat="1" ht="9.75" customHeight="1" x14ac:dyDescent="0.15">
      <c r="A442" s="357"/>
      <c r="B442" s="357"/>
      <c r="C442" s="357"/>
      <c r="D442" s="357"/>
      <c r="E442" s="357"/>
      <c r="F442" s="357"/>
      <c r="G442" s="357"/>
      <c r="H442" s="357"/>
      <c r="I442" s="357"/>
      <c r="J442" s="357"/>
      <c r="K442" s="357"/>
      <c r="L442" s="357"/>
      <c r="M442" s="357"/>
      <c r="N442" s="357"/>
      <c r="O442" s="357"/>
      <c r="P442" s="357"/>
      <c r="Q442" s="176"/>
      <c r="R442" s="106"/>
      <c r="S442" s="106"/>
      <c r="T442" s="106"/>
      <c r="U442" s="106"/>
      <c r="V442" s="106"/>
      <c r="W442" s="106"/>
      <c r="X442" s="106"/>
      <c r="Y442" s="106"/>
      <c r="Z442" s="106"/>
      <c r="AA442" s="106"/>
      <c r="AB442" s="106"/>
      <c r="AC442" s="106"/>
      <c r="AD442" s="106"/>
      <c r="AE442" s="106"/>
      <c r="AF442" s="54"/>
      <c r="AG442" s="82"/>
      <c r="AH442" s="82"/>
      <c r="AI442" s="82"/>
      <c r="AJ442" s="54"/>
      <c r="AK442" s="54"/>
      <c r="AL442" s="54"/>
      <c r="AM442" s="54"/>
      <c r="AN442" s="437"/>
      <c r="AO442" s="54"/>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spans="1:65" s="77" customFormat="1" ht="15" customHeight="1" x14ac:dyDescent="0.15">
      <c r="A443" s="1860" t="s">
        <v>120</v>
      </c>
      <c r="B443" s="1860"/>
      <c r="C443" s="1860"/>
      <c r="D443" s="1860"/>
      <c r="E443" s="1860"/>
      <c r="F443" s="1860"/>
      <c r="G443" s="1860"/>
      <c r="H443" s="1860"/>
      <c r="I443" s="1860"/>
      <c r="J443" s="1860"/>
      <c r="K443" s="1860"/>
      <c r="L443" s="1860"/>
      <c r="M443" s="1860"/>
      <c r="N443" s="1860"/>
      <c r="O443" s="106"/>
      <c r="P443" s="106"/>
      <c r="Q443" s="222"/>
      <c r="R443" s="222"/>
      <c r="S443" s="222"/>
      <c r="T443" s="222"/>
      <c r="U443" s="222"/>
      <c r="V443" s="222"/>
      <c r="W443" s="222"/>
      <c r="X443" s="222"/>
      <c r="Y443" s="222"/>
      <c r="Z443" s="222"/>
      <c r="AA443" s="222"/>
      <c r="AB443" s="222"/>
      <c r="AC443" s="222"/>
      <c r="AD443" s="222"/>
      <c r="AE443" s="222"/>
      <c r="AF443" s="54"/>
      <c r="AG443" s="82"/>
      <c r="AH443" s="82"/>
      <c r="AI443" s="82"/>
      <c r="AJ443" s="54"/>
      <c r="AK443" s="54"/>
      <c r="AL443" s="54"/>
      <c r="AM443" s="54"/>
      <c r="AN443" s="437"/>
      <c r="AO443" s="54"/>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spans="1:65" s="77" customFormat="1" ht="5.0999999999999996" customHeight="1" x14ac:dyDescent="0.15">
      <c r="A444" s="368"/>
      <c r="B444" s="368"/>
      <c r="C444" s="368"/>
      <c r="D444" s="368"/>
      <c r="E444" s="368"/>
      <c r="F444" s="368"/>
      <c r="G444" s="368"/>
      <c r="H444" s="368"/>
      <c r="I444" s="368"/>
      <c r="J444" s="368"/>
      <c r="K444" s="368"/>
      <c r="L444" s="368"/>
      <c r="M444" s="368"/>
      <c r="N444" s="368"/>
      <c r="O444" s="106"/>
      <c r="P444" s="106"/>
      <c r="Q444" s="222"/>
      <c r="R444" s="222"/>
      <c r="S444" s="222"/>
      <c r="T444" s="392"/>
      <c r="U444" s="222"/>
      <c r="V444" s="222"/>
      <c r="W444" s="222"/>
      <c r="X444" s="222"/>
      <c r="Y444" s="222"/>
      <c r="Z444" s="222"/>
      <c r="AA444" s="222"/>
      <c r="AB444" s="222"/>
      <c r="AC444" s="222"/>
      <c r="AD444" s="222"/>
      <c r="AE444" s="222"/>
      <c r="AF444" s="54"/>
      <c r="AG444" s="82"/>
      <c r="AH444" s="82"/>
      <c r="AI444" s="82"/>
      <c r="AJ444" s="54"/>
      <c r="AK444" s="54"/>
      <c r="AL444" s="54"/>
      <c r="AM444" s="54"/>
      <c r="AN444" s="437"/>
      <c r="AO444" s="54"/>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spans="1:65" s="77" customFormat="1" ht="25.5" customHeight="1" x14ac:dyDescent="0.15">
      <c r="A445" s="1861"/>
      <c r="B445" s="1862"/>
      <c r="C445" s="1863"/>
      <c r="D445" s="1867" t="s">
        <v>121</v>
      </c>
      <c r="E445" s="1867"/>
      <c r="F445" s="1867"/>
      <c r="G445" s="1868"/>
      <c r="H445" s="1871" t="s">
        <v>122</v>
      </c>
      <c r="I445" s="1867"/>
      <c r="J445" s="1867"/>
      <c r="K445" s="1872"/>
      <c r="L445" s="1875" t="s">
        <v>123</v>
      </c>
      <c r="M445" s="1876"/>
      <c r="N445" s="1876"/>
      <c r="O445" s="1877"/>
      <c r="P445" s="167"/>
      <c r="Q445" s="1881"/>
      <c r="R445" s="1881"/>
      <c r="S445" s="1881"/>
      <c r="T445" s="1881"/>
      <c r="U445" s="1881"/>
      <c r="V445" s="1881"/>
      <c r="W445" s="1881"/>
      <c r="X445" s="1881"/>
      <c r="Y445" s="1881"/>
      <c r="Z445" s="1881"/>
      <c r="AA445" s="1881"/>
      <c r="AB445" s="1881"/>
      <c r="AC445" s="1881"/>
      <c r="AD445" s="1881"/>
      <c r="AE445" s="1881"/>
      <c r="AG445" s="82"/>
      <c r="AH445" s="82"/>
      <c r="AI445" s="54"/>
      <c r="AJ445" s="54"/>
      <c r="AK445" s="54"/>
      <c r="AN445" s="439"/>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5" s="77" customFormat="1" ht="14.25" customHeight="1" thickBot="1" x14ac:dyDescent="0.2">
      <c r="A446" s="1864"/>
      <c r="B446" s="1865"/>
      <c r="C446" s="1866"/>
      <c r="D446" s="1869"/>
      <c r="E446" s="1869"/>
      <c r="F446" s="1869"/>
      <c r="G446" s="1870"/>
      <c r="H446" s="1873"/>
      <c r="I446" s="1869"/>
      <c r="J446" s="1869"/>
      <c r="K446" s="1874"/>
      <c r="L446" s="1878"/>
      <c r="M446" s="1879"/>
      <c r="N446" s="1879"/>
      <c r="O446" s="1880"/>
      <c r="P446" s="167"/>
      <c r="Q446" s="1881"/>
      <c r="R446" s="1881"/>
      <c r="S446" s="1881"/>
      <c r="T446" s="1881"/>
      <c r="U446" s="1881"/>
      <c r="V446" s="1881"/>
      <c r="W446" s="1881"/>
      <c r="X446" s="1881"/>
      <c r="Y446" s="1881"/>
      <c r="Z446" s="1881"/>
      <c r="AA446" s="1881"/>
      <c r="AB446" s="1881"/>
      <c r="AC446" s="1881"/>
      <c r="AD446" s="1881"/>
      <c r="AE446" s="1881"/>
      <c r="AG446" s="82"/>
      <c r="AH446" s="82"/>
      <c r="AI446" s="54"/>
      <c r="AJ446" s="54"/>
      <c r="AK446" s="54"/>
      <c r="AN446" s="439"/>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5" ht="13.5" customHeight="1" x14ac:dyDescent="0.15">
      <c r="A447" s="1828" t="s">
        <v>125</v>
      </c>
      <c r="B447" s="1828"/>
      <c r="C447" s="1829"/>
      <c r="D447" s="1834"/>
      <c r="E447" s="1835"/>
      <c r="F447" s="1835"/>
      <c r="G447" s="1836"/>
      <c r="H447" s="1843"/>
      <c r="I447" s="1843"/>
      <c r="J447" s="1843"/>
      <c r="K447" s="1844"/>
      <c r="L447" s="1849"/>
      <c r="M447" s="1850"/>
      <c r="N447" s="1850"/>
      <c r="O447" s="1851"/>
      <c r="Q447" s="1858" t="s">
        <v>2949</v>
      </c>
      <c r="R447" s="1858"/>
      <c r="S447" s="1858"/>
      <c r="T447" s="1858"/>
      <c r="U447" s="1858"/>
      <c r="V447" s="1858"/>
      <c r="W447" s="1858"/>
      <c r="X447" s="1858"/>
      <c r="Y447" s="1858"/>
      <c r="Z447" s="1858"/>
      <c r="AA447" s="1858"/>
      <c r="AB447" s="1858"/>
      <c r="AC447" s="1858"/>
      <c r="AD447" s="1858"/>
      <c r="AE447" s="1858"/>
      <c r="AF447" s="77"/>
      <c r="AG447" s="77"/>
      <c r="AH447" s="35"/>
      <c r="AI447" s="35"/>
      <c r="AJ447" s="35"/>
      <c r="AK447" s="35"/>
      <c r="AL447" s="35"/>
      <c r="AM447" s="35"/>
      <c r="AN447" s="439"/>
      <c r="AO447" s="35"/>
      <c r="AP447" s="35"/>
      <c r="AQ447" s="35"/>
    </row>
    <row r="448" spans="1:65" ht="13.5" customHeight="1" x14ac:dyDescent="0.15">
      <c r="A448" s="1830"/>
      <c r="B448" s="1830"/>
      <c r="C448" s="1831"/>
      <c r="D448" s="1837"/>
      <c r="E448" s="1838"/>
      <c r="F448" s="1838"/>
      <c r="G448" s="1839"/>
      <c r="H448" s="1845"/>
      <c r="I448" s="1845"/>
      <c r="J448" s="1845"/>
      <c r="K448" s="1846"/>
      <c r="L448" s="1852"/>
      <c r="M448" s="1853"/>
      <c r="N448" s="1853"/>
      <c r="O448" s="1854"/>
      <c r="Q448" s="1858"/>
      <c r="R448" s="1858"/>
      <c r="S448" s="1858"/>
      <c r="T448" s="1858"/>
      <c r="U448" s="1858"/>
      <c r="V448" s="1858"/>
      <c r="W448" s="1858"/>
      <c r="X448" s="1858"/>
      <c r="Y448" s="1858"/>
      <c r="Z448" s="1858"/>
      <c r="AA448" s="1858"/>
      <c r="AB448" s="1858"/>
      <c r="AC448" s="1858"/>
      <c r="AD448" s="1858"/>
      <c r="AE448" s="1858"/>
      <c r="AF448" s="1631" t="str">
        <f>IF(D447="","←普通教室の「総数」が未記入です。",IF(H447="","←「冷房整備済教室数」が未記入です。（０の場合は「０」を記入してください。）",IF(D447&lt;H447,"←「総数」が「冷房整備済教室数」を下回っています。",IF(L447&gt;D447,"←「総数」が「無線LAN整備済教室数」を下回っています。",IF(L447="","←「無線ＬＡＮ整備済教室数」が未記入です。（０の場合は「０」を記入してください。）","")))))</f>
        <v>←普通教室の「総数」が未記入です。</v>
      </c>
      <c r="AG448" s="77"/>
      <c r="AH448" s="35"/>
      <c r="AI448" s="35"/>
      <c r="AJ448" s="35"/>
      <c r="AK448" s="35"/>
      <c r="AL448" s="35"/>
      <c r="AM448" s="35"/>
      <c r="AN448" s="439"/>
      <c r="AO448" s="35"/>
      <c r="AP448" s="35"/>
      <c r="AQ448" s="35"/>
    </row>
    <row r="449" spans="1:43" ht="14.25" customHeight="1" thickBot="1" x14ac:dyDescent="0.2">
      <c r="A449" s="1832"/>
      <c r="B449" s="1832"/>
      <c r="C449" s="1833"/>
      <c r="D449" s="1840"/>
      <c r="E449" s="1841"/>
      <c r="F449" s="1841"/>
      <c r="G449" s="1842"/>
      <c r="H449" s="1847"/>
      <c r="I449" s="1847"/>
      <c r="J449" s="1847"/>
      <c r="K449" s="1848"/>
      <c r="L449" s="1855"/>
      <c r="M449" s="1856"/>
      <c r="N449" s="1856"/>
      <c r="O449" s="1857"/>
      <c r="Q449" s="1858"/>
      <c r="R449" s="1858"/>
      <c r="S449" s="1858"/>
      <c r="T449" s="1858"/>
      <c r="U449" s="1858"/>
      <c r="V449" s="1858"/>
      <c r="W449" s="1858"/>
      <c r="X449" s="1858"/>
      <c r="Y449" s="1858"/>
      <c r="Z449" s="1858"/>
      <c r="AA449" s="1858"/>
      <c r="AB449" s="1858"/>
      <c r="AC449" s="1858"/>
      <c r="AD449" s="1858"/>
      <c r="AE449" s="1858"/>
      <c r="AF449" s="1631"/>
      <c r="AG449" s="77"/>
      <c r="AH449" s="35"/>
      <c r="AI449" s="35"/>
      <c r="AJ449" s="35"/>
      <c r="AK449" s="35"/>
      <c r="AL449" s="35"/>
      <c r="AM449" s="35"/>
      <c r="AN449" s="439"/>
      <c r="AO449" s="35"/>
      <c r="AP449" s="35"/>
      <c r="AQ449" s="35"/>
    </row>
    <row r="450" spans="1:43" ht="21.75" customHeight="1" x14ac:dyDescent="0.15">
      <c r="A450" s="168" t="s">
        <v>107</v>
      </c>
      <c r="B450" s="2040" t="s">
        <v>126</v>
      </c>
      <c r="C450" s="2040"/>
      <c r="D450" s="2040"/>
      <c r="E450" s="2040"/>
      <c r="F450" s="2040"/>
      <c r="G450" s="2040"/>
      <c r="H450" s="2040"/>
      <c r="I450" s="2040"/>
      <c r="J450" s="2040"/>
      <c r="K450" s="2040"/>
      <c r="L450" s="2040"/>
      <c r="M450" s="2040"/>
      <c r="N450" s="2040"/>
      <c r="O450" s="2040"/>
      <c r="P450" s="2040"/>
      <c r="Q450" s="2040"/>
      <c r="R450" s="2040"/>
      <c r="S450" s="2040"/>
      <c r="T450" s="2040"/>
      <c r="U450" s="2040"/>
      <c r="V450" s="2040"/>
      <c r="W450" s="2040"/>
      <c r="X450" s="2040"/>
      <c r="Y450" s="2040"/>
      <c r="Z450" s="2040"/>
      <c r="AA450" s="2040"/>
      <c r="AB450" s="2040"/>
      <c r="AC450" s="2040"/>
      <c r="AD450" s="2040"/>
      <c r="AE450" s="2040"/>
      <c r="AG450" s="54"/>
      <c r="AH450" s="54"/>
      <c r="AI450" s="77"/>
      <c r="AJ450" s="77"/>
      <c r="AK450" s="35"/>
      <c r="AL450" s="35"/>
      <c r="AM450" s="35"/>
      <c r="AN450" s="439"/>
      <c r="AO450" s="35"/>
      <c r="AP450" s="35"/>
      <c r="AQ450" s="35"/>
    </row>
    <row r="451" spans="1:43" ht="5.0999999999999996" customHeight="1" x14ac:dyDescent="0.15">
      <c r="A451" s="168"/>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G451" s="54"/>
      <c r="AH451" s="54"/>
      <c r="AI451" s="77"/>
      <c r="AJ451" s="77"/>
      <c r="AK451" s="35"/>
      <c r="AL451" s="35"/>
      <c r="AM451" s="35"/>
      <c r="AN451" s="439"/>
      <c r="AO451" s="35"/>
      <c r="AP451" s="35"/>
      <c r="AQ451" s="35"/>
    </row>
    <row r="452" spans="1:43" ht="5.0999999999999996" customHeight="1" x14ac:dyDescent="0.15">
      <c r="A452" s="168"/>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G452" s="54"/>
      <c r="AH452" s="54"/>
      <c r="AI452" s="77"/>
      <c r="AJ452" s="77"/>
      <c r="AK452" s="35"/>
      <c r="AL452" s="35"/>
      <c r="AM452" s="35"/>
      <c r="AN452" s="439"/>
      <c r="AO452" s="35"/>
      <c r="AP452" s="35"/>
      <c r="AQ452" s="35"/>
    </row>
    <row r="453" spans="1:43" ht="5.0999999999999996" customHeight="1" x14ac:dyDescent="0.15">
      <c r="A453" s="168"/>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G453" s="54"/>
      <c r="AH453" s="54"/>
      <c r="AI453" s="77"/>
      <c r="AJ453" s="77"/>
      <c r="AK453" s="35"/>
      <c r="AL453" s="35"/>
      <c r="AM453" s="35"/>
      <c r="AN453" s="439"/>
      <c r="AO453" s="35"/>
      <c r="AP453" s="35"/>
      <c r="AQ453" s="35"/>
    </row>
    <row r="454" spans="1:43" ht="15" customHeight="1" x14ac:dyDescent="0.15">
      <c r="A454" s="386" t="s">
        <v>2814</v>
      </c>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c r="AA454" s="253"/>
      <c r="AB454" s="253"/>
      <c r="AC454" s="253"/>
      <c r="AD454" s="253"/>
      <c r="AE454" s="253"/>
      <c r="AG454" s="54"/>
      <c r="AH454" s="54"/>
      <c r="AI454" s="77"/>
      <c r="AJ454" s="77"/>
      <c r="AK454" s="35"/>
      <c r="AL454" s="35"/>
      <c r="AM454" s="35"/>
      <c r="AN454" s="439"/>
      <c r="AO454" s="35"/>
      <c r="AP454" s="35"/>
      <c r="AQ454" s="35"/>
    </row>
    <row r="455" spans="1:43" ht="5.0999999999999996" customHeight="1" x14ac:dyDescent="0.15">
      <c r="A455" s="2041"/>
      <c r="B455" s="2041"/>
      <c r="C455" s="2041"/>
      <c r="D455" s="2041"/>
      <c r="E455" s="2041"/>
      <c r="F455" s="2041"/>
      <c r="G455" s="2041"/>
      <c r="H455" s="2041"/>
      <c r="I455" s="2041"/>
      <c r="J455" s="2041"/>
      <c r="K455" s="2041"/>
      <c r="L455" s="2041"/>
      <c r="M455" s="2041"/>
      <c r="N455" s="2041"/>
      <c r="O455" s="2041"/>
      <c r="P455" s="2041"/>
      <c r="Q455" s="2041"/>
      <c r="R455" s="2041"/>
      <c r="S455" s="2041"/>
      <c r="T455" s="2041"/>
      <c r="U455" s="2041"/>
      <c r="V455" s="2041"/>
      <c r="W455" s="2041"/>
      <c r="X455" s="2041"/>
      <c r="Y455" s="2041"/>
      <c r="Z455" s="2041"/>
      <c r="AA455" s="2041"/>
      <c r="AB455" s="2041"/>
      <c r="AC455" s="2041"/>
      <c r="AD455" s="2041"/>
      <c r="AE455" s="2041"/>
      <c r="AG455" s="54"/>
      <c r="AH455" s="54"/>
      <c r="AI455" s="77"/>
      <c r="AJ455" s="77"/>
      <c r="AK455" s="35"/>
      <c r="AL455" s="35"/>
      <c r="AM455" s="35"/>
      <c r="AN455" s="439"/>
      <c r="AO455" s="35"/>
      <c r="AP455" s="35"/>
      <c r="AQ455" s="35"/>
    </row>
    <row r="456" spans="1:43" ht="20.100000000000001" customHeight="1" thickBot="1" x14ac:dyDescent="0.2">
      <c r="A456" s="258"/>
      <c r="D456" s="228"/>
      <c r="E456" s="228"/>
      <c r="F456" s="228"/>
      <c r="G456" s="228"/>
      <c r="H456" s="258"/>
      <c r="I456" s="258"/>
      <c r="J456" s="258"/>
      <c r="K456" s="258"/>
      <c r="S456" s="1"/>
      <c r="T456" s="227"/>
      <c r="U456" s="2042" t="s">
        <v>2850</v>
      </c>
      <c r="V456" s="2042"/>
      <c r="W456" s="2042"/>
      <c r="X456" s="2042"/>
      <c r="Y456" s="2042" t="s">
        <v>2851</v>
      </c>
      <c r="Z456" s="2042"/>
      <c r="AA456" s="2042"/>
      <c r="AB456" s="2042"/>
      <c r="AD456" s="258"/>
      <c r="AE456" s="258"/>
      <c r="AG456" s="54"/>
      <c r="AH456" s="54"/>
      <c r="AI456" s="77"/>
      <c r="AJ456" s="77"/>
      <c r="AK456" s="35"/>
      <c r="AL456" s="35"/>
      <c r="AM456" s="35"/>
      <c r="AN456" s="439"/>
      <c r="AO456" s="35"/>
      <c r="AP456" s="35"/>
      <c r="AQ456" s="35"/>
    </row>
    <row r="457" spans="1:43" ht="20.100000000000001" customHeight="1" x14ac:dyDescent="0.15">
      <c r="A457" s="2043" t="s">
        <v>2855</v>
      </c>
      <c r="B457" s="2043"/>
      <c r="C457" s="2043"/>
      <c r="D457" s="2043"/>
      <c r="E457" s="2043"/>
      <c r="F457" s="2043"/>
      <c r="G457" s="2043"/>
      <c r="H457" s="2043"/>
      <c r="I457" s="2043"/>
      <c r="J457" s="2043"/>
      <c r="K457" s="2044" t="s">
        <v>2903</v>
      </c>
      <c r="L457" s="2044"/>
      <c r="M457" s="2044"/>
      <c r="N457" s="2044"/>
      <c r="O457" s="2044"/>
      <c r="P457" s="2044"/>
      <c r="Q457" s="2044"/>
      <c r="R457" s="2044"/>
      <c r="S457" s="2044"/>
      <c r="T457" s="2045"/>
      <c r="U457" s="2046"/>
      <c r="V457" s="2047"/>
      <c r="W457" s="2047"/>
      <c r="X457" s="2048"/>
      <c r="Y457" s="2049"/>
      <c r="Z457" s="2047"/>
      <c r="AA457" s="2047"/>
      <c r="AB457" s="2050"/>
      <c r="AC457" s="2043" t="s">
        <v>2854</v>
      </c>
      <c r="AD457" s="2043"/>
      <c r="AE457" s="2043"/>
      <c r="AF457" s="54" t="str">
        <f>IF(AND($L$447&gt;0,U457="",Y457=""),"←現在の利用に対する状況を回答してください",
IF(AND(U457="○",Y457="○"),"←回答が矛盾しています",""))</f>
        <v/>
      </c>
      <c r="AG457" s="54"/>
      <c r="AH457" s="54"/>
      <c r="AI457" s="77"/>
      <c r="AJ457" s="77"/>
      <c r="AK457" s="35"/>
      <c r="AL457" s="35"/>
      <c r="AM457" s="35"/>
      <c r="AN457" s="439"/>
      <c r="AO457" s="35"/>
      <c r="AP457" s="35"/>
      <c r="AQ457" s="35"/>
    </row>
    <row r="458" spans="1:43" ht="20.100000000000001" customHeight="1" thickBot="1" x14ac:dyDescent="0.2">
      <c r="A458" s="2043"/>
      <c r="B458" s="2043"/>
      <c r="C458" s="2043"/>
      <c r="D458" s="2043"/>
      <c r="E458" s="2043"/>
      <c r="F458" s="2043"/>
      <c r="G458" s="2043"/>
      <c r="H458" s="2043"/>
      <c r="I458" s="2043"/>
      <c r="J458" s="2043"/>
      <c r="K458" s="2044" t="s">
        <v>2904</v>
      </c>
      <c r="L458" s="2044"/>
      <c r="M458" s="2044"/>
      <c r="N458" s="2044"/>
      <c r="O458" s="2044"/>
      <c r="P458" s="2044"/>
      <c r="Q458" s="2044"/>
      <c r="R458" s="2044"/>
      <c r="S458" s="2044"/>
      <c r="T458" s="2045"/>
      <c r="U458" s="2032"/>
      <c r="V458" s="2033"/>
      <c r="W458" s="2033"/>
      <c r="X458" s="2034"/>
      <c r="Y458" s="2035"/>
      <c r="Z458" s="2033"/>
      <c r="AA458" s="2033"/>
      <c r="AB458" s="2036"/>
      <c r="AC458" s="2043"/>
      <c r="AD458" s="2043"/>
      <c r="AE458" s="2043"/>
      <c r="AF458" s="54" t="str">
        <f>IF(AND($L$447&gt;0,U458="",Y458=""),"←将来想定される利用に対する状況を回答してください",
IF(AND(U458="○",Y458="○"),"←回答が矛盾しています",""))</f>
        <v/>
      </c>
      <c r="AG458" s="54"/>
      <c r="AH458" s="54"/>
      <c r="AI458" s="77"/>
      <c r="AJ458" s="77"/>
      <c r="AK458" s="35"/>
      <c r="AL458" s="35"/>
      <c r="AM458" s="35"/>
      <c r="AN458" s="439"/>
      <c r="AO458" s="35"/>
      <c r="AP458" s="35"/>
      <c r="AQ458" s="35"/>
    </row>
    <row r="459" spans="1:43" ht="5.0999999999999996" customHeight="1" x14ac:dyDescent="0.15">
      <c r="A459" s="302"/>
      <c r="B459" s="302"/>
      <c r="C459" s="302"/>
      <c r="D459" s="302"/>
      <c r="E459" s="302"/>
      <c r="F459" s="302"/>
      <c r="G459" s="302"/>
      <c r="H459" s="302"/>
      <c r="I459" s="302"/>
      <c r="J459" s="302"/>
      <c r="K459" s="303"/>
      <c r="L459" s="303"/>
      <c r="M459" s="303"/>
      <c r="N459" s="303"/>
      <c r="O459" s="303"/>
      <c r="P459" s="303"/>
      <c r="Q459" s="303"/>
      <c r="R459" s="303"/>
      <c r="S459" s="303"/>
      <c r="T459" s="303"/>
      <c r="U459" s="304"/>
      <c r="V459" s="304"/>
      <c r="W459" s="304"/>
      <c r="X459" s="304"/>
      <c r="Y459" s="304"/>
      <c r="Z459" s="304"/>
      <c r="AA459" s="304"/>
      <c r="AB459" s="304"/>
      <c r="AC459" s="302"/>
      <c r="AD459" s="302"/>
      <c r="AE459" s="302"/>
      <c r="AG459" s="54"/>
      <c r="AH459" s="54"/>
      <c r="AI459" s="77"/>
      <c r="AJ459" s="77"/>
      <c r="AK459" s="35"/>
      <c r="AL459" s="35"/>
      <c r="AM459" s="35"/>
      <c r="AN459" s="439"/>
      <c r="AO459" s="35"/>
      <c r="AP459" s="35"/>
      <c r="AQ459" s="35"/>
    </row>
    <row r="460" spans="1:43" ht="15" customHeight="1" x14ac:dyDescent="0.15">
      <c r="A460" s="302"/>
      <c r="B460" s="302"/>
      <c r="C460" s="302"/>
      <c r="D460" s="302"/>
      <c r="E460" s="302"/>
      <c r="F460" s="302"/>
      <c r="G460" s="302"/>
      <c r="H460" s="302"/>
      <c r="I460" s="302"/>
      <c r="J460" s="302"/>
      <c r="K460" s="303"/>
      <c r="L460" s="303"/>
      <c r="M460" s="387" t="s">
        <v>2900</v>
      </c>
      <c r="N460" s="148"/>
      <c r="O460" s="148"/>
      <c r="P460" s="303"/>
      <c r="Q460" s="303"/>
      <c r="R460" s="303"/>
      <c r="S460" s="303"/>
      <c r="T460" s="303"/>
      <c r="U460" s="304"/>
      <c r="V460" s="304"/>
      <c r="W460" s="304"/>
      <c r="X460" s="304"/>
      <c r="Y460" s="304"/>
      <c r="Z460" s="304"/>
      <c r="AA460" s="304"/>
      <c r="AB460" s="304"/>
      <c r="AC460" s="302"/>
      <c r="AD460" s="302"/>
      <c r="AE460" s="302"/>
      <c r="AG460" s="54"/>
      <c r="AH460" s="54"/>
      <c r="AI460" s="77"/>
      <c r="AJ460" s="77"/>
      <c r="AK460" s="35"/>
      <c r="AL460" s="35"/>
      <c r="AM460" s="35"/>
      <c r="AN460" s="439"/>
      <c r="AO460" s="35"/>
      <c r="AP460" s="35"/>
      <c r="AQ460" s="35"/>
    </row>
    <row r="461" spans="1:43" ht="5.0999999999999996" customHeight="1" thickBot="1" x14ac:dyDescent="0.2">
      <c r="A461" s="302"/>
      <c r="B461" s="302"/>
      <c r="C461" s="302"/>
      <c r="D461" s="302"/>
      <c r="E461" s="302"/>
      <c r="F461" s="302"/>
      <c r="G461" s="302"/>
      <c r="H461" s="302"/>
      <c r="I461" s="302"/>
      <c r="J461" s="302"/>
      <c r="K461" s="303"/>
      <c r="L461" s="303"/>
      <c r="M461" s="260"/>
      <c r="N461" s="303"/>
      <c r="O461" s="303"/>
      <c r="P461" s="303"/>
      <c r="Q461" s="303"/>
      <c r="R461" s="303"/>
      <c r="S461" s="303"/>
      <c r="T461" s="303"/>
      <c r="U461" s="304"/>
      <c r="V461" s="304"/>
      <c r="W461" s="304"/>
      <c r="X461" s="304"/>
      <c r="Y461" s="304"/>
      <c r="Z461" s="304"/>
      <c r="AA461" s="304"/>
      <c r="AB461" s="304"/>
      <c r="AC461" s="302"/>
      <c r="AD461" s="302"/>
      <c r="AE461" s="302"/>
      <c r="AG461" s="54"/>
      <c r="AH461" s="54"/>
      <c r="AI461" s="77"/>
      <c r="AJ461" s="77"/>
      <c r="AK461" s="35"/>
      <c r="AL461" s="35"/>
      <c r="AM461" s="35"/>
      <c r="AN461" s="439"/>
      <c r="AO461" s="35"/>
      <c r="AP461" s="35"/>
      <c r="AQ461" s="35"/>
    </row>
    <row r="462" spans="1:43" ht="20.100000000000001" customHeight="1" thickBot="1" x14ac:dyDescent="0.2">
      <c r="A462" s="302"/>
      <c r="B462" s="2051"/>
      <c r="C462" s="2052"/>
      <c r="D462" s="2052"/>
      <c r="E462" s="2052"/>
      <c r="F462" s="2052"/>
      <c r="G462" s="2052"/>
      <c r="H462" s="2052"/>
      <c r="I462" s="2052"/>
      <c r="J462" s="2052"/>
      <c r="K462" s="2052"/>
      <c r="L462" s="2052"/>
      <c r="M462" s="2052"/>
      <c r="N462" s="2052"/>
      <c r="O462" s="2052"/>
      <c r="P462" s="2052"/>
      <c r="Q462" s="2052"/>
      <c r="R462" s="2052"/>
      <c r="S462" s="2052"/>
      <c r="T462" s="2052"/>
      <c r="U462" s="2052"/>
      <c r="V462" s="2052"/>
      <c r="W462" s="2052"/>
      <c r="X462" s="2052"/>
      <c r="Y462" s="2052"/>
      <c r="Z462" s="2052"/>
      <c r="AA462" s="2052"/>
      <c r="AB462" s="2052"/>
      <c r="AC462" s="2052"/>
      <c r="AD462" s="2053"/>
      <c r="AE462" s="302"/>
      <c r="AF462" s="54" t="str">
        <f>IF(L447=0,"",IF(B462="","←（任意）将来の想定があればご記入ください",""))</f>
        <v/>
      </c>
      <c r="AG462" s="54"/>
      <c r="AH462" s="54"/>
      <c r="AI462" s="77"/>
      <c r="AJ462" s="77"/>
      <c r="AK462" s="35"/>
      <c r="AL462" s="35"/>
      <c r="AM462" s="35"/>
      <c r="AN462" s="439"/>
      <c r="AO462" s="35"/>
      <c r="AP462" s="35"/>
      <c r="AQ462" s="35"/>
    </row>
    <row r="463" spans="1:43" ht="39.950000000000003" customHeight="1" x14ac:dyDescent="0.15">
      <c r="A463" s="2037" t="s">
        <v>2902</v>
      </c>
      <c r="B463" s="2038"/>
      <c r="C463" s="2039" t="s">
        <v>2901</v>
      </c>
      <c r="D463" s="1103"/>
      <c r="E463" s="1103"/>
      <c r="F463" s="1103"/>
      <c r="G463" s="1103"/>
      <c r="H463" s="1103"/>
      <c r="I463" s="1103"/>
      <c r="J463" s="1103"/>
      <c r="K463" s="1103"/>
      <c r="L463" s="1103"/>
      <c r="M463" s="1103"/>
      <c r="N463" s="1103"/>
      <c r="O463" s="1103"/>
      <c r="P463" s="1103"/>
      <c r="Q463" s="1103"/>
      <c r="R463" s="1103"/>
      <c r="S463" s="1103"/>
      <c r="T463" s="1103"/>
      <c r="U463" s="1103"/>
      <c r="V463" s="1103"/>
      <c r="W463" s="1103"/>
      <c r="X463" s="1103"/>
      <c r="Y463" s="1103"/>
      <c r="Z463" s="1103"/>
      <c r="AA463" s="1103"/>
      <c r="AB463" s="1103"/>
      <c r="AC463" s="1103"/>
      <c r="AD463" s="1103"/>
      <c r="AE463" s="1103"/>
      <c r="AG463" s="54"/>
      <c r="AH463" s="54"/>
      <c r="AI463" s="77"/>
      <c r="AJ463" s="77"/>
      <c r="AK463" s="35"/>
      <c r="AL463" s="35"/>
      <c r="AM463" s="35"/>
      <c r="AN463" s="439"/>
      <c r="AO463" s="35"/>
      <c r="AP463" s="35"/>
      <c r="AQ463" s="35"/>
    </row>
    <row r="464" spans="1:43" ht="5.0999999999999996" customHeight="1" x14ac:dyDescent="0.15">
      <c r="A464" s="358"/>
      <c r="B464" s="288"/>
      <c r="C464" s="359"/>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287"/>
      <c r="AE464" s="287"/>
      <c r="AG464" s="54"/>
      <c r="AH464" s="54"/>
      <c r="AI464" s="77"/>
      <c r="AJ464" s="77"/>
      <c r="AK464" s="35"/>
      <c r="AL464" s="35"/>
      <c r="AM464" s="35"/>
      <c r="AN464" s="439"/>
      <c r="AO464" s="35"/>
      <c r="AP464" s="35"/>
      <c r="AQ464" s="35"/>
    </row>
    <row r="465" spans="1:43" ht="5.0999999999999996" customHeight="1" x14ac:dyDescent="0.15">
      <c r="A465" s="168"/>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G465" s="54"/>
      <c r="AH465" s="54"/>
      <c r="AI465" s="77"/>
      <c r="AJ465" s="77"/>
      <c r="AK465" s="35"/>
      <c r="AL465" s="35"/>
      <c r="AM465" s="35"/>
      <c r="AN465" s="439"/>
      <c r="AO465" s="35"/>
      <c r="AP465" s="35"/>
      <c r="AQ465" s="35"/>
    </row>
    <row r="466" spans="1:43" ht="5.0999999999999996" customHeight="1" x14ac:dyDescent="0.15">
      <c r="A466" s="168"/>
      <c r="B466" s="220"/>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150"/>
      <c r="AE466" s="150"/>
      <c r="AG466" s="54"/>
      <c r="AH466" s="54"/>
      <c r="AI466" s="77"/>
      <c r="AJ466" s="77"/>
      <c r="AK466" s="35"/>
      <c r="AL466" s="35"/>
      <c r="AM466" s="35"/>
      <c r="AN466" s="439"/>
      <c r="AO466" s="35"/>
      <c r="AP466" s="35"/>
      <c r="AQ466" s="35"/>
    </row>
    <row r="467" spans="1:43" ht="13.5" x14ac:dyDescent="0.15">
      <c r="A467" s="386" t="s">
        <v>2981</v>
      </c>
      <c r="B467" s="392"/>
      <c r="C467" s="392"/>
      <c r="D467" s="392"/>
      <c r="E467" s="392"/>
      <c r="F467" s="392"/>
      <c r="G467" s="392"/>
      <c r="H467" s="392"/>
      <c r="I467" s="392"/>
      <c r="J467" s="392"/>
      <c r="K467" s="392"/>
      <c r="L467" s="392"/>
      <c r="M467" s="392"/>
      <c r="N467" s="392"/>
      <c r="O467" s="392"/>
      <c r="P467" s="150"/>
      <c r="Q467" s="150"/>
      <c r="R467" s="150"/>
      <c r="S467" s="150"/>
      <c r="T467" s="150"/>
      <c r="U467" s="150"/>
      <c r="V467" s="150"/>
      <c r="W467" s="150"/>
      <c r="X467" s="150"/>
      <c r="Y467" s="150"/>
      <c r="Z467" s="150"/>
      <c r="AA467" s="150"/>
      <c r="AB467" s="150"/>
      <c r="AC467" s="150"/>
      <c r="AD467" s="150"/>
      <c r="AE467" s="150"/>
      <c r="AG467" s="54"/>
      <c r="AH467" s="54"/>
      <c r="AI467" s="77"/>
      <c r="AJ467" s="77"/>
      <c r="AK467" s="35"/>
      <c r="AL467" s="35"/>
      <c r="AM467" s="35"/>
      <c r="AN467" s="439"/>
      <c r="AO467" s="35"/>
      <c r="AP467" s="35"/>
      <c r="AQ467" s="35"/>
    </row>
    <row r="468" spans="1:43" ht="5.0999999999999996" customHeight="1" x14ac:dyDescent="0.15">
      <c r="A468" s="386"/>
      <c r="B468" s="392"/>
      <c r="C468" s="392"/>
      <c r="D468" s="392"/>
      <c r="E468" s="392"/>
      <c r="F468" s="392"/>
      <c r="G468" s="392"/>
      <c r="H468" s="392"/>
      <c r="I468" s="392"/>
      <c r="J468" s="392"/>
      <c r="K468" s="392"/>
      <c r="L468" s="392"/>
      <c r="M468" s="392"/>
      <c r="N468" s="392"/>
      <c r="O468" s="392"/>
      <c r="P468" s="150"/>
      <c r="Q468" s="150"/>
      <c r="R468" s="150"/>
      <c r="S468" s="150"/>
      <c r="T468" s="150"/>
      <c r="U468" s="150"/>
      <c r="V468" s="150"/>
      <c r="W468" s="150"/>
      <c r="X468" s="150"/>
      <c r="Y468" s="150"/>
      <c r="Z468" s="150"/>
      <c r="AA468" s="150"/>
      <c r="AB468" s="150"/>
      <c r="AC468" s="150"/>
      <c r="AD468" s="150"/>
      <c r="AE468" s="150"/>
      <c r="AG468" s="54"/>
      <c r="AH468" s="54"/>
      <c r="AI468" s="77"/>
      <c r="AJ468" s="77"/>
      <c r="AK468" s="35"/>
      <c r="AL468" s="35"/>
      <c r="AM468" s="35"/>
      <c r="AN468" s="439"/>
      <c r="AO468" s="35"/>
      <c r="AP468" s="35"/>
      <c r="AQ468" s="35"/>
    </row>
    <row r="469" spans="1:43" ht="25.5" customHeight="1" x14ac:dyDescent="0.15">
      <c r="A469" s="958" t="s">
        <v>2982</v>
      </c>
      <c r="B469" s="2025"/>
      <c r="C469" s="2025"/>
      <c r="D469" s="2025"/>
      <c r="E469" s="2025"/>
      <c r="F469" s="2025"/>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2025"/>
      <c r="AB469" s="2025"/>
      <c r="AC469" s="2025"/>
      <c r="AD469" s="2025"/>
      <c r="AE469" s="2025"/>
      <c r="AG469" s="54"/>
      <c r="AH469" s="54"/>
      <c r="AI469" s="77"/>
      <c r="AJ469" s="77"/>
      <c r="AK469" s="35"/>
      <c r="AL469" s="35"/>
      <c r="AM469" s="35"/>
      <c r="AN469" s="439"/>
      <c r="AO469" s="35"/>
      <c r="AP469" s="35"/>
      <c r="AQ469" s="35"/>
    </row>
    <row r="470" spans="1:43" ht="5.0999999999999996" customHeight="1" thickBot="1" x14ac:dyDescent="0.2">
      <c r="A470" s="393"/>
      <c r="B470" s="392"/>
      <c r="C470" s="392"/>
      <c r="D470" s="392"/>
      <c r="E470" s="392"/>
      <c r="F470" s="392"/>
      <c r="G470" s="392"/>
      <c r="H470" s="392"/>
      <c r="I470" s="392"/>
      <c r="J470" s="392"/>
      <c r="K470" s="392"/>
      <c r="L470" s="392"/>
      <c r="M470" s="392"/>
      <c r="N470" s="392"/>
      <c r="O470" s="392"/>
      <c r="P470" s="150"/>
      <c r="Q470" s="150"/>
      <c r="R470" s="150"/>
      <c r="S470" s="150"/>
      <c r="T470" s="150"/>
      <c r="U470" s="150"/>
      <c r="V470" s="150"/>
      <c r="W470" s="150"/>
      <c r="X470" s="150"/>
      <c r="Y470" s="150"/>
      <c r="Z470" s="150"/>
      <c r="AA470" s="150"/>
      <c r="AB470" s="150"/>
      <c r="AC470" s="150"/>
      <c r="AD470" s="150"/>
      <c r="AE470" s="150"/>
      <c r="AG470" s="54"/>
      <c r="AH470" s="54"/>
      <c r="AI470" s="77"/>
      <c r="AJ470" s="77"/>
      <c r="AK470" s="35"/>
      <c r="AL470" s="35"/>
      <c r="AM470" s="35"/>
      <c r="AN470" s="439"/>
      <c r="AO470" s="35"/>
      <c r="AP470" s="35"/>
      <c r="AQ470" s="35"/>
    </row>
    <row r="471" spans="1:43" ht="18" customHeight="1" x14ac:dyDescent="0.15">
      <c r="A471" s="2026"/>
      <c r="B471" s="2027"/>
      <c r="C471" s="2015" t="s">
        <v>2852</v>
      </c>
      <c r="D471" s="2016"/>
      <c r="E471" s="2016"/>
      <c r="F471" s="2016"/>
      <c r="G471" s="2016"/>
      <c r="H471" s="2016"/>
      <c r="I471" s="2016"/>
      <c r="J471" s="2016"/>
      <c r="K471" s="2016"/>
      <c r="L471" s="2016"/>
      <c r="M471" s="2016"/>
      <c r="N471" s="2016"/>
      <c r="O471" s="2016"/>
      <c r="P471" s="2016"/>
      <c r="Q471" s="2016"/>
      <c r="R471" s="2016"/>
      <c r="S471" s="2016"/>
      <c r="T471" s="2016"/>
      <c r="U471" s="2016"/>
      <c r="V471" s="2016"/>
      <c r="W471" s="2016"/>
      <c r="X471" s="2016"/>
      <c r="Y471" s="2016"/>
      <c r="Z471" s="2016"/>
      <c r="AA471" s="2016"/>
      <c r="AB471" s="2016"/>
      <c r="AC471" s="2016"/>
      <c r="AD471" s="2016"/>
      <c r="AE471" s="150"/>
      <c r="AF471" s="54" t="str">
        <f>IF(L447=0,"",IF(COUNTA(A471:A474)=0,"←無線LAN環境の課題を回答してください",IF(AND(COUNTA(A471:A474)&gt;1,A473="○"),"←回答が矛盾しています","")))</f>
        <v/>
      </c>
      <c r="AG471" s="54"/>
      <c r="AH471" s="54"/>
      <c r="AI471" s="77"/>
      <c r="AJ471" s="77"/>
      <c r="AK471" s="35"/>
      <c r="AL471" s="35"/>
      <c r="AM471" s="35"/>
      <c r="AN471" s="439"/>
      <c r="AO471" s="35"/>
      <c r="AP471" s="35"/>
      <c r="AQ471" s="35"/>
    </row>
    <row r="472" spans="1:43" ht="18" customHeight="1" x14ac:dyDescent="0.15">
      <c r="A472" s="2013"/>
      <c r="B472" s="2014"/>
      <c r="C472" s="2015" t="s">
        <v>2853</v>
      </c>
      <c r="D472" s="2016"/>
      <c r="E472" s="2016"/>
      <c r="F472" s="2016"/>
      <c r="G472" s="2016"/>
      <c r="H472" s="2016"/>
      <c r="I472" s="2016"/>
      <c r="J472" s="2016"/>
      <c r="K472" s="2016"/>
      <c r="L472" s="2016"/>
      <c r="M472" s="2016"/>
      <c r="N472" s="2016"/>
      <c r="O472" s="2016"/>
      <c r="P472" s="2016"/>
      <c r="Q472" s="2016"/>
      <c r="R472" s="2016"/>
      <c r="S472" s="2016"/>
      <c r="T472" s="2016"/>
      <c r="U472" s="2016"/>
      <c r="V472" s="2016"/>
      <c r="W472" s="2016"/>
      <c r="X472" s="2016"/>
      <c r="Y472" s="2016"/>
      <c r="Z472" s="2016"/>
      <c r="AA472" s="2016"/>
      <c r="AB472" s="2016"/>
      <c r="AC472" s="2016"/>
      <c r="AD472" s="2016"/>
      <c r="AE472" s="150"/>
      <c r="AG472" s="54"/>
      <c r="AH472" s="54"/>
      <c r="AI472" s="77"/>
      <c r="AJ472" s="77"/>
      <c r="AK472" s="35"/>
      <c r="AL472" s="35"/>
      <c r="AM472" s="35"/>
      <c r="AN472" s="439"/>
      <c r="AO472" s="35"/>
      <c r="AP472" s="35"/>
      <c r="AQ472" s="35"/>
    </row>
    <row r="473" spans="1:43" ht="18" customHeight="1" x14ac:dyDescent="0.15">
      <c r="A473" s="2013"/>
      <c r="B473" s="2014"/>
      <c r="C473" s="2015" t="s">
        <v>3005</v>
      </c>
      <c r="D473" s="2016"/>
      <c r="E473" s="2016"/>
      <c r="F473" s="2016"/>
      <c r="G473" s="2016"/>
      <c r="H473" s="2016"/>
      <c r="I473" s="2016"/>
      <c r="J473" s="2016"/>
      <c r="K473" s="2016"/>
      <c r="L473" s="2016"/>
      <c r="M473" s="2016"/>
      <c r="N473" s="2016"/>
      <c r="O473" s="2016"/>
      <c r="P473" s="2016"/>
      <c r="Q473" s="2016"/>
      <c r="R473" s="2016"/>
      <c r="S473" s="2016"/>
      <c r="T473" s="2016"/>
      <c r="U473" s="2016"/>
      <c r="V473" s="2016"/>
      <c r="W473" s="2016"/>
      <c r="X473" s="2016"/>
      <c r="Y473" s="2016"/>
      <c r="Z473" s="2016"/>
      <c r="AA473" s="2016"/>
      <c r="AB473" s="2016"/>
      <c r="AC473" s="2016"/>
      <c r="AD473" s="2016"/>
      <c r="AE473" s="150"/>
      <c r="AG473" s="54"/>
      <c r="AH473" s="54"/>
      <c r="AI473" s="77"/>
      <c r="AJ473" s="77"/>
      <c r="AK473" s="35"/>
      <c r="AL473" s="35"/>
      <c r="AM473" s="35"/>
      <c r="AN473" s="439"/>
      <c r="AO473" s="35"/>
      <c r="AP473" s="35"/>
      <c r="AQ473" s="35"/>
    </row>
    <row r="474" spans="1:43" ht="18" customHeight="1" thickBot="1" x14ac:dyDescent="0.2">
      <c r="A474" s="2017"/>
      <c r="B474" s="2018"/>
      <c r="C474" s="2020" t="s">
        <v>2954</v>
      </c>
      <c r="D474" s="2021"/>
      <c r="E474" s="2021"/>
      <c r="F474" s="2021"/>
      <c r="G474" s="2021"/>
      <c r="H474" s="2021"/>
      <c r="I474" s="2022"/>
      <c r="J474" s="2023"/>
      <c r="K474" s="2023"/>
      <c r="L474" s="2023"/>
      <c r="M474" s="2023"/>
      <c r="N474" s="2023"/>
      <c r="O474" s="2023"/>
      <c r="P474" s="2023"/>
      <c r="Q474" s="2023"/>
      <c r="R474" s="2023"/>
      <c r="S474" s="2023"/>
      <c r="T474" s="2023"/>
      <c r="U474" s="2023"/>
      <c r="V474" s="2023"/>
      <c r="W474" s="2023"/>
      <c r="X474" s="2023"/>
      <c r="Y474" s="2023"/>
      <c r="Z474" s="2023"/>
      <c r="AA474" s="2023"/>
      <c r="AB474" s="2023"/>
      <c r="AC474" s="2023"/>
      <c r="AD474" s="2024"/>
      <c r="AE474" s="150"/>
      <c r="AF474" s="54" t="str">
        <f>IF(AND(A474="○",I474=""),"←「その他の課題」の内容を記入してください","")</f>
        <v/>
      </c>
      <c r="AG474" s="54"/>
      <c r="AH474" s="54"/>
      <c r="AI474" s="77"/>
      <c r="AJ474" s="77"/>
      <c r="AK474" s="35"/>
      <c r="AL474" s="35"/>
      <c r="AM474" s="35"/>
      <c r="AN474" s="439"/>
      <c r="AO474" s="35"/>
      <c r="AP474" s="35"/>
      <c r="AQ474" s="35"/>
    </row>
    <row r="475" spans="1:43" ht="5.0999999999999996" customHeight="1" x14ac:dyDescent="0.15">
      <c r="A475" s="2019"/>
      <c r="B475" s="2019"/>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G475" s="54"/>
      <c r="AH475" s="54"/>
      <c r="AI475" s="77"/>
      <c r="AJ475" s="77"/>
      <c r="AK475" s="35"/>
      <c r="AL475" s="35"/>
      <c r="AM475" s="35"/>
      <c r="AN475" s="439"/>
      <c r="AO475" s="35"/>
      <c r="AP475" s="35"/>
      <c r="AQ475" s="35"/>
    </row>
    <row r="476" spans="1:43" ht="5.0999999999999996" customHeight="1" x14ac:dyDescent="0.15">
      <c r="A476" s="360"/>
      <c r="B476" s="36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G476" s="54"/>
      <c r="AH476" s="54"/>
      <c r="AI476" s="77"/>
      <c r="AJ476" s="77"/>
      <c r="AK476" s="35"/>
      <c r="AL476" s="35"/>
      <c r="AM476" s="35"/>
      <c r="AN476" s="439"/>
      <c r="AO476" s="35"/>
      <c r="AP476" s="35"/>
      <c r="AQ476" s="35"/>
    </row>
    <row r="477" spans="1:43" ht="5.0999999999999996" customHeight="1" x14ac:dyDescent="0.15">
      <c r="A477" s="360"/>
      <c r="B477" s="36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G477" s="54"/>
      <c r="AH477" s="54"/>
      <c r="AI477" s="77"/>
      <c r="AJ477" s="77"/>
      <c r="AK477" s="35"/>
      <c r="AL477" s="35"/>
      <c r="AM477" s="35"/>
      <c r="AN477" s="439"/>
      <c r="AO477" s="35"/>
      <c r="AP477" s="35"/>
      <c r="AQ477" s="35"/>
    </row>
    <row r="478" spans="1:43" ht="18" customHeight="1" x14ac:dyDescent="0.15">
      <c r="A478" s="1796" t="s">
        <v>228</v>
      </c>
      <c r="B478" s="1796"/>
      <c r="C478" s="1796"/>
      <c r="D478" s="1796"/>
      <c r="E478" s="1796"/>
      <c r="F478" s="1796"/>
      <c r="G478" s="1796"/>
      <c r="H478" s="1796"/>
      <c r="I478" s="1796"/>
      <c r="J478" s="1796"/>
      <c r="K478" s="1796"/>
      <c r="L478" s="1796"/>
      <c r="M478" s="1796"/>
      <c r="N478" s="1796"/>
      <c r="O478" s="148"/>
      <c r="P478" s="148"/>
      <c r="Q478" s="148"/>
      <c r="R478" s="148"/>
      <c r="S478" s="148"/>
      <c r="T478" s="148"/>
      <c r="U478" s="148"/>
      <c r="V478" s="148"/>
      <c r="W478" s="148"/>
      <c r="X478" s="148"/>
      <c r="Y478" s="148"/>
      <c r="Z478" s="148"/>
      <c r="AA478" s="148"/>
      <c r="AB478" s="148"/>
      <c r="AC478" s="148"/>
      <c r="AD478" s="148"/>
      <c r="AE478" s="54"/>
      <c r="AG478" s="54"/>
      <c r="AH478" s="54"/>
      <c r="AI478" s="77"/>
      <c r="AJ478" s="77"/>
      <c r="AK478" s="35"/>
      <c r="AL478" s="35"/>
      <c r="AM478" s="35"/>
      <c r="AN478" s="439"/>
      <c r="AO478" s="35"/>
      <c r="AP478" s="35"/>
      <c r="AQ478" s="35"/>
    </row>
    <row r="479" spans="1:43" ht="5.0999999999999996" customHeight="1" thickBot="1" x14ac:dyDescent="0.2">
      <c r="A479" s="357"/>
      <c r="B479" s="357"/>
      <c r="C479" s="357"/>
      <c r="D479" s="357"/>
      <c r="E479" s="357"/>
      <c r="F479" s="357"/>
      <c r="G479" s="357"/>
      <c r="H479" s="357"/>
      <c r="I479" s="357"/>
      <c r="J479" s="357"/>
      <c r="K479" s="357"/>
      <c r="L479" s="357"/>
      <c r="M479" s="357"/>
      <c r="N479" s="357"/>
      <c r="O479" s="148"/>
      <c r="P479" s="148"/>
      <c r="Q479" s="148"/>
      <c r="R479" s="148"/>
      <c r="S479" s="148"/>
      <c r="T479" s="148"/>
      <c r="U479" s="148"/>
      <c r="V479" s="148"/>
      <c r="W479" s="148"/>
      <c r="X479" s="148"/>
      <c r="Y479" s="148"/>
      <c r="Z479" s="148"/>
      <c r="AA479" s="148"/>
      <c r="AB479" s="148"/>
      <c r="AC479" s="148"/>
      <c r="AD479" s="148"/>
      <c r="AE479" s="54"/>
      <c r="AG479" s="54"/>
      <c r="AH479" s="54"/>
      <c r="AI479" s="77"/>
      <c r="AJ479" s="77"/>
      <c r="AK479" s="35"/>
      <c r="AL479" s="35"/>
      <c r="AM479" s="35"/>
      <c r="AN479" s="439"/>
      <c r="AO479" s="35"/>
      <c r="AP479" s="35"/>
      <c r="AQ479" s="35"/>
    </row>
    <row r="480" spans="1:43" ht="24" customHeight="1" thickBot="1" x14ac:dyDescent="0.2">
      <c r="A480" s="1902"/>
      <c r="B480" s="1903"/>
      <c r="C480" s="1904" t="s">
        <v>229</v>
      </c>
      <c r="D480" s="1905"/>
      <c r="E480" s="1905"/>
      <c r="F480" s="1905"/>
      <c r="G480" s="1905"/>
      <c r="H480" s="1905"/>
      <c r="I480" s="1905"/>
      <c r="J480" s="1905"/>
      <c r="K480" s="1905"/>
      <c r="L480" s="1905"/>
      <c r="M480" s="1905"/>
      <c r="N480" s="1905"/>
      <c r="O480" s="1905"/>
      <c r="P480" s="1905"/>
      <c r="Q480" s="1905"/>
      <c r="R480" s="1905"/>
      <c r="S480" s="1905"/>
      <c r="T480" s="1905"/>
      <c r="U480" s="1905"/>
      <c r="V480" s="1905"/>
      <c r="W480" s="1905"/>
      <c r="X480" s="1905"/>
      <c r="Y480" s="1905"/>
      <c r="Z480" s="1905"/>
      <c r="AA480" s="1905"/>
      <c r="AB480" s="1905"/>
      <c r="AC480" s="1905"/>
      <c r="AD480" s="1905"/>
      <c r="AF480" s="35"/>
      <c r="AG480" s="35"/>
      <c r="AH480" s="35"/>
      <c r="AI480" s="35"/>
      <c r="AJ480" s="35"/>
      <c r="AK480" s="35"/>
      <c r="AL480" s="35"/>
      <c r="AM480" s="35"/>
      <c r="AN480" s="439"/>
      <c r="AO480" s="35"/>
      <c r="AP480" s="35"/>
      <c r="AQ480" s="35"/>
    </row>
    <row r="481" spans="1:63" ht="5.0999999999999996" customHeight="1" x14ac:dyDescent="0.15">
      <c r="A481" s="149"/>
      <c r="B481" s="149"/>
      <c r="C481" s="224"/>
      <c r="D481" s="224"/>
      <c r="E481" s="224"/>
      <c r="F481" s="224"/>
      <c r="G481" s="224"/>
      <c r="H481" s="224"/>
      <c r="I481" s="224"/>
      <c r="J481" s="224"/>
      <c r="K481" s="224"/>
      <c r="AF481" s="1702" t="str">
        <f>IF(OR(I483="",I484="",I485=""),"←体育館・講堂・ホールの「総数」が未記入です。（０の場合は「０」を記入してください。）",
IF(OR(AND(I483&lt;&gt;0,N483=""),AND(I484&lt;&gt;0,N484=""),AND(I485&lt;&gt;0,N485="")),"←「冷房整備済空間数」が未記入です。（０の場合は「０」を記入してください。）",
IF(I483&lt;N483,"←【体育館（スポーツ専用）】冷房整備済空間数が「総数」を上回っているので修正してください。",
IF(I484&lt;N484,"←【講堂・ホールを兼ねる体育館】冷房整備済空間数が「総数」を上回っているので修正してください。",
IF(I485&lt;N485,"←【講堂・ホール】冷房整備済空間数が「総数」を上回っているので修正してください。","")))))</f>
        <v>←体育館・講堂・ホールの「総数」が未記入です。（０の場合は「０」を記入してください。）</v>
      </c>
      <c r="AG481" s="35"/>
      <c r="AH481" s="35"/>
      <c r="AI481" s="35"/>
      <c r="AJ481" s="35"/>
      <c r="AK481" s="35"/>
      <c r="AL481" s="35"/>
      <c r="AM481" s="35"/>
      <c r="AN481" s="439"/>
      <c r="AO481" s="35"/>
      <c r="AP481" s="35"/>
      <c r="AQ481" s="35"/>
    </row>
    <row r="482" spans="1:63" ht="30" customHeight="1" thickBot="1" x14ac:dyDescent="0.2">
      <c r="A482" s="1906" t="s">
        <v>230</v>
      </c>
      <c r="B482" s="1907"/>
      <c r="C482" s="1907"/>
      <c r="D482" s="1907"/>
      <c r="E482" s="1907"/>
      <c r="F482" s="1907"/>
      <c r="G482" s="1907"/>
      <c r="H482" s="1908"/>
      <c r="I482" s="1909" t="s">
        <v>127</v>
      </c>
      <c r="J482" s="1900"/>
      <c r="K482" s="1900"/>
      <c r="L482" s="1900"/>
      <c r="M482" s="1900"/>
      <c r="N482" s="1871" t="s">
        <v>231</v>
      </c>
      <c r="O482" s="1867"/>
      <c r="P482" s="1867"/>
      <c r="Q482" s="1867"/>
      <c r="R482" s="1867"/>
      <c r="S482" s="1872"/>
      <c r="T482" s="271"/>
      <c r="U482" s="271"/>
      <c r="V482" s="271"/>
      <c r="W482" s="271"/>
      <c r="X482" s="271"/>
      <c r="Y482" s="271"/>
      <c r="Z482" s="271"/>
      <c r="AA482" s="271"/>
      <c r="AB482" s="271"/>
      <c r="AC482" s="271"/>
      <c r="AD482" s="271"/>
      <c r="AE482" s="271"/>
      <c r="AF482" s="1702"/>
      <c r="AG482" s="35"/>
      <c r="AH482" s="35"/>
      <c r="AI482" s="35"/>
      <c r="AJ482" s="35"/>
      <c r="AK482" s="35"/>
      <c r="AL482" s="35"/>
      <c r="AM482" s="35"/>
      <c r="AN482" s="439"/>
      <c r="AO482" s="35"/>
      <c r="AP482" s="35"/>
      <c r="AQ482" s="35"/>
    </row>
    <row r="483" spans="1:63" ht="18" customHeight="1" x14ac:dyDescent="0.15">
      <c r="A483" s="1887" t="s">
        <v>128</v>
      </c>
      <c r="B483" s="1888"/>
      <c r="C483" s="1888"/>
      <c r="D483" s="1888"/>
      <c r="E483" s="1888"/>
      <c r="F483" s="1888"/>
      <c r="G483" s="1888"/>
      <c r="H483" s="1889"/>
      <c r="I483" s="1910"/>
      <c r="J483" s="1911"/>
      <c r="K483" s="1911"/>
      <c r="L483" s="1911"/>
      <c r="M483" s="1912"/>
      <c r="N483" s="1913"/>
      <c r="O483" s="1914"/>
      <c r="P483" s="1914"/>
      <c r="Q483" s="1914"/>
      <c r="R483" s="1914"/>
      <c r="S483" s="1915"/>
      <c r="T483" s="270"/>
      <c r="U483" s="270"/>
      <c r="V483" s="270"/>
      <c r="W483" s="270"/>
      <c r="X483" s="270"/>
      <c r="Y483" s="270"/>
      <c r="Z483" s="270"/>
      <c r="AA483" s="270"/>
      <c r="AB483" s="270"/>
      <c r="AC483" s="270"/>
      <c r="AD483" s="270"/>
      <c r="AE483" s="270"/>
      <c r="AF483" s="1702"/>
      <c r="AG483" s="35"/>
      <c r="AH483" s="35"/>
      <c r="AI483" s="35"/>
      <c r="AJ483" s="35"/>
      <c r="AK483" s="35"/>
      <c r="AL483" s="35"/>
      <c r="AM483" s="35"/>
      <c r="AN483" s="439"/>
      <c r="AO483" s="35"/>
      <c r="AP483" s="35"/>
      <c r="AQ483" s="35"/>
    </row>
    <row r="484" spans="1:63" ht="18" customHeight="1" x14ac:dyDescent="0.15">
      <c r="A484" s="1887" t="s">
        <v>129</v>
      </c>
      <c r="B484" s="1888"/>
      <c r="C484" s="1888"/>
      <c r="D484" s="1888"/>
      <c r="E484" s="1888"/>
      <c r="F484" s="1888"/>
      <c r="G484" s="1888"/>
      <c r="H484" s="1889"/>
      <c r="I484" s="1890"/>
      <c r="J484" s="1891"/>
      <c r="K484" s="1891"/>
      <c r="L484" s="1891"/>
      <c r="M484" s="1892"/>
      <c r="N484" s="1893"/>
      <c r="O484" s="1894"/>
      <c r="P484" s="1894"/>
      <c r="Q484" s="1894"/>
      <c r="R484" s="1894"/>
      <c r="S484" s="1895"/>
      <c r="T484" s="270"/>
      <c r="U484" s="270"/>
      <c r="V484" s="270"/>
      <c r="W484" s="270"/>
      <c r="X484" s="270"/>
      <c r="Y484" s="270"/>
      <c r="Z484" s="270"/>
      <c r="AA484" s="270"/>
      <c r="AB484" s="270"/>
      <c r="AC484" s="270"/>
      <c r="AD484" s="270"/>
      <c r="AE484" s="270"/>
      <c r="AF484" s="1702"/>
      <c r="AG484" s="35"/>
      <c r="AH484" s="35"/>
      <c r="AI484" s="35"/>
      <c r="AJ484" s="35"/>
      <c r="AK484" s="35"/>
      <c r="AL484" s="35"/>
      <c r="AM484" s="35"/>
      <c r="AN484" s="439"/>
      <c r="AO484" s="35"/>
      <c r="AP484" s="35"/>
      <c r="AQ484" s="35"/>
    </row>
    <row r="485" spans="1:63" ht="18" customHeight="1" thickBot="1" x14ac:dyDescent="0.2">
      <c r="A485" s="1887" t="s">
        <v>130</v>
      </c>
      <c r="B485" s="1888"/>
      <c r="C485" s="1888"/>
      <c r="D485" s="1888"/>
      <c r="E485" s="1888"/>
      <c r="F485" s="1888"/>
      <c r="G485" s="1888"/>
      <c r="H485" s="1889"/>
      <c r="I485" s="1896"/>
      <c r="J485" s="1897"/>
      <c r="K485" s="1897"/>
      <c r="L485" s="1897"/>
      <c r="M485" s="1898"/>
      <c r="N485" s="1899"/>
      <c r="O485" s="1900"/>
      <c r="P485" s="1900"/>
      <c r="Q485" s="1900"/>
      <c r="R485" s="1900"/>
      <c r="S485" s="1901"/>
      <c r="T485" s="270"/>
      <c r="U485" s="270"/>
      <c r="V485" s="270"/>
      <c r="W485" s="270"/>
      <c r="X485" s="270"/>
      <c r="Y485" s="270"/>
      <c r="Z485" s="270"/>
      <c r="AA485" s="270"/>
      <c r="AB485" s="270"/>
      <c r="AC485" s="270"/>
      <c r="AD485" s="270"/>
      <c r="AE485" s="270"/>
      <c r="AF485" s="1702"/>
      <c r="AG485" s="35"/>
      <c r="AH485" s="35"/>
      <c r="AI485" s="35"/>
      <c r="AJ485" s="35"/>
      <c r="AK485" s="35"/>
      <c r="AL485" s="35"/>
      <c r="AM485" s="35"/>
      <c r="AN485" s="439"/>
      <c r="AO485" s="35"/>
      <c r="AP485" s="35"/>
      <c r="AQ485" s="35"/>
    </row>
    <row r="486" spans="1:63" ht="39.75" customHeight="1" x14ac:dyDescent="0.15">
      <c r="A486" s="1922" t="s">
        <v>232</v>
      </c>
      <c r="B486" s="1922"/>
      <c r="C486" s="1923" t="s">
        <v>3004</v>
      </c>
      <c r="D486" s="1923"/>
      <c r="E486" s="1923"/>
      <c r="F486" s="1923"/>
      <c r="G486" s="1923"/>
      <c r="H486" s="1923"/>
      <c r="I486" s="1923"/>
      <c r="J486" s="1923"/>
      <c r="K486" s="1923"/>
      <c r="L486" s="1923"/>
      <c r="M486" s="1923"/>
      <c r="N486" s="1923"/>
      <c r="O486" s="1923"/>
      <c r="P486" s="1923"/>
      <c r="Q486" s="1923"/>
      <c r="R486" s="1923"/>
      <c r="S486" s="1923"/>
      <c r="T486" s="1923"/>
      <c r="U486" s="1923"/>
      <c r="V486" s="1923"/>
      <c r="W486" s="1923"/>
      <c r="X486" s="1923"/>
      <c r="Y486" s="1923"/>
      <c r="Z486" s="1923"/>
      <c r="AA486" s="1923"/>
      <c r="AB486" s="1923"/>
      <c r="AC486" s="1923"/>
      <c r="AD486" s="1923"/>
      <c r="AE486" s="1923"/>
      <c r="AG486" s="54"/>
      <c r="AH486" s="54"/>
      <c r="AI486" s="54"/>
      <c r="AJ486" s="77"/>
      <c r="AK486" s="77"/>
      <c r="AL486" s="35"/>
      <c r="AM486" s="35"/>
      <c r="AN486" s="439"/>
      <c r="AO486" s="35"/>
      <c r="AP486" s="35"/>
      <c r="AQ486" s="35"/>
    </row>
    <row r="487" spans="1:63" ht="5.0999999999999996" customHeight="1" x14ac:dyDescent="0.15">
      <c r="A487" s="339"/>
      <c r="B487" s="339"/>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340"/>
      <c r="AE487" s="340"/>
      <c r="AG487" s="54"/>
      <c r="AH487" s="54"/>
      <c r="AI487" s="54"/>
      <c r="AJ487" s="77"/>
      <c r="AK487" s="77"/>
      <c r="AL487" s="35"/>
      <c r="AM487" s="35"/>
      <c r="AN487" s="439"/>
      <c r="AO487" s="35"/>
      <c r="AP487" s="35"/>
      <c r="AQ487" s="35"/>
    </row>
    <row r="488" spans="1:63" ht="5.0999999999999996" customHeight="1" x14ac:dyDescent="0.15">
      <c r="A488" s="339"/>
      <c r="B488" s="339"/>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c r="AA488" s="340"/>
      <c r="AB488" s="340"/>
      <c r="AC488" s="340"/>
      <c r="AD488" s="340"/>
      <c r="AE488" s="340"/>
      <c r="AG488" s="54"/>
      <c r="AH488" s="54"/>
      <c r="AI488" s="54"/>
      <c r="AJ488" s="77"/>
      <c r="AK488" s="77"/>
      <c r="AL488" s="35"/>
      <c r="AM488" s="35"/>
      <c r="AN488" s="439"/>
      <c r="AO488" s="35"/>
      <c r="AP488" s="35"/>
      <c r="AQ488" s="35"/>
    </row>
    <row r="489" spans="1:63" ht="5.0999999999999996" customHeight="1" thickBot="1" x14ac:dyDescent="0.2">
      <c r="A489" s="339"/>
      <c r="B489" s="339"/>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c r="AA489" s="340"/>
      <c r="AB489" s="340"/>
      <c r="AC489" s="340"/>
      <c r="AD489" s="340"/>
      <c r="AE489" s="340"/>
      <c r="AG489" s="54"/>
      <c r="AH489" s="54"/>
      <c r="AI489" s="54"/>
      <c r="AJ489" s="77"/>
      <c r="AK489" s="77"/>
      <c r="AL489" s="35"/>
      <c r="AM489" s="35"/>
      <c r="AN489" s="439"/>
      <c r="AO489" s="35"/>
      <c r="AP489" s="35"/>
      <c r="AQ489" s="35"/>
    </row>
    <row r="490" spans="1:63" s="77" customFormat="1" ht="27.75" customHeight="1" thickBot="1" x14ac:dyDescent="0.2">
      <c r="A490" s="1924" t="s">
        <v>2948</v>
      </c>
      <c r="B490" s="1924"/>
      <c r="C490" s="1924"/>
      <c r="D490" s="1924"/>
      <c r="E490" s="1924"/>
      <c r="F490" s="1924"/>
      <c r="G490" s="1924"/>
      <c r="H490" s="1924"/>
      <c r="I490" s="1924"/>
      <c r="J490" s="1924"/>
      <c r="K490" s="1924"/>
      <c r="L490" s="1924"/>
      <c r="M490" s="1924"/>
      <c r="N490" s="1924"/>
      <c r="O490" s="1924"/>
      <c r="P490" s="1924"/>
      <c r="Q490" s="1924"/>
      <c r="R490" s="1924"/>
      <c r="S490" s="1924"/>
      <c r="T490" s="1924"/>
      <c r="U490" s="1924"/>
      <c r="V490" s="1924"/>
      <c r="W490" s="1925"/>
      <c r="X490" s="1926"/>
      <c r="Y490" s="1927"/>
      <c r="Z490" s="2054" t="s">
        <v>131</v>
      </c>
      <c r="AA490" s="2055"/>
      <c r="AB490" s="2055"/>
      <c r="AC490" s="2055"/>
      <c r="AD490" s="2055"/>
      <c r="AE490" s="2056"/>
      <c r="AF490" s="50" t="str">
        <f>IF(X490="","←(5)が未記入です。指定・登録がない場合は、「2.いいえ」をご回答ください。","")</f>
        <v>←(5)が未記入です。指定・登録がない場合は、「2.いいえ」をご回答ください。</v>
      </c>
      <c r="AG490" s="82"/>
      <c r="AH490" s="54"/>
      <c r="AI490" s="54"/>
      <c r="AJ490" s="54"/>
      <c r="AK490" s="54"/>
      <c r="AL490" s="54"/>
      <c r="AM490" s="54"/>
      <c r="AN490" s="439"/>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row>
    <row r="491" spans="1:63" s="77" customFormat="1" ht="19.5" customHeight="1" thickBot="1" x14ac:dyDescent="0.2">
      <c r="A491" s="2028" t="s">
        <v>3018</v>
      </c>
      <c r="B491" s="2028"/>
      <c r="C491" s="2028"/>
      <c r="D491" s="2028"/>
      <c r="E491" s="2028"/>
      <c r="F491" s="2028"/>
      <c r="G491" s="2028"/>
      <c r="H491" s="2028"/>
      <c r="I491" s="2028"/>
      <c r="J491" s="2028"/>
      <c r="K491" s="2028"/>
      <c r="L491" s="2028"/>
      <c r="M491" s="2028"/>
      <c r="N491" s="2028"/>
      <c r="O491" s="2028"/>
      <c r="P491" s="2028"/>
      <c r="Q491" s="2028"/>
      <c r="R491" s="2028"/>
      <c r="S491" s="2028"/>
      <c r="T491" s="2028"/>
      <c r="U491" s="2028"/>
      <c r="V491" s="2028"/>
      <c r="W491" s="2029"/>
      <c r="X491" s="2030"/>
      <c r="Y491" s="2031"/>
      <c r="Z491" s="1825" t="s">
        <v>132</v>
      </c>
      <c r="AA491" s="1826"/>
      <c r="AB491" s="1826"/>
      <c r="AC491" s="1826"/>
      <c r="AD491" s="1826"/>
      <c r="AE491" s="1827"/>
      <c r="AF491" s="54" t="str">
        <f>IF(AND(X490=1,X491=""),"←(6)に回答をお願いします。",IF(AND(X490=2,X491=""),"←(6)は回答不要です。",""))</f>
        <v/>
      </c>
      <c r="AG491" s="82"/>
      <c r="AH491" s="54"/>
      <c r="AI491" s="54"/>
      <c r="AJ491" s="54"/>
      <c r="AK491" s="54"/>
      <c r="AL491" s="54"/>
      <c r="AM491" s="54"/>
      <c r="AN491" s="439"/>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row>
    <row r="492" spans="1:63" s="77" customFormat="1" ht="5.0999999999999996" customHeight="1" x14ac:dyDescent="0.15">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1"/>
      <c r="Y492" s="201"/>
      <c r="Z492" s="200"/>
      <c r="AA492" s="200"/>
      <c r="AB492" s="200"/>
      <c r="AC492" s="200"/>
      <c r="AD492" s="200"/>
      <c r="AE492" s="200"/>
      <c r="AF492" s="54"/>
      <c r="AG492" s="82"/>
      <c r="AH492" s="54"/>
      <c r="AI492" s="54"/>
      <c r="AJ492" s="54"/>
      <c r="AK492" s="54"/>
      <c r="AL492" s="54"/>
      <c r="AM492" s="54"/>
      <c r="AN492" s="439"/>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row>
    <row r="493" spans="1:63" s="77" customFormat="1" ht="5.0999999999999996" customHeight="1" x14ac:dyDescent="0.15">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1"/>
      <c r="Y493" s="201"/>
      <c r="Z493" s="200"/>
      <c r="AA493" s="200"/>
      <c r="AB493" s="200"/>
      <c r="AC493" s="200"/>
      <c r="AD493" s="200"/>
      <c r="AE493" s="200"/>
      <c r="AF493" s="54"/>
      <c r="AG493" s="82"/>
      <c r="AH493" s="54"/>
      <c r="AI493" s="54"/>
      <c r="AJ493" s="54"/>
      <c r="AK493" s="54"/>
      <c r="AL493" s="54"/>
      <c r="AM493" s="54"/>
      <c r="AN493" s="439"/>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row>
    <row r="494" spans="1:63" ht="5.0999999999999996" customHeight="1" x14ac:dyDescent="0.15">
      <c r="A494" s="1916"/>
      <c r="B494" s="1916"/>
      <c r="C494" s="1916"/>
      <c r="D494" s="1916"/>
      <c r="E494" s="1916"/>
      <c r="F494" s="1916"/>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row>
    <row r="495" spans="1:63" s="66" customFormat="1" ht="15" customHeight="1" x14ac:dyDescent="0.15">
      <c r="A495" s="67" t="s">
        <v>2926</v>
      </c>
      <c r="B495" s="67"/>
      <c r="C495" s="67"/>
      <c r="D495" s="67"/>
      <c r="E495" s="67"/>
      <c r="F495" s="67"/>
      <c r="G495" s="67"/>
      <c r="H495" s="67"/>
      <c r="I495" s="67"/>
      <c r="J495" s="67"/>
      <c r="K495" s="67"/>
      <c r="L495" s="67"/>
      <c r="M495" s="67"/>
      <c r="N495" s="67"/>
      <c r="O495" s="67"/>
      <c r="P495" s="67"/>
      <c r="Q495" s="67"/>
      <c r="R495" s="67"/>
      <c r="S495" s="203" t="str">
        <f>IF(AK1="学校法人項目回答不要","以下の項目は回答不要です。","")</f>
        <v/>
      </c>
      <c r="T495" s="67"/>
      <c r="U495" s="67"/>
      <c r="V495" s="67"/>
      <c r="W495" s="67"/>
      <c r="X495" s="67"/>
      <c r="Y495" s="67"/>
      <c r="Z495" s="67"/>
      <c r="AA495" s="67"/>
      <c r="AB495" s="67"/>
      <c r="AC495" s="67"/>
      <c r="AD495" s="67"/>
      <c r="AE495" s="67"/>
      <c r="AF495" s="54"/>
      <c r="AG495" s="82"/>
      <c r="AH495" s="82"/>
      <c r="AI495" s="82"/>
      <c r="AJ495" s="54"/>
      <c r="AK495" s="54"/>
      <c r="AL495" s="54"/>
      <c r="AM495" s="54"/>
      <c r="AN495" s="437"/>
      <c r="AO495" s="54"/>
      <c r="AP495" s="81"/>
      <c r="AQ495" s="81"/>
    </row>
    <row r="496" spans="1:63" s="66" customFormat="1" ht="5.0999999999999996" customHeight="1" x14ac:dyDescent="0.15">
      <c r="A496" s="67"/>
      <c r="B496" s="67"/>
      <c r="C496" s="67"/>
      <c r="D496" s="67"/>
      <c r="E496" s="67"/>
      <c r="F496" s="67"/>
      <c r="G496" s="67"/>
      <c r="H496" s="67"/>
      <c r="I496" s="67"/>
      <c r="J496" s="67"/>
      <c r="K496" s="67"/>
      <c r="L496" s="67"/>
      <c r="M496" s="67"/>
      <c r="N496" s="67"/>
      <c r="O496" s="67"/>
      <c r="P496" s="67"/>
      <c r="Q496" s="67"/>
      <c r="R496" s="67"/>
      <c r="S496" s="203"/>
      <c r="T496" s="67"/>
      <c r="U496" s="67"/>
      <c r="V496" s="67"/>
      <c r="W496" s="67"/>
      <c r="X496" s="67"/>
      <c r="Y496" s="67"/>
      <c r="Z496" s="67"/>
      <c r="AA496" s="67"/>
      <c r="AB496" s="67"/>
      <c r="AC496" s="67"/>
      <c r="AD496" s="67"/>
      <c r="AE496" s="67"/>
      <c r="AF496" s="54"/>
      <c r="AG496" s="82"/>
      <c r="AH496" s="82"/>
      <c r="AI496" s="82"/>
      <c r="AJ496" s="54"/>
      <c r="AK496" s="54"/>
      <c r="AL496" s="54"/>
      <c r="AM496" s="54"/>
      <c r="AN496" s="437"/>
      <c r="AO496" s="54"/>
      <c r="AP496" s="81"/>
      <c r="AQ496" s="81"/>
    </row>
    <row r="497" spans="1:43" s="66" customFormat="1" ht="5.0999999999999996" customHeight="1" x14ac:dyDescent="0.15">
      <c r="A497" s="67"/>
      <c r="B497" s="67"/>
      <c r="C497" s="67"/>
      <c r="D497" s="67"/>
      <c r="E497" s="67"/>
      <c r="F497" s="67"/>
      <c r="G497" s="67"/>
      <c r="H497" s="67"/>
      <c r="I497" s="67"/>
      <c r="J497" s="67"/>
      <c r="K497" s="67"/>
      <c r="L497" s="67"/>
      <c r="M497" s="67"/>
      <c r="N497" s="67"/>
      <c r="O497" s="67"/>
      <c r="P497" s="67"/>
      <c r="Q497" s="67"/>
      <c r="R497" s="67"/>
      <c r="S497" s="203"/>
      <c r="T497" s="67"/>
      <c r="U497" s="67"/>
      <c r="V497" s="67"/>
      <c r="W497" s="67"/>
      <c r="X497" s="67"/>
      <c r="Y497" s="67"/>
      <c r="Z497" s="67"/>
      <c r="AA497" s="67"/>
      <c r="AB497" s="67"/>
      <c r="AC497" s="67"/>
      <c r="AD497" s="67"/>
      <c r="AE497" s="67"/>
      <c r="AF497" s="54"/>
      <c r="AG497" s="82"/>
      <c r="AH497" s="82"/>
      <c r="AI497" s="82"/>
      <c r="AJ497" s="54"/>
      <c r="AK497" s="54"/>
      <c r="AL497" s="54"/>
      <c r="AM497" s="54"/>
      <c r="AN497" s="437"/>
      <c r="AO497" s="54"/>
      <c r="AP497" s="81"/>
      <c r="AQ497" s="81"/>
    </row>
    <row r="498" spans="1:43" s="66" customFormat="1" ht="27.95" customHeight="1" x14ac:dyDescent="0.15">
      <c r="A498" s="1646" t="s">
        <v>211</v>
      </c>
      <c r="B498" s="1646"/>
      <c r="C498" s="1647" t="s">
        <v>3017</v>
      </c>
      <c r="D498" s="1647"/>
      <c r="E498" s="1647"/>
      <c r="F498" s="1647"/>
      <c r="G498" s="1647"/>
      <c r="H498" s="1647"/>
      <c r="I498" s="1647"/>
      <c r="J498" s="1647"/>
      <c r="K498" s="1647"/>
      <c r="L498" s="1647"/>
      <c r="M498" s="1647"/>
      <c r="N498" s="1647"/>
      <c r="O498" s="1647"/>
      <c r="P498" s="1647"/>
      <c r="Q498" s="1647"/>
      <c r="R498" s="1647"/>
      <c r="S498" s="1647"/>
      <c r="T498" s="1647"/>
      <c r="U498" s="1647"/>
      <c r="V498" s="1647"/>
      <c r="W498" s="1647"/>
      <c r="X498" s="1647"/>
      <c r="Y498" s="1647"/>
      <c r="Z498" s="1647"/>
      <c r="AA498" s="1647"/>
      <c r="AB498" s="1647"/>
      <c r="AC498" s="1647"/>
      <c r="AD498" s="1647"/>
      <c r="AE498" s="1647"/>
      <c r="AF498" s="54"/>
      <c r="AG498" s="82"/>
      <c r="AH498" s="82"/>
      <c r="AI498" s="82"/>
      <c r="AJ498" s="54"/>
      <c r="AK498" s="54"/>
      <c r="AL498" s="54"/>
      <c r="AM498" s="54"/>
      <c r="AN498" s="437"/>
      <c r="AO498" s="54"/>
      <c r="AP498" s="81"/>
      <c r="AQ498" s="81"/>
    </row>
    <row r="499" spans="1:43" s="66" customFormat="1" ht="27.95" customHeight="1" x14ac:dyDescent="0.15">
      <c r="A499" s="1646">
        <v>2</v>
      </c>
      <c r="B499" s="1646"/>
      <c r="C499" s="1647" t="s">
        <v>2983</v>
      </c>
      <c r="D499" s="1647"/>
      <c r="E499" s="1647"/>
      <c r="F499" s="1647"/>
      <c r="G499" s="1647"/>
      <c r="H499" s="1647"/>
      <c r="I499" s="1647"/>
      <c r="J499" s="1647"/>
      <c r="K499" s="1647"/>
      <c r="L499" s="1647"/>
      <c r="M499" s="1647"/>
      <c r="N499" s="1647"/>
      <c r="O499" s="1647"/>
      <c r="P499" s="1647"/>
      <c r="Q499" s="1647"/>
      <c r="R499" s="1647"/>
      <c r="S499" s="1647"/>
      <c r="T499" s="1647"/>
      <c r="U499" s="1647"/>
      <c r="V499" s="1647"/>
      <c r="W499" s="1647"/>
      <c r="X499" s="1647"/>
      <c r="Y499" s="1647"/>
      <c r="Z499" s="1647"/>
      <c r="AA499" s="1647"/>
      <c r="AB499" s="1647"/>
      <c r="AC499" s="1647"/>
      <c r="AD499" s="1647"/>
      <c r="AE499" s="1647"/>
      <c r="AF499" s="54"/>
      <c r="AG499" s="82"/>
      <c r="AH499" s="82"/>
      <c r="AI499" s="82"/>
      <c r="AJ499" s="54"/>
      <c r="AK499" s="54"/>
      <c r="AL499" s="54"/>
      <c r="AM499" s="54"/>
      <c r="AN499" s="437"/>
      <c r="AO499" s="54"/>
      <c r="AP499" s="81"/>
      <c r="AQ499" s="81"/>
    </row>
    <row r="500" spans="1:43" s="66" customFormat="1" ht="5.0999999999999996" customHeight="1" x14ac:dyDescent="0.15">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c r="AA500" s="234"/>
      <c r="AB500" s="234"/>
      <c r="AC500" s="234"/>
      <c r="AD500" s="234"/>
      <c r="AE500" s="234"/>
      <c r="AF500" s="54"/>
      <c r="AG500" s="82"/>
      <c r="AH500" s="82"/>
      <c r="AI500" s="82"/>
      <c r="AJ500" s="54"/>
      <c r="AK500" s="54"/>
      <c r="AL500" s="54"/>
      <c r="AM500" s="54"/>
      <c r="AN500" s="437"/>
      <c r="AO500" s="54"/>
      <c r="AP500" s="81"/>
      <c r="AQ500" s="81"/>
    </row>
    <row r="501" spans="1:43" s="66" customFormat="1" ht="5.0999999999999996" customHeight="1" x14ac:dyDescent="0.15">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54"/>
      <c r="AG501" s="82"/>
      <c r="AH501" s="82"/>
      <c r="AI501" s="82"/>
      <c r="AJ501" s="54"/>
      <c r="AK501" s="54"/>
      <c r="AL501" s="54"/>
      <c r="AM501" s="54"/>
      <c r="AN501" s="437"/>
      <c r="AO501" s="54"/>
      <c r="AP501" s="81"/>
      <c r="AQ501" s="81"/>
    </row>
    <row r="502" spans="1:43" s="66" customFormat="1" ht="15" customHeight="1" x14ac:dyDescent="0.15">
      <c r="A502" s="67" t="s">
        <v>2984</v>
      </c>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c r="AA502" s="234"/>
      <c r="AB502" s="234"/>
      <c r="AC502" s="234"/>
      <c r="AD502" s="234"/>
      <c r="AE502" s="234"/>
      <c r="AF502" s="54"/>
      <c r="AG502" s="82"/>
      <c r="AH502" s="82"/>
      <c r="AI502" s="82"/>
      <c r="AJ502" s="54"/>
      <c r="AK502" s="54"/>
      <c r="AL502" s="54"/>
      <c r="AM502" s="54"/>
      <c r="AN502" s="437"/>
      <c r="AO502" s="54"/>
      <c r="AP502" s="81"/>
      <c r="AQ502" s="81"/>
    </row>
    <row r="503" spans="1:43" s="66" customFormat="1" ht="3.75" customHeight="1" thickBot="1" x14ac:dyDescent="0.2">
      <c r="A503" s="51"/>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c r="AA503" s="234"/>
      <c r="AB503" s="234"/>
      <c r="AC503" s="234"/>
      <c r="AD503" s="234"/>
      <c r="AE503" s="234"/>
      <c r="AF503" s="54"/>
      <c r="AG503" s="82"/>
      <c r="AH503" s="82"/>
      <c r="AI503" s="82"/>
      <c r="AJ503" s="54"/>
      <c r="AK503" s="54"/>
      <c r="AL503" s="54"/>
      <c r="AM503" s="54"/>
      <c r="AN503" s="437"/>
      <c r="AO503" s="54"/>
      <c r="AP503" s="81"/>
      <c r="AQ503" s="81"/>
    </row>
    <row r="504" spans="1:43" s="66" customFormat="1" ht="15" customHeight="1" thickBot="1" x14ac:dyDescent="0.2">
      <c r="A504" s="1985"/>
      <c r="B504" s="1986"/>
      <c r="C504" s="928" t="s">
        <v>233</v>
      </c>
      <c r="D504" s="929"/>
      <c r="E504" s="929"/>
      <c r="F504" s="929"/>
      <c r="G504" s="225"/>
      <c r="H504" s="234"/>
      <c r="I504" s="234"/>
      <c r="J504" s="234"/>
      <c r="K504" s="234"/>
      <c r="L504" s="234"/>
      <c r="M504" s="234"/>
      <c r="N504" s="234"/>
      <c r="O504" s="234"/>
      <c r="P504" s="234"/>
      <c r="Q504" s="234"/>
      <c r="R504" s="234"/>
      <c r="S504" s="234"/>
      <c r="T504" s="234"/>
      <c r="U504" s="234"/>
      <c r="V504" s="234"/>
      <c r="W504" s="234"/>
      <c r="X504" s="234"/>
      <c r="Y504" s="234"/>
      <c r="Z504" s="234"/>
      <c r="AA504" s="234"/>
      <c r="AB504" s="234"/>
      <c r="AC504" s="234"/>
      <c r="AD504" s="234"/>
      <c r="AE504" s="234"/>
      <c r="AF504" s="54" t="str">
        <f>IF($AK$1="学校法人項目回答不要","",IF(COUNTA(A504)=0,"←定時評議員会の実施の有無を回答してください",
IF(A504=1,"←（２）～（４）に回答してください","")))</f>
        <v>←定時評議員会の実施の有無を回答してください</v>
      </c>
      <c r="AG504" s="82"/>
      <c r="AH504" s="82"/>
      <c r="AI504" s="82"/>
      <c r="AJ504" s="54"/>
      <c r="AK504" s="54"/>
      <c r="AL504" s="54"/>
      <c r="AM504" s="54"/>
      <c r="AN504" s="437"/>
      <c r="AO504" s="54"/>
      <c r="AP504" s="81"/>
      <c r="AQ504" s="81"/>
    </row>
    <row r="505" spans="1:43" s="66" customFormat="1" ht="15" customHeight="1" thickBot="1" x14ac:dyDescent="0.2">
      <c r="A505" s="1987"/>
      <c r="B505" s="1988"/>
      <c r="C505" s="928" t="s">
        <v>234</v>
      </c>
      <c r="D505" s="929"/>
      <c r="E505" s="929"/>
      <c r="F505" s="929"/>
      <c r="G505" s="1917" t="s">
        <v>2961</v>
      </c>
      <c r="H505" s="1918"/>
      <c r="I505" s="1918"/>
      <c r="J505" s="1918"/>
      <c r="K505" s="1918"/>
      <c r="L505" s="1918"/>
      <c r="M505" s="1918"/>
      <c r="N505" s="1918"/>
      <c r="O505" s="1918"/>
      <c r="P505" s="1918"/>
      <c r="Q505" s="1919"/>
      <c r="R505" s="1920"/>
      <c r="S505" s="1920"/>
      <c r="T505" s="1920"/>
      <c r="U505" s="1920"/>
      <c r="V505" s="1920"/>
      <c r="W505" s="1921"/>
      <c r="Y505" s="234"/>
      <c r="Z505" s="234"/>
      <c r="AA505" s="234"/>
      <c r="AB505" s="234"/>
      <c r="AC505" s="234"/>
      <c r="AD505" s="234"/>
      <c r="AE505" s="234"/>
      <c r="AF505" s="54" t="str">
        <f>IF(AND(A504=2,Q505=""),"←実施予定日を回答してください","")</f>
        <v/>
      </c>
      <c r="AG505" s="82"/>
      <c r="AH505" s="82"/>
      <c r="AI505" s="82"/>
      <c r="AJ505" s="54"/>
      <c r="AK505" s="54"/>
      <c r="AL505" s="54"/>
      <c r="AM505" s="54"/>
      <c r="AN505" s="437"/>
      <c r="AO505" s="54"/>
      <c r="AP505" s="81"/>
      <c r="AQ505" s="81"/>
    </row>
    <row r="506" spans="1:43" s="66" customFormat="1" ht="15" customHeight="1" x14ac:dyDescent="0.15">
      <c r="A506" s="1972" t="s">
        <v>3165</v>
      </c>
      <c r="B506" s="1972"/>
      <c r="C506" s="1972"/>
      <c r="D506" s="1972"/>
      <c r="E506" s="1972"/>
      <c r="F506" s="1972"/>
      <c r="G506" s="1972"/>
      <c r="H506" s="1972"/>
      <c r="I506" s="1972"/>
      <c r="J506" s="1972"/>
      <c r="K506" s="1972"/>
      <c r="L506" s="1972"/>
      <c r="M506" s="1972"/>
      <c r="N506" s="1972"/>
      <c r="O506" s="1972"/>
      <c r="P506" s="1972"/>
      <c r="Q506" s="1972"/>
      <c r="R506" s="1972"/>
      <c r="S506" s="1972"/>
      <c r="T506" s="1972"/>
      <c r="U506" s="1972"/>
      <c r="V506" s="1972"/>
      <c r="W506" s="1972"/>
      <c r="X506" s="1972"/>
      <c r="Y506" s="1972"/>
      <c r="Z506" s="1972"/>
      <c r="AA506" s="1972"/>
      <c r="AB506" s="1972"/>
      <c r="AC506" s="1972"/>
      <c r="AD506" s="1972"/>
      <c r="AE506" s="1972"/>
      <c r="AF506" s="82"/>
      <c r="AG506" s="82"/>
      <c r="AH506" s="82"/>
      <c r="AI506" s="54"/>
      <c r="AJ506" s="54"/>
      <c r="AK506" s="54"/>
      <c r="AL506" s="54"/>
      <c r="AM506" s="54"/>
      <c r="AN506" s="437"/>
      <c r="AO506" s="81"/>
      <c r="AP506" s="81"/>
    </row>
    <row r="507" spans="1:43" s="66" customFormat="1" ht="5.0999999999999996" customHeight="1" x14ac:dyDescent="0.1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82"/>
      <c r="AG507" s="82"/>
      <c r="AH507" s="82"/>
      <c r="AI507" s="54"/>
      <c r="AJ507" s="54"/>
      <c r="AK507" s="54"/>
      <c r="AL507" s="54"/>
      <c r="AM507" s="54"/>
      <c r="AN507" s="437"/>
      <c r="AO507" s="81"/>
      <c r="AP507" s="81"/>
    </row>
    <row r="508" spans="1:43" s="66" customFormat="1" ht="5.0999999999999996" customHeight="1" x14ac:dyDescent="0.1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82"/>
      <c r="AG508" s="82"/>
      <c r="AH508" s="82"/>
      <c r="AI508" s="54"/>
      <c r="AJ508" s="54"/>
      <c r="AK508" s="54"/>
      <c r="AL508" s="54"/>
      <c r="AM508" s="54"/>
      <c r="AN508" s="437"/>
      <c r="AO508" s="81"/>
      <c r="AP508" s="81"/>
    </row>
    <row r="509" spans="1:43" s="66" customFormat="1" ht="5.0999999999999996" customHeight="1" x14ac:dyDescent="0.1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82"/>
      <c r="AG509" s="82"/>
      <c r="AH509" s="82"/>
      <c r="AI509" s="54"/>
      <c r="AJ509" s="54"/>
      <c r="AK509" s="54"/>
      <c r="AL509" s="54"/>
      <c r="AM509" s="54"/>
      <c r="AN509" s="437"/>
      <c r="AO509" s="81"/>
      <c r="AP509" s="81"/>
    </row>
    <row r="510" spans="1:43" ht="15" customHeight="1" x14ac:dyDescent="0.15">
      <c r="A510" s="67" t="s">
        <v>2985</v>
      </c>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54"/>
      <c r="AF510" s="82"/>
      <c r="AI510" s="54"/>
      <c r="AO510" s="77"/>
      <c r="AQ510" s="35"/>
    </row>
    <row r="511" spans="1:43" ht="5.0999999999999996" customHeight="1" x14ac:dyDescent="0.15">
      <c r="A511" s="67"/>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54"/>
      <c r="AF511" s="82"/>
      <c r="AI511" s="54"/>
      <c r="AO511" s="77"/>
      <c r="AQ511" s="35"/>
    </row>
    <row r="512" spans="1:43" ht="12" customHeight="1" x14ac:dyDescent="0.15">
      <c r="A512" s="68"/>
      <c r="B512" s="69"/>
      <c r="C512" s="69"/>
      <c r="D512" s="69"/>
      <c r="E512" s="69"/>
      <c r="F512" s="69"/>
      <c r="G512" s="69"/>
      <c r="H512" s="69"/>
      <c r="I512" s="69"/>
      <c r="J512" s="69"/>
      <c r="K512" s="69"/>
      <c r="L512" s="69"/>
      <c r="M512" s="69"/>
      <c r="N512" s="69"/>
      <c r="O512" s="69"/>
      <c r="P512" s="69"/>
      <c r="Q512" s="69"/>
      <c r="R512" s="69"/>
      <c r="S512" s="69"/>
      <c r="T512" s="69"/>
      <c r="U512" s="69"/>
      <c r="V512" s="70"/>
      <c r="W512" s="70"/>
      <c r="X512" s="70"/>
      <c r="Y512" s="1882" t="s">
        <v>133</v>
      </c>
      <c r="Z512" s="1882"/>
      <c r="AA512" s="1882"/>
      <c r="AB512" s="1882"/>
      <c r="AC512" s="1882"/>
      <c r="AD512" s="1883"/>
      <c r="AE512" s="54"/>
      <c r="AF512" s="82"/>
      <c r="AI512" s="54"/>
      <c r="AO512" s="77"/>
      <c r="AQ512" s="35"/>
    </row>
    <row r="513" spans="1:43" ht="22.5" customHeight="1" thickBot="1" x14ac:dyDescent="0.2">
      <c r="A513" s="1886" t="s">
        <v>235</v>
      </c>
      <c r="B513" s="1886"/>
      <c r="C513" s="1886"/>
      <c r="D513" s="1886"/>
      <c r="E513" s="1886"/>
      <c r="F513" s="1886"/>
      <c r="G513" s="1886" t="s">
        <v>236</v>
      </c>
      <c r="H513" s="1886"/>
      <c r="I513" s="1886"/>
      <c r="J513" s="1886"/>
      <c r="K513" s="1886"/>
      <c r="L513" s="1886"/>
      <c r="M513" s="1886" t="s">
        <v>237</v>
      </c>
      <c r="N513" s="1886"/>
      <c r="O513" s="1886"/>
      <c r="P513" s="1886"/>
      <c r="Q513" s="1886"/>
      <c r="R513" s="1886"/>
      <c r="S513" s="1886" t="s">
        <v>238</v>
      </c>
      <c r="T513" s="1886"/>
      <c r="U513" s="1886"/>
      <c r="V513" s="1886"/>
      <c r="W513" s="1886"/>
      <c r="X513" s="1886"/>
      <c r="Y513" s="1884"/>
      <c r="Z513" s="1884"/>
      <c r="AA513" s="1884"/>
      <c r="AB513" s="1884"/>
      <c r="AC513" s="1884"/>
      <c r="AD513" s="1885"/>
      <c r="AE513" s="54"/>
      <c r="AF513" s="82"/>
      <c r="AI513" s="54"/>
      <c r="AO513" s="77"/>
      <c r="AQ513" s="35"/>
    </row>
    <row r="514" spans="1:43" ht="25.5" customHeight="1" thickBot="1" x14ac:dyDescent="0.2">
      <c r="A514" s="1969"/>
      <c r="B514" s="1970"/>
      <c r="C514" s="1970"/>
      <c r="D514" s="1970"/>
      <c r="E514" s="1970"/>
      <c r="F514" s="1971"/>
      <c r="G514" s="1969"/>
      <c r="H514" s="1970"/>
      <c r="I514" s="1970"/>
      <c r="J514" s="1970"/>
      <c r="K514" s="1970"/>
      <c r="L514" s="1971"/>
      <c r="M514" s="1969"/>
      <c r="N514" s="1970"/>
      <c r="O514" s="1970"/>
      <c r="P514" s="1970"/>
      <c r="Q514" s="1970"/>
      <c r="R514" s="1971"/>
      <c r="S514" s="1969"/>
      <c r="T514" s="1970"/>
      <c r="U514" s="1970"/>
      <c r="V514" s="1970"/>
      <c r="W514" s="1970"/>
      <c r="X514" s="1971"/>
      <c r="Y514" s="1967">
        <f>SUM(A514:X514)</f>
        <v>0</v>
      </c>
      <c r="Z514" s="1967"/>
      <c r="AA514" s="1967"/>
      <c r="AB514" s="1967"/>
      <c r="AC514" s="1967"/>
      <c r="AD514" s="1968"/>
      <c r="AE514" s="178"/>
      <c r="AF514" s="54" t="str">
        <f>IF(OR(A504=2,$AK$1="学校法人項目回答不要"),"",IF(COUNTA(A514:X514)=0,"←理事の人数構成を回答してください。該当者がいない項目は「0」と記入してください",""))</f>
        <v>←理事の人数構成を回答してください。該当者がいない項目は「0」と記入してください</v>
      </c>
    </row>
    <row r="515" spans="1:43" ht="15" customHeight="1" x14ac:dyDescent="0.15">
      <c r="A515" s="1983" t="s">
        <v>211</v>
      </c>
      <c r="B515" s="1983"/>
      <c r="C515" s="1647" t="s">
        <v>2986</v>
      </c>
      <c r="D515" s="1647"/>
      <c r="E515" s="1647"/>
      <c r="F515" s="1647"/>
      <c r="G515" s="1647"/>
      <c r="H515" s="1647"/>
      <c r="I515" s="1647"/>
      <c r="J515" s="1647"/>
      <c r="K515" s="1647"/>
      <c r="L515" s="1647"/>
      <c r="M515" s="1647"/>
      <c r="N515" s="1647"/>
      <c r="O515" s="1647"/>
      <c r="P515" s="1647"/>
      <c r="Q515" s="1647"/>
      <c r="R515" s="1647"/>
      <c r="S515" s="1647"/>
      <c r="T515" s="1647"/>
      <c r="U515" s="1647"/>
      <c r="V515" s="1647"/>
      <c r="W515" s="1647"/>
      <c r="X515" s="1647"/>
      <c r="Y515" s="1647"/>
      <c r="Z515" s="1647"/>
      <c r="AA515" s="1647"/>
      <c r="AB515" s="1647"/>
      <c r="AC515" s="1647"/>
      <c r="AD515" s="1647"/>
      <c r="AE515" s="1647"/>
    </row>
    <row r="516" spans="1:43" ht="15" customHeight="1" x14ac:dyDescent="0.15">
      <c r="A516" s="1975" t="s">
        <v>2989</v>
      </c>
      <c r="B516" s="1975"/>
      <c r="C516" s="1647" t="s">
        <v>2987</v>
      </c>
      <c r="D516" s="1647"/>
      <c r="E516" s="1647"/>
      <c r="F516" s="1647"/>
      <c r="G516" s="1647"/>
      <c r="H516" s="1647"/>
      <c r="I516" s="1647"/>
      <c r="J516" s="1647"/>
      <c r="K516" s="1647"/>
      <c r="L516" s="1647"/>
      <c r="M516" s="1647"/>
      <c r="N516" s="1647"/>
      <c r="O516" s="1647"/>
      <c r="P516" s="1647"/>
      <c r="Q516" s="1647"/>
      <c r="R516" s="1647"/>
      <c r="S516" s="1647"/>
      <c r="T516" s="1647"/>
      <c r="U516" s="1647"/>
      <c r="V516" s="1647"/>
      <c r="W516" s="1647"/>
      <c r="X516" s="1647"/>
      <c r="Y516" s="1647"/>
      <c r="Z516" s="1647"/>
      <c r="AA516" s="1647"/>
      <c r="AB516" s="1647"/>
      <c r="AC516" s="1647"/>
      <c r="AD516" s="1647"/>
      <c r="AE516" s="1647"/>
    </row>
    <row r="517" spans="1:43" ht="15" customHeight="1" x14ac:dyDescent="0.15">
      <c r="A517" s="1975" t="s">
        <v>2990</v>
      </c>
      <c r="B517" s="1975"/>
      <c r="C517" s="1647" t="s">
        <v>2988</v>
      </c>
      <c r="D517" s="1647"/>
      <c r="E517" s="1647"/>
      <c r="F517" s="1647"/>
      <c r="G517" s="1647"/>
      <c r="H517" s="1647"/>
      <c r="I517" s="1647"/>
      <c r="J517" s="1647"/>
      <c r="K517" s="1647"/>
      <c r="L517" s="1647"/>
      <c r="M517" s="1647"/>
      <c r="N517" s="1647"/>
      <c r="O517" s="1647"/>
      <c r="P517" s="1647"/>
      <c r="Q517" s="1647"/>
      <c r="R517" s="1647"/>
      <c r="S517" s="1647"/>
      <c r="T517" s="1647"/>
      <c r="U517" s="1647"/>
      <c r="V517" s="1647"/>
      <c r="W517" s="1647"/>
      <c r="X517" s="1647"/>
      <c r="Y517" s="1647"/>
      <c r="Z517" s="1647"/>
      <c r="AA517" s="1647"/>
      <c r="AB517" s="1647"/>
      <c r="AC517" s="1647"/>
      <c r="AD517" s="1647"/>
      <c r="AE517" s="1647"/>
    </row>
    <row r="518" spans="1:43" ht="5.0999999999999996" customHeight="1" x14ac:dyDescent="0.15">
      <c r="A518" s="364"/>
      <c r="B518" s="364"/>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row>
    <row r="519" spans="1:43" ht="5.0999999999999996" customHeight="1" x14ac:dyDescent="0.15">
      <c r="A519" s="364"/>
      <c r="B519" s="364"/>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row>
    <row r="520" spans="1:43" ht="5.0999999999999996" customHeight="1" x14ac:dyDescent="0.15">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row>
    <row r="521" spans="1:43" ht="15" customHeight="1" x14ac:dyDescent="0.15">
      <c r="A521" s="67" t="s">
        <v>2995</v>
      </c>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43" ht="5.0999999999999996" customHeight="1" x14ac:dyDescent="0.15">
      <c r="A522" s="67"/>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43" ht="12" customHeight="1" x14ac:dyDescent="0.15">
      <c r="A523" s="71"/>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1953" t="s">
        <v>134</v>
      </c>
      <c r="Z523" s="1953"/>
      <c r="AA523" s="1953"/>
      <c r="AB523" s="1953"/>
      <c r="AC523" s="1953"/>
      <c r="AD523" s="1954"/>
      <c r="AE523" s="178"/>
    </row>
    <row r="524" spans="1:43" ht="22.5" customHeight="1" thickBot="1" x14ac:dyDescent="0.2">
      <c r="A524" s="1957" t="s">
        <v>239</v>
      </c>
      <c r="B524" s="1958"/>
      <c r="C524" s="1958"/>
      <c r="D524" s="1958"/>
      <c r="E524" s="1958"/>
      <c r="F524" s="1958"/>
      <c r="G524" s="1957" t="s">
        <v>135</v>
      </c>
      <c r="H524" s="1958"/>
      <c r="I524" s="1958"/>
      <c r="J524" s="1958"/>
      <c r="K524" s="1958"/>
      <c r="L524" s="1959"/>
      <c r="M524" s="1960" t="s">
        <v>240</v>
      </c>
      <c r="N524" s="1961"/>
      <c r="O524" s="1961"/>
      <c r="P524" s="1961"/>
      <c r="Q524" s="1961"/>
      <c r="R524" s="1962"/>
      <c r="S524" s="1960" t="s">
        <v>241</v>
      </c>
      <c r="T524" s="1961"/>
      <c r="U524" s="1961"/>
      <c r="V524" s="1961"/>
      <c r="W524" s="1961"/>
      <c r="X524" s="1962"/>
      <c r="Y524" s="1955"/>
      <c r="Z524" s="1955"/>
      <c r="AA524" s="1955"/>
      <c r="AB524" s="1955"/>
      <c r="AC524" s="1955"/>
      <c r="AD524" s="1956"/>
      <c r="AE524" s="178"/>
    </row>
    <row r="525" spans="1:43" ht="25.5" customHeight="1" thickBot="1" x14ac:dyDescent="0.2">
      <c r="A525" s="1963"/>
      <c r="B525" s="1964"/>
      <c r="C525" s="1964"/>
      <c r="D525" s="1964"/>
      <c r="E525" s="1964"/>
      <c r="F525" s="1965"/>
      <c r="G525" s="1963"/>
      <c r="H525" s="1964"/>
      <c r="I525" s="1964"/>
      <c r="J525" s="1964"/>
      <c r="K525" s="1964"/>
      <c r="L525" s="1965"/>
      <c r="M525" s="1963"/>
      <c r="N525" s="1964"/>
      <c r="O525" s="1964"/>
      <c r="P525" s="1964"/>
      <c r="Q525" s="1964"/>
      <c r="R525" s="1965"/>
      <c r="S525" s="1963"/>
      <c r="T525" s="1964"/>
      <c r="U525" s="1964"/>
      <c r="V525" s="1964"/>
      <c r="W525" s="1964"/>
      <c r="X525" s="1965"/>
      <c r="Y525" s="1966">
        <f>SUM(A525:X525)</f>
        <v>0</v>
      </c>
      <c r="Z525" s="1967"/>
      <c r="AA525" s="1967"/>
      <c r="AB525" s="1967"/>
      <c r="AC525" s="1967"/>
      <c r="AD525" s="1968"/>
      <c r="AE525" s="178"/>
      <c r="AF525" s="54" t="str">
        <f>IF(OR(A504=2,$AK$1="学校法人項目回答不要"),"",IF(COUNTA(A525:X525)=0,"←評議員の人数構成を回答してください。該当者がいない項目は「0」と記入してください",""))</f>
        <v>←評議員の人数構成を回答してください。該当者がいない項目は「0」と記入してください</v>
      </c>
    </row>
    <row r="526" spans="1:43" ht="15" customHeight="1" x14ac:dyDescent="0.15">
      <c r="A526" s="1983" t="s">
        <v>211</v>
      </c>
      <c r="B526" s="1983"/>
      <c r="C526" s="1733" t="s">
        <v>2991</v>
      </c>
      <c r="D526" s="1733"/>
      <c r="E526" s="1733"/>
      <c r="F526" s="1733"/>
      <c r="G526" s="1733"/>
      <c r="H526" s="1733"/>
      <c r="I526" s="1733"/>
      <c r="J526" s="1733"/>
      <c r="K526" s="1733"/>
      <c r="L526" s="1733"/>
      <c r="M526" s="1733"/>
      <c r="N526" s="1733"/>
      <c r="O526" s="1733"/>
      <c r="P526" s="1733"/>
      <c r="Q526" s="1733"/>
      <c r="R526" s="1733"/>
      <c r="S526" s="1733"/>
      <c r="T526" s="1733"/>
      <c r="U526" s="1733"/>
      <c r="V526" s="1733"/>
      <c r="W526" s="1733"/>
      <c r="X526" s="1733"/>
      <c r="Y526" s="1733"/>
      <c r="Z526" s="1733"/>
      <c r="AA526" s="1733"/>
      <c r="AB526" s="1733"/>
      <c r="AC526" s="1733"/>
      <c r="AD526" s="1733"/>
      <c r="AE526" s="1733"/>
    </row>
    <row r="527" spans="1:43" ht="15" customHeight="1" x14ac:dyDescent="0.15">
      <c r="A527" s="1975" t="s">
        <v>2989</v>
      </c>
      <c r="B527" s="1975"/>
      <c r="C527" s="1733" t="s">
        <v>2992</v>
      </c>
      <c r="D527" s="1733"/>
      <c r="E527" s="1733"/>
      <c r="F527" s="1733"/>
      <c r="G527" s="1733"/>
      <c r="H527" s="1733"/>
      <c r="I527" s="1733"/>
      <c r="J527" s="1733"/>
      <c r="K527" s="1733"/>
      <c r="L527" s="1733"/>
      <c r="M527" s="1733"/>
      <c r="N527" s="1733"/>
      <c r="O527" s="1733"/>
      <c r="P527" s="1733"/>
      <c r="Q527" s="1733"/>
      <c r="R527" s="1733"/>
      <c r="S527" s="1733"/>
      <c r="T527" s="1733"/>
      <c r="U527" s="1733"/>
      <c r="V527" s="1733"/>
      <c r="W527" s="1733"/>
      <c r="X527" s="1733"/>
      <c r="Y527" s="1733"/>
      <c r="Z527" s="1733"/>
      <c r="AA527" s="1733"/>
      <c r="AB527" s="1733"/>
      <c r="AC527" s="1733"/>
      <c r="AD527" s="1733"/>
      <c r="AE527" s="1733"/>
    </row>
    <row r="528" spans="1:43" ht="15" customHeight="1" x14ac:dyDescent="0.15">
      <c r="A528" s="1975" t="s">
        <v>2950</v>
      </c>
      <c r="B528" s="1975"/>
      <c r="C528" s="1733" t="s">
        <v>2993</v>
      </c>
      <c r="D528" s="1733"/>
      <c r="E528" s="1733"/>
      <c r="F528" s="1733"/>
      <c r="G528" s="1733"/>
      <c r="H528" s="1733"/>
      <c r="I528" s="1733"/>
      <c r="J528" s="1733"/>
      <c r="K528" s="1733"/>
      <c r="L528" s="1733"/>
      <c r="M528" s="1733"/>
      <c r="N528" s="1733"/>
      <c r="O528" s="1733"/>
      <c r="P528" s="1733"/>
      <c r="Q528" s="1733"/>
      <c r="R528" s="1733"/>
      <c r="S528" s="1733"/>
      <c r="T528" s="1733"/>
      <c r="U528" s="1733"/>
      <c r="V528" s="1733"/>
      <c r="W528" s="1733"/>
      <c r="X528" s="1733"/>
      <c r="Y528" s="1733"/>
      <c r="Z528" s="1733"/>
      <c r="AA528" s="1733"/>
      <c r="AB528" s="1733"/>
      <c r="AC528" s="1733"/>
      <c r="AD528" s="1733"/>
      <c r="AE528" s="1733"/>
    </row>
    <row r="529" spans="1:74" ht="15" customHeight="1" x14ac:dyDescent="0.15">
      <c r="A529" s="1975" t="s">
        <v>218</v>
      </c>
      <c r="B529" s="1975"/>
      <c r="C529" s="1733" t="s">
        <v>2994</v>
      </c>
      <c r="D529" s="1733"/>
      <c r="E529" s="1733"/>
      <c r="F529" s="1733"/>
      <c r="G529" s="1733"/>
      <c r="H529" s="1733"/>
      <c r="I529" s="1733"/>
      <c r="J529" s="1733"/>
      <c r="K529" s="1733"/>
      <c r="L529" s="1733"/>
      <c r="M529" s="1733"/>
      <c r="N529" s="1733"/>
      <c r="O529" s="1733"/>
      <c r="P529" s="1733"/>
      <c r="Q529" s="1733"/>
      <c r="R529" s="1733"/>
      <c r="S529" s="1733"/>
      <c r="T529" s="1733"/>
      <c r="U529" s="1733"/>
      <c r="V529" s="1733"/>
      <c r="W529" s="1733"/>
      <c r="X529" s="1733"/>
      <c r="Y529" s="1733"/>
      <c r="Z529" s="1733"/>
      <c r="AA529" s="1733"/>
      <c r="AB529" s="1733"/>
      <c r="AC529" s="1733"/>
      <c r="AD529" s="1733"/>
      <c r="AE529" s="1733"/>
    </row>
    <row r="530" spans="1:74" ht="5.0999999999999996" customHeight="1" x14ac:dyDescent="0.15">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row>
    <row r="531" spans="1:74" ht="5.0999999999999996" customHeight="1" x14ac:dyDescent="0.15">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row>
    <row r="532" spans="1:74" ht="5.0999999999999996" customHeight="1" x14ac:dyDescent="0.15">
      <c r="A532" s="1984"/>
      <c r="B532" s="1984"/>
      <c r="C532" s="1984"/>
      <c r="D532" s="1984"/>
      <c r="E532" s="1984"/>
      <c r="F532" s="1984"/>
      <c r="G532" s="1984"/>
      <c r="H532" s="1984"/>
      <c r="I532" s="1984"/>
      <c r="J532" s="1984"/>
      <c r="K532" s="1984"/>
      <c r="L532" s="1984"/>
      <c r="M532" s="1984"/>
      <c r="N532" s="1984"/>
      <c r="O532" s="1984"/>
      <c r="P532" s="1984"/>
      <c r="Q532" s="73"/>
      <c r="R532" s="73"/>
      <c r="S532" s="73"/>
      <c r="T532" s="73"/>
      <c r="U532" s="73"/>
      <c r="V532" s="73"/>
      <c r="W532" s="73"/>
      <c r="X532" s="73"/>
      <c r="Y532" s="73"/>
      <c r="Z532" s="73"/>
      <c r="AA532" s="73"/>
      <c r="AB532" s="73"/>
      <c r="AC532" s="73"/>
      <c r="AD532" s="73"/>
      <c r="AE532" s="73"/>
    </row>
    <row r="533" spans="1:74" ht="15" customHeight="1" x14ac:dyDescent="0.15">
      <c r="A533" s="67" t="s">
        <v>2996</v>
      </c>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74" ht="5.0999999999999996" customHeight="1" x14ac:dyDescent="0.15">
      <c r="A534" s="67"/>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74" ht="12" customHeight="1" x14ac:dyDescent="0.15">
      <c r="A535" s="238"/>
      <c r="B535" s="237"/>
      <c r="C535" s="237"/>
      <c r="D535" s="237"/>
      <c r="E535" s="237"/>
      <c r="F535" s="237"/>
      <c r="G535" s="237"/>
      <c r="H535" s="237"/>
      <c r="I535" s="237"/>
      <c r="J535" s="237"/>
      <c r="K535" s="237"/>
      <c r="L535" s="237"/>
      <c r="M535" s="1976" t="s">
        <v>242</v>
      </c>
      <c r="N535" s="1976"/>
      <c r="O535" s="1976"/>
      <c r="P535" s="1976"/>
      <c r="Q535" s="1976"/>
      <c r="R535" s="1977"/>
      <c r="S535" s="1"/>
      <c r="T535" s="1"/>
      <c r="U535" s="1"/>
      <c r="V535" s="1"/>
      <c r="W535" s="1"/>
      <c r="X535" s="1"/>
      <c r="Y535" s="1"/>
      <c r="Z535" s="1"/>
      <c r="AA535" s="1"/>
      <c r="AB535" s="1"/>
      <c r="AC535" s="1"/>
      <c r="AD535" s="1"/>
      <c r="AE535" s="1"/>
    </row>
    <row r="536" spans="1:74" ht="30" customHeight="1" thickBot="1" x14ac:dyDescent="0.2">
      <c r="A536" s="1980" t="s">
        <v>136</v>
      </c>
      <c r="B536" s="1981"/>
      <c r="C536" s="1981"/>
      <c r="D536" s="1981"/>
      <c r="E536" s="1981"/>
      <c r="F536" s="1982"/>
      <c r="G536" s="1980" t="s">
        <v>137</v>
      </c>
      <c r="H536" s="1981"/>
      <c r="I536" s="1981"/>
      <c r="J536" s="1981"/>
      <c r="K536" s="1981"/>
      <c r="L536" s="1982"/>
      <c r="M536" s="1978"/>
      <c r="N536" s="1978"/>
      <c r="O536" s="1978"/>
      <c r="P536" s="1978"/>
      <c r="Q536" s="1978"/>
      <c r="R536" s="1979"/>
      <c r="S536" s="223"/>
      <c r="T536" s="223"/>
      <c r="U536" s="223"/>
      <c r="V536" s="223"/>
      <c r="W536" s="223"/>
      <c r="X536" s="223"/>
      <c r="Y536" s="1918"/>
      <c r="Z536" s="1918"/>
      <c r="AA536" s="1918"/>
      <c r="AB536" s="1918"/>
      <c r="AC536" s="1918"/>
      <c r="AD536" s="1918"/>
      <c r="AE536" s="180"/>
    </row>
    <row r="537" spans="1:74" s="54" customFormat="1" ht="25.5" customHeight="1" thickBot="1" x14ac:dyDescent="0.2">
      <c r="A537" s="1963"/>
      <c r="B537" s="1964"/>
      <c r="C537" s="1964"/>
      <c r="D537" s="1964"/>
      <c r="E537" s="1964"/>
      <c r="F537" s="1965"/>
      <c r="G537" s="1963"/>
      <c r="H537" s="1964"/>
      <c r="I537" s="1964"/>
      <c r="J537" s="1964"/>
      <c r="K537" s="1964"/>
      <c r="L537" s="1965"/>
      <c r="M537" s="1966">
        <f>SUM(A537:L537)</f>
        <v>0</v>
      </c>
      <c r="N537" s="1967"/>
      <c r="O537" s="1967"/>
      <c r="P537" s="1967"/>
      <c r="Q537" s="1967"/>
      <c r="R537" s="1968"/>
      <c r="S537" s="236"/>
      <c r="T537" s="236"/>
      <c r="U537" s="236"/>
      <c r="V537" s="236"/>
      <c r="W537" s="236"/>
      <c r="X537" s="236"/>
      <c r="Y537" s="236"/>
      <c r="Z537" s="236"/>
      <c r="AA537" s="236"/>
      <c r="AB537" s="236"/>
      <c r="AC537" s="236"/>
      <c r="AD537" s="236"/>
      <c r="AE537" s="178"/>
      <c r="AF537" s="54" t="str">
        <f>IF(OR(A504=2,$AK$1="学校法人項目回答不要"),"",IF(COUNTA(A537:L537)=0,"←監事の人数構成を回答してください。該当者がいない項目は「0」と記入してください",""))</f>
        <v>←監事の人数構成を回答してください。該当者がいない項目は「0」と記入してください</v>
      </c>
      <c r="AG537" s="82"/>
      <c r="AH537" s="82"/>
      <c r="AI537" s="82"/>
      <c r="AN537" s="437"/>
      <c r="AP537" s="77"/>
      <c r="AQ537" s="77"/>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row>
    <row r="538" spans="1:74" s="54" customFormat="1" ht="30" customHeight="1" x14ac:dyDescent="0.15">
      <c r="A538" s="1973" t="s">
        <v>107</v>
      </c>
      <c r="B538" s="1973"/>
      <c r="C538" s="1974" t="s">
        <v>4793</v>
      </c>
      <c r="D538" s="1974"/>
      <c r="E538" s="1974"/>
      <c r="F538" s="1974"/>
      <c r="G538" s="1974"/>
      <c r="H538" s="1974"/>
      <c r="I538" s="1974"/>
      <c r="J538" s="1974"/>
      <c r="K538" s="1974"/>
      <c r="L538" s="1974"/>
      <c r="M538" s="1974"/>
      <c r="N538" s="1974"/>
      <c r="O538" s="1974"/>
      <c r="P538" s="1974"/>
      <c r="Q538" s="1974"/>
      <c r="R538" s="1974"/>
      <c r="S538" s="1974"/>
      <c r="T538" s="1974"/>
      <c r="U538" s="1974"/>
      <c r="V538" s="1974"/>
      <c r="W538" s="1974"/>
      <c r="X538" s="1974"/>
      <c r="Y538" s="1974"/>
      <c r="Z538" s="1974"/>
      <c r="AA538" s="1974"/>
      <c r="AB538" s="1974"/>
      <c r="AC538" s="1974"/>
      <c r="AD538" s="1974"/>
      <c r="AE538" s="1974"/>
      <c r="AF538" s="82"/>
      <c r="AG538" s="82"/>
      <c r="AH538" s="82"/>
      <c r="AN538" s="437"/>
      <c r="AO538" s="77"/>
      <c r="AP538" s="77"/>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row>
    <row r="539" spans="1:74" s="54" customFormat="1" ht="5.0999999999999996" customHeight="1" x14ac:dyDescent="0.15">
      <c r="A539" s="254"/>
      <c r="B539" s="254"/>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82"/>
      <c r="AG539" s="82"/>
      <c r="AH539" s="82"/>
      <c r="AN539" s="437"/>
      <c r="AO539" s="77"/>
      <c r="AP539" s="77"/>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row>
    <row r="540" spans="1:74" s="54" customFormat="1" ht="5.0999999999999996" customHeight="1" x14ac:dyDescent="0.15">
      <c r="A540" s="254"/>
      <c r="B540" s="254"/>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82"/>
      <c r="AG540" s="82"/>
      <c r="AH540" s="82"/>
      <c r="AN540" s="437"/>
      <c r="AO540" s="77"/>
      <c r="AP540" s="77"/>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row>
    <row r="541" spans="1:74" s="54" customFormat="1" ht="5.0999999999999996" customHeight="1" x14ac:dyDescent="0.15">
      <c r="A541" s="254"/>
      <c r="B541" s="254"/>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82"/>
      <c r="AG541" s="82"/>
      <c r="AH541" s="82"/>
      <c r="AN541" s="437"/>
      <c r="AO541" s="77"/>
      <c r="AP541" s="77"/>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row>
    <row r="542" spans="1:74" s="54" customFormat="1" ht="15" customHeight="1" x14ac:dyDescent="0.15">
      <c r="A542" s="1928"/>
      <c r="B542" s="1928"/>
      <c r="C542" s="1928"/>
      <c r="D542" s="1928"/>
      <c r="E542" s="1928"/>
      <c r="F542" s="1928"/>
      <c r="G542" s="1928"/>
      <c r="H542" s="1928"/>
      <c r="I542" s="1928"/>
      <c r="J542" s="1928"/>
      <c r="K542" s="1928"/>
      <c r="L542" s="1928"/>
      <c r="M542" s="1928"/>
      <c r="N542" s="1928"/>
      <c r="O542" s="1928"/>
      <c r="P542" s="1928"/>
      <c r="Q542" s="1928"/>
      <c r="R542" s="1928"/>
      <c r="S542" s="1928"/>
      <c r="T542" s="1928"/>
      <c r="U542" s="1928"/>
      <c r="V542" s="1928"/>
      <c r="W542" s="1928"/>
      <c r="X542" s="1928"/>
      <c r="Y542" s="1928"/>
      <c r="Z542" s="1928"/>
      <c r="AA542" s="1928"/>
      <c r="AB542" s="1928"/>
      <c r="AC542" s="1928"/>
      <c r="AD542" s="1928"/>
      <c r="AE542" s="1928"/>
      <c r="AF542" s="82"/>
      <c r="AG542" s="82"/>
      <c r="AH542" s="82"/>
      <c r="AN542" s="437"/>
      <c r="AO542" s="77"/>
      <c r="AP542" s="77"/>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row>
    <row r="543" spans="1:74" s="54" customFormat="1" ht="15" customHeight="1" x14ac:dyDescent="0.15">
      <c r="A543" s="255"/>
      <c r="B543" s="255"/>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82"/>
      <c r="AG543" s="82"/>
      <c r="AH543" s="82"/>
      <c r="AN543" s="437"/>
      <c r="AO543" s="77"/>
      <c r="AP543" s="77"/>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row>
    <row r="544" spans="1:74" s="54" customFormat="1" ht="15" customHeight="1" x14ac:dyDescent="0.15">
      <c r="A544" s="255"/>
      <c r="B544" s="255"/>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82"/>
      <c r="AG544" s="82"/>
      <c r="AH544" s="82"/>
      <c r="AN544" s="437"/>
      <c r="AO544" s="77"/>
      <c r="AP544" s="77"/>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row>
    <row r="545" spans="1:74" s="54" customFormat="1" ht="15" customHeight="1" x14ac:dyDescent="0.15">
      <c r="A545" s="255"/>
      <c r="B545" s="255"/>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82"/>
      <c r="AH545" s="82"/>
      <c r="AN545" s="437"/>
      <c r="AO545" s="77"/>
      <c r="AP545" s="77"/>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row>
    <row r="546" spans="1:74" s="54" customFormat="1" ht="15" customHeight="1" x14ac:dyDescent="0.15">
      <c r="A546" s="255"/>
      <c r="B546" s="255"/>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82"/>
      <c r="AH546" s="82"/>
      <c r="AN546" s="437"/>
      <c r="AO546" s="77"/>
      <c r="AP546" s="77"/>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row>
    <row r="547" spans="1:74" s="54" customFormat="1" ht="15" customHeight="1" x14ac:dyDescent="0.15">
      <c r="A547" s="255"/>
      <c r="B547" s="255"/>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82"/>
      <c r="AH547" s="82"/>
      <c r="AN547" s="437"/>
      <c r="AO547" s="77"/>
      <c r="AP547" s="77"/>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row>
    <row r="548" spans="1:74" s="54" customFormat="1" ht="15" customHeight="1" x14ac:dyDescent="0.15">
      <c r="A548" s="255"/>
      <c r="B548" s="255"/>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82"/>
      <c r="AG548" s="82"/>
      <c r="AH548" s="82"/>
      <c r="AN548" s="437"/>
      <c r="AO548" s="77"/>
      <c r="AP548" s="77"/>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row>
    <row r="549" spans="1:74" s="54" customFormat="1" ht="15" customHeight="1" x14ac:dyDescent="0.15">
      <c r="A549" s="255"/>
      <c r="B549" s="255"/>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82"/>
      <c r="AG549" s="399"/>
      <c r="AH549" s="82"/>
      <c r="AN549" s="437"/>
      <c r="AO549" s="77"/>
      <c r="AP549" s="77"/>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row>
    <row r="550" spans="1:74" s="54" customFormat="1" ht="18" customHeight="1" x14ac:dyDescent="0.15">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F550" s="82"/>
      <c r="AG550" s="399"/>
      <c r="AH550" s="82"/>
      <c r="AN550" s="437"/>
      <c r="AO550" s="404"/>
      <c r="AP550" s="400"/>
      <c r="AQ550" s="410"/>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row>
    <row r="551" spans="1:74" s="54" customFormat="1" ht="18" customHeight="1" x14ac:dyDescent="0.15">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F551" s="82"/>
      <c r="AG551" s="82"/>
      <c r="AH551" s="82"/>
      <c r="AN551" s="437"/>
      <c r="AO551" s="403">
        <v>1</v>
      </c>
      <c r="AP551" s="411" t="s">
        <v>3014</v>
      </c>
      <c r="AQ551" s="410" t="s">
        <v>3013</v>
      </c>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row>
    <row r="552" spans="1:74" s="54" customFormat="1" ht="17.25" customHeight="1" x14ac:dyDescent="0.15">
      <c r="A552" s="1"/>
      <c r="B552" s="74"/>
      <c r="C552" s="74"/>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G552" s="405" t="s">
        <v>3034</v>
      </c>
      <c r="AH552" s="406" t="s">
        <v>3035</v>
      </c>
      <c r="AI552" s="407" t="s">
        <v>3036</v>
      </c>
      <c r="AJ552" s="408" t="s">
        <v>3037</v>
      </c>
      <c r="AK552" s="215" t="s">
        <v>3038</v>
      </c>
      <c r="AL552" s="215" t="s">
        <v>3039</v>
      </c>
      <c r="AM552" s="215" t="s">
        <v>3040</v>
      </c>
      <c r="AN552" s="435" t="s">
        <v>3043</v>
      </c>
      <c r="AO552" s="403">
        <v>2</v>
      </c>
      <c r="AP552" s="411" t="s">
        <v>3012</v>
      </c>
      <c r="AQ552" s="402"/>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row>
    <row r="553" spans="1:74" s="54" customFormat="1" ht="17.25" customHeight="1" x14ac:dyDescent="0.15">
      <c r="A553" s="1"/>
      <c r="B553" s="74"/>
      <c r="C553" s="35"/>
      <c r="D553" s="35"/>
      <c r="E553" s="35"/>
      <c r="F553" s="35"/>
      <c r="G553" s="35"/>
      <c r="H553" s="35"/>
      <c r="I553" s="35"/>
      <c r="J553" s="35"/>
      <c r="K553" s="35"/>
      <c r="L553" s="35"/>
      <c r="M553" s="35"/>
      <c r="N553" s="35"/>
      <c r="O553" s="35"/>
      <c r="P553" s="35"/>
      <c r="Q553" s="35"/>
      <c r="R553" s="35"/>
      <c r="S553" s="35"/>
      <c r="T553" s="35"/>
      <c r="U553" s="35"/>
      <c r="V553" s="35"/>
      <c r="W553" s="35"/>
      <c r="X553" s="1"/>
      <c r="Y553" s="1"/>
      <c r="Z553" s="1"/>
      <c r="AA553" s="1"/>
      <c r="AB553" s="1"/>
      <c r="AC553" s="1"/>
      <c r="AD553" s="1"/>
      <c r="AE553" s="1"/>
      <c r="AG553" s="216" t="s">
        <v>138</v>
      </c>
      <c r="AH553" s="905" t="s">
        <v>267</v>
      </c>
      <c r="AI553" s="906" t="s">
        <v>268</v>
      </c>
      <c r="AJ553" s="905">
        <v>1100001</v>
      </c>
      <c r="AK553" s="449">
        <v>1</v>
      </c>
      <c r="AL553" s="449" t="s">
        <v>139</v>
      </c>
      <c r="AM553" s="449" t="s">
        <v>3041</v>
      </c>
      <c r="AN553" s="450"/>
      <c r="AO553" s="401">
        <v>3</v>
      </c>
      <c r="AP553" s="411" t="s">
        <v>3024</v>
      </c>
      <c r="AQ553" s="77"/>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row>
    <row r="554" spans="1:74" s="54" customFormat="1" ht="17.25" customHeight="1" x14ac:dyDescent="0.15">
      <c r="A554" s="1"/>
      <c r="B554" s="74"/>
      <c r="C554" s="35"/>
      <c r="D554" s="35"/>
      <c r="E554" s="35"/>
      <c r="F554" s="35"/>
      <c r="G554" s="35"/>
      <c r="H554" s="35"/>
      <c r="I554" s="35"/>
      <c r="J554" s="35"/>
      <c r="K554" s="35"/>
      <c r="L554" s="35"/>
      <c r="M554" s="35"/>
      <c r="N554" s="35"/>
      <c r="O554" s="35"/>
      <c r="P554" s="35"/>
      <c r="Q554" s="35"/>
      <c r="R554" s="35"/>
      <c r="S554" s="35"/>
      <c r="T554" s="35"/>
      <c r="U554" s="35"/>
      <c r="V554" s="35"/>
      <c r="W554" s="35"/>
      <c r="X554" s="1"/>
      <c r="Y554" s="1"/>
      <c r="Z554" s="1"/>
      <c r="AA554" s="1"/>
      <c r="AB554" s="1"/>
      <c r="AC554" s="1"/>
      <c r="AD554" s="1"/>
      <c r="AE554" s="1"/>
      <c r="AG554" s="216" t="s">
        <v>138</v>
      </c>
      <c r="AH554" s="907" t="s">
        <v>337</v>
      </c>
      <c r="AI554" s="906" t="s">
        <v>338</v>
      </c>
      <c r="AJ554" s="905">
        <v>1100002</v>
      </c>
      <c r="AK554" s="451">
        <v>1</v>
      </c>
      <c r="AL554" s="451" t="s">
        <v>139</v>
      </c>
      <c r="AM554" s="451" t="s">
        <v>140</v>
      </c>
      <c r="AN554" s="450"/>
      <c r="AO554" s="401">
        <v>4</v>
      </c>
      <c r="AP554" s="77"/>
      <c r="AQ554" s="77"/>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row>
    <row r="555" spans="1:74" s="54" customFormat="1" ht="17.25" customHeight="1" x14ac:dyDescent="0.15">
      <c r="A555" s="1"/>
      <c r="B555" s="74"/>
      <c r="C555" s="35"/>
      <c r="D555" s="35"/>
      <c r="E555" s="35"/>
      <c r="F555" s="35"/>
      <c r="G555" s="35"/>
      <c r="H555" s="35"/>
      <c r="I555" s="35"/>
      <c r="J555" s="35"/>
      <c r="K555" s="35"/>
      <c r="L555" s="35"/>
      <c r="M555" s="35"/>
      <c r="N555" s="35"/>
      <c r="O555" s="35"/>
      <c r="P555" s="35"/>
      <c r="Q555" s="35"/>
      <c r="R555" s="35"/>
      <c r="S555" s="35"/>
      <c r="T555" s="35"/>
      <c r="U555" s="35"/>
      <c r="V555" s="35"/>
      <c r="W555" s="35"/>
      <c r="X555" s="1"/>
      <c r="Y555" s="1"/>
      <c r="Z555" s="1"/>
      <c r="AA555" s="1"/>
      <c r="AB555" s="1"/>
      <c r="AC555" s="1"/>
      <c r="AD555" s="1"/>
      <c r="AE555" s="1"/>
      <c r="AG555" s="216" t="s">
        <v>138</v>
      </c>
      <c r="AH555" s="907" t="s">
        <v>269</v>
      </c>
      <c r="AI555" s="906" t="s">
        <v>270</v>
      </c>
      <c r="AJ555" s="905">
        <v>1100003</v>
      </c>
      <c r="AK555" s="451" t="s">
        <v>139</v>
      </c>
      <c r="AL555" s="451">
        <v>1</v>
      </c>
      <c r="AM555" s="449" t="s">
        <v>3041</v>
      </c>
      <c r="AN555" s="450"/>
      <c r="AO555" s="401">
        <v>5</v>
      </c>
      <c r="AP555" s="77"/>
      <c r="AQ555" s="77"/>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row>
    <row r="556" spans="1:74" s="54" customFormat="1" ht="17.25" customHeight="1" x14ac:dyDescent="0.15">
      <c r="A556" s="1"/>
      <c r="B556" s="74"/>
      <c r="C556" s="74"/>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G556" s="216" t="s">
        <v>138</v>
      </c>
      <c r="AH556" s="907" t="s">
        <v>283</v>
      </c>
      <c r="AI556" s="906" t="s">
        <v>284</v>
      </c>
      <c r="AJ556" s="905">
        <v>1100004</v>
      </c>
      <c r="AK556" s="451" t="s">
        <v>139</v>
      </c>
      <c r="AL556" s="451">
        <v>1</v>
      </c>
      <c r="AM556" s="449" t="s">
        <v>3041</v>
      </c>
      <c r="AN556" s="450"/>
      <c r="AP556" s="77"/>
      <c r="AQ556" s="77"/>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row>
    <row r="557" spans="1:74" s="54" customFormat="1" ht="17.25" customHeight="1" x14ac:dyDescent="0.15">
      <c r="A557" s="1"/>
      <c r="B557" s="74"/>
      <c r="C557" s="74"/>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G557" s="216" t="s">
        <v>138</v>
      </c>
      <c r="AH557" s="907" t="s">
        <v>273</v>
      </c>
      <c r="AI557" s="906" t="s">
        <v>274</v>
      </c>
      <c r="AJ557" s="905">
        <v>1100005</v>
      </c>
      <c r="AK557" s="451" t="s">
        <v>139</v>
      </c>
      <c r="AL557" s="451">
        <v>1</v>
      </c>
      <c r="AM557" s="449" t="s">
        <v>3041</v>
      </c>
      <c r="AN557" s="450"/>
      <c r="AP557" s="77"/>
      <c r="AQ557" s="77"/>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row>
    <row r="558" spans="1:74" s="54" customFormat="1" ht="17.25" customHeight="1" x14ac:dyDescent="0.15">
      <c r="A558" s="1"/>
      <c r="B558" s="74"/>
      <c r="C558" s="74"/>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G558" s="216" t="s">
        <v>138</v>
      </c>
      <c r="AH558" s="907" t="s">
        <v>325</v>
      </c>
      <c r="AI558" s="906" t="s">
        <v>326</v>
      </c>
      <c r="AJ558" s="905">
        <v>1100006</v>
      </c>
      <c r="AK558" s="451">
        <v>1</v>
      </c>
      <c r="AL558" s="451" t="s">
        <v>139</v>
      </c>
      <c r="AM558" s="451" t="s">
        <v>140</v>
      </c>
      <c r="AN558" s="450"/>
      <c r="AP558" s="77"/>
      <c r="AQ558" s="77"/>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row>
    <row r="559" spans="1:74" s="54" customFormat="1" ht="17.25" customHeight="1" x14ac:dyDescent="0.15">
      <c r="A559" s="1"/>
      <c r="B559" s="74"/>
      <c r="C559" s="74"/>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G559" s="216" t="s">
        <v>138</v>
      </c>
      <c r="AH559" s="907" t="s">
        <v>277</v>
      </c>
      <c r="AI559" s="906" t="s">
        <v>278</v>
      </c>
      <c r="AJ559" s="905">
        <v>1100007</v>
      </c>
      <c r="AK559" s="451" t="s">
        <v>139</v>
      </c>
      <c r="AL559" s="451">
        <v>1</v>
      </c>
      <c r="AM559" s="449" t="s">
        <v>3041</v>
      </c>
      <c r="AN559" s="450"/>
      <c r="AP559" s="77"/>
      <c r="AQ559" s="77"/>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row>
    <row r="560" spans="1:74" s="54" customFormat="1" ht="17.25" customHeight="1" x14ac:dyDescent="0.15">
      <c r="A560" s="1"/>
      <c r="B560" s="74"/>
      <c r="C560" s="74"/>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G560" s="216" t="s">
        <v>138</v>
      </c>
      <c r="AH560" s="907" t="s">
        <v>281</v>
      </c>
      <c r="AI560" s="906" t="s">
        <v>282</v>
      </c>
      <c r="AJ560" s="905">
        <v>1100008</v>
      </c>
      <c r="AK560" s="451" t="s">
        <v>139</v>
      </c>
      <c r="AL560" s="451">
        <v>1</v>
      </c>
      <c r="AM560" s="449" t="s">
        <v>3041</v>
      </c>
      <c r="AN560" s="450"/>
      <c r="AP560" s="77"/>
      <c r="AQ560" s="77"/>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row>
    <row r="561" spans="1:74" s="54" customFormat="1" ht="17.25" customHeight="1" x14ac:dyDescent="0.15">
      <c r="A561" s="1"/>
      <c r="B561" s="74"/>
      <c r="C561" s="74"/>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G561" s="216" t="s">
        <v>138</v>
      </c>
      <c r="AH561" s="907" t="s">
        <v>309</v>
      </c>
      <c r="AI561" s="906" t="s">
        <v>310</v>
      </c>
      <c r="AJ561" s="905">
        <v>1100009</v>
      </c>
      <c r="AK561" s="451">
        <v>1</v>
      </c>
      <c r="AL561" s="451" t="s">
        <v>139</v>
      </c>
      <c r="AM561" s="449" t="s">
        <v>3041</v>
      </c>
      <c r="AN561" s="450"/>
      <c r="AP561" s="77"/>
      <c r="AQ561" s="77"/>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row>
    <row r="562" spans="1:74" s="54" customFormat="1" ht="16.5" customHeight="1" x14ac:dyDescent="0.15">
      <c r="A562" s="1"/>
      <c r="B562" s="74"/>
      <c r="C562" s="74"/>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G562" s="216" t="s">
        <v>138</v>
      </c>
      <c r="AH562" s="907" t="s">
        <v>333</v>
      </c>
      <c r="AI562" s="906" t="s">
        <v>334</v>
      </c>
      <c r="AJ562" s="905">
        <v>1100010</v>
      </c>
      <c r="AK562" s="451">
        <v>1</v>
      </c>
      <c r="AL562" s="451" t="s">
        <v>139</v>
      </c>
      <c r="AM562" s="449" t="s">
        <v>3041</v>
      </c>
      <c r="AN562" s="450"/>
      <c r="AP562" s="77"/>
      <c r="AQ562" s="77"/>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row>
    <row r="563" spans="1:74" s="54" customFormat="1" ht="15" customHeight="1" x14ac:dyDescent="0.15">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G563" s="216" t="s">
        <v>138</v>
      </c>
      <c r="AH563" s="907" t="s">
        <v>323</v>
      </c>
      <c r="AI563" s="906" t="s">
        <v>324</v>
      </c>
      <c r="AJ563" s="905">
        <v>1100011</v>
      </c>
      <c r="AK563" s="451">
        <v>1</v>
      </c>
      <c r="AL563" s="451" t="s">
        <v>139</v>
      </c>
      <c r="AM563" s="449" t="s">
        <v>3041</v>
      </c>
      <c r="AN563" s="450"/>
      <c r="AP563" s="77"/>
      <c r="AQ563" s="77"/>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row>
    <row r="564" spans="1:74" s="54" customFormat="1" ht="15" customHeight="1" x14ac:dyDescent="0.15">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G564" s="216" t="s">
        <v>138</v>
      </c>
      <c r="AH564" s="907" t="s">
        <v>315</v>
      </c>
      <c r="AI564" s="906" t="s">
        <v>316</v>
      </c>
      <c r="AJ564" s="905">
        <v>1100012</v>
      </c>
      <c r="AK564" s="451">
        <v>1</v>
      </c>
      <c r="AL564" s="451" t="s">
        <v>139</v>
      </c>
      <c r="AM564" s="451" t="s">
        <v>140</v>
      </c>
      <c r="AN564" s="450"/>
      <c r="AP564" s="77"/>
      <c r="AQ564" s="77"/>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row>
    <row r="565" spans="1:74" s="54" customFormat="1" ht="15" customHeight="1" x14ac:dyDescent="0.15">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G565" s="216" t="s">
        <v>138</v>
      </c>
      <c r="AH565" s="907" t="s">
        <v>317</v>
      </c>
      <c r="AI565" s="906" t="s">
        <v>318</v>
      </c>
      <c r="AJ565" s="905">
        <v>1100013</v>
      </c>
      <c r="AK565" s="451">
        <v>1</v>
      </c>
      <c r="AL565" s="451" t="s">
        <v>139</v>
      </c>
      <c r="AM565" s="449" t="s">
        <v>3041</v>
      </c>
      <c r="AN565" s="450"/>
      <c r="AP565" s="77"/>
      <c r="AQ565" s="77"/>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row>
    <row r="566" spans="1:74" s="54" customFormat="1" ht="15" customHeight="1" x14ac:dyDescent="0.15">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G566" s="216" t="s">
        <v>138</v>
      </c>
      <c r="AH566" s="907" t="s">
        <v>329</v>
      </c>
      <c r="AI566" s="906" t="s">
        <v>330</v>
      </c>
      <c r="AJ566" s="905">
        <v>1100014</v>
      </c>
      <c r="AK566" s="451">
        <v>1</v>
      </c>
      <c r="AL566" s="451" t="s">
        <v>139</v>
      </c>
      <c r="AM566" s="449" t="s">
        <v>3041</v>
      </c>
      <c r="AN566" s="450"/>
      <c r="AP566" s="77"/>
      <c r="AQ566" s="77"/>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row>
    <row r="567" spans="1:74" s="54" customFormat="1" ht="15" customHeight="1" x14ac:dyDescent="0.15">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G567" s="216" t="s">
        <v>138</v>
      </c>
      <c r="AH567" s="908" t="s">
        <v>3075</v>
      </c>
      <c r="AI567" s="906" t="s">
        <v>256</v>
      </c>
      <c r="AJ567" s="905">
        <v>1100015</v>
      </c>
      <c r="AK567" s="451" t="s">
        <v>139</v>
      </c>
      <c r="AL567" s="451">
        <v>1</v>
      </c>
      <c r="AM567" s="449" t="s">
        <v>3041</v>
      </c>
      <c r="AN567" s="450"/>
      <c r="AP567" s="77"/>
      <c r="AQ567" s="77"/>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row>
    <row r="568" spans="1:74" s="54" customFormat="1" ht="15" customHeight="1" x14ac:dyDescent="0.15">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G568" s="216" t="s">
        <v>138</v>
      </c>
      <c r="AH568" s="908" t="s">
        <v>3076</v>
      </c>
      <c r="AI568" s="906" t="s">
        <v>255</v>
      </c>
      <c r="AJ568" s="905">
        <v>1100016</v>
      </c>
      <c r="AK568" s="451" t="s">
        <v>139</v>
      </c>
      <c r="AL568" s="451">
        <v>1</v>
      </c>
      <c r="AM568" s="449" t="s">
        <v>3041</v>
      </c>
      <c r="AN568" s="450"/>
      <c r="AP568" s="77"/>
      <c r="AQ568" s="77"/>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row>
    <row r="569" spans="1:74" s="54" customFormat="1" ht="15" customHeight="1" x14ac:dyDescent="0.15">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G569" s="216" t="s">
        <v>138</v>
      </c>
      <c r="AH569" s="907" t="s">
        <v>313</v>
      </c>
      <c r="AI569" s="906" t="s">
        <v>314</v>
      </c>
      <c r="AJ569" s="905">
        <v>1100017</v>
      </c>
      <c r="AK569" s="451" t="s">
        <v>139</v>
      </c>
      <c r="AL569" s="451">
        <v>1</v>
      </c>
      <c r="AM569" s="449" t="s">
        <v>3041</v>
      </c>
      <c r="AN569" s="450"/>
      <c r="AP569" s="77"/>
      <c r="AQ569" s="77"/>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row>
    <row r="570" spans="1:74" s="54" customFormat="1" ht="15" customHeight="1" x14ac:dyDescent="0.15">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G570" s="216" t="s">
        <v>138</v>
      </c>
      <c r="AH570" s="907" t="s">
        <v>253</v>
      </c>
      <c r="AI570" s="906" t="s">
        <v>254</v>
      </c>
      <c r="AJ570" s="905">
        <v>1100018</v>
      </c>
      <c r="AK570" s="451" t="s">
        <v>139</v>
      </c>
      <c r="AL570" s="451">
        <v>1</v>
      </c>
      <c r="AM570" s="449" t="s">
        <v>3041</v>
      </c>
      <c r="AN570" s="450"/>
      <c r="AP570" s="77"/>
      <c r="AQ570" s="77"/>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row>
    <row r="571" spans="1:74" s="54" customFormat="1" ht="15" customHeight="1" x14ac:dyDescent="0.15">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G571" s="216" t="s">
        <v>138</v>
      </c>
      <c r="AH571" s="907" t="s">
        <v>289</v>
      </c>
      <c r="AI571" s="906" t="s">
        <v>290</v>
      </c>
      <c r="AJ571" s="905">
        <v>1100019</v>
      </c>
      <c r="AK571" s="451" t="s">
        <v>139</v>
      </c>
      <c r="AL571" s="451">
        <v>1</v>
      </c>
      <c r="AM571" s="449" t="s">
        <v>3041</v>
      </c>
      <c r="AN571" s="450"/>
      <c r="AP571" s="77"/>
      <c r="AQ571" s="77"/>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row>
    <row r="572" spans="1:74" s="54" customFormat="1" ht="15" customHeight="1" x14ac:dyDescent="0.15">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G572" s="216" t="s">
        <v>138</v>
      </c>
      <c r="AH572" s="907" t="s">
        <v>297</v>
      </c>
      <c r="AI572" s="906" t="s">
        <v>298</v>
      </c>
      <c r="AJ572" s="905">
        <v>1100020</v>
      </c>
      <c r="AK572" s="451">
        <v>1</v>
      </c>
      <c r="AL572" s="451" t="s">
        <v>139</v>
      </c>
      <c r="AM572" s="449" t="s">
        <v>3041</v>
      </c>
      <c r="AN572" s="450"/>
      <c r="AP572" s="77"/>
      <c r="AQ572" s="77"/>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row>
    <row r="573" spans="1:74" s="54" customFormat="1" ht="15" customHeight="1" x14ac:dyDescent="0.15">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G573" s="216" t="s">
        <v>138</v>
      </c>
      <c r="AH573" s="907" t="s">
        <v>299</v>
      </c>
      <c r="AI573" s="906" t="s">
        <v>300</v>
      </c>
      <c r="AJ573" s="905">
        <v>1100021</v>
      </c>
      <c r="AK573" s="451" t="s">
        <v>139</v>
      </c>
      <c r="AL573" s="451">
        <v>1</v>
      </c>
      <c r="AM573" s="449" t="s">
        <v>3041</v>
      </c>
      <c r="AN573" s="450"/>
      <c r="AP573" s="77"/>
      <c r="AQ573" s="77"/>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row>
    <row r="574" spans="1:74" s="54" customFormat="1" ht="15" customHeight="1" x14ac:dyDescent="0.15">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G574" s="216" t="s">
        <v>138</v>
      </c>
      <c r="AH574" s="907" t="s">
        <v>301</v>
      </c>
      <c r="AI574" s="906" t="s">
        <v>302</v>
      </c>
      <c r="AJ574" s="905">
        <v>1100022</v>
      </c>
      <c r="AK574" s="451">
        <v>1</v>
      </c>
      <c r="AL574" s="451" t="s">
        <v>139</v>
      </c>
      <c r="AM574" s="451" t="s">
        <v>140</v>
      </c>
      <c r="AN574" s="450"/>
      <c r="AP574" s="77"/>
      <c r="AQ574" s="77"/>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row>
    <row r="575" spans="1:74" s="54" customFormat="1" ht="15" customHeight="1" x14ac:dyDescent="0.15">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G575" s="216" t="s">
        <v>138</v>
      </c>
      <c r="AH575" s="907" t="s">
        <v>303</v>
      </c>
      <c r="AI575" s="906" t="s">
        <v>304</v>
      </c>
      <c r="AJ575" s="905">
        <v>1100023</v>
      </c>
      <c r="AK575" s="451">
        <v>1</v>
      </c>
      <c r="AL575" s="451" t="s">
        <v>139</v>
      </c>
      <c r="AM575" s="449" t="s">
        <v>3041</v>
      </c>
      <c r="AN575" s="450"/>
      <c r="AP575" s="77"/>
      <c r="AQ575" s="77"/>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row>
    <row r="576" spans="1:74" s="54" customFormat="1" ht="15" customHeight="1" x14ac:dyDescent="0.15">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G576" s="216" t="s">
        <v>138</v>
      </c>
      <c r="AH576" s="907" t="s">
        <v>305</v>
      </c>
      <c r="AI576" s="906" t="s">
        <v>306</v>
      </c>
      <c r="AJ576" s="905">
        <v>1100024</v>
      </c>
      <c r="AK576" s="451">
        <v>1</v>
      </c>
      <c r="AL576" s="451" t="s">
        <v>139</v>
      </c>
      <c r="AM576" s="451" t="s">
        <v>140</v>
      </c>
      <c r="AN576" s="450"/>
      <c r="AP576" s="77"/>
      <c r="AQ576" s="77"/>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row>
    <row r="577" spans="1:74" s="54" customFormat="1" ht="15" customHeight="1" x14ac:dyDescent="0.15">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G577" s="216" t="s">
        <v>138</v>
      </c>
      <c r="AH577" s="907" t="s">
        <v>307</v>
      </c>
      <c r="AI577" s="906" t="s">
        <v>308</v>
      </c>
      <c r="AJ577" s="905">
        <v>1100025</v>
      </c>
      <c r="AK577" s="451" t="s">
        <v>139</v>
      </c>
      <c r="AL577" s="451">
        <v>1</v>
      </c>
      <c r="AM577" s="449" t="s">
        <v>3041</v>
      </c>
      <c r="AN577" s="450"/>
      <c r="AP577" s="77"/>
      <c r="AQ577" s="77"/>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row>
    <row r="578" spans="1:74" s="54" customFormat="1" ht="15" customHeight="1" x14ac:dyDescent="0.15">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G578" s="216" t="s">
        <v>138</v>
      </c>
      <c r="AH578" s="907" t="s">
        <v>251</v>
      </c>
      <c r="AI578" s="906" t="s">
        <v>252</v>
      </c>
      <c r="AJ578" s="905">
        <v>1100026</v>
      </c>
      <c r="AK578" s="451" t="s">
        <v>139</v>
      </c>
      <c r="AL578" s="451">
        <v>1</v>
      </c>
      <c r="AM578" s="449" t="s">
        <v>3041</v>
      </c>
      <c r="AN578" s="450"/>
      <c r="AP578" s="77"/>
      <c r="AQ578" s="77"/>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row>
    <row r="579" spans="1:74" s="54" customFormat="1" ht="15" customHeight="1" x14ac:dyDescent="0.15">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G579" s="216" t="s">
        <v>138</v>
      </c>
      <c r="AH579" s="907" t="s">
        <v>243</v>
      </c>
      <c r="AI579" s="906" t="s">
        <v>244</v>
      </c>
      <c r="AJ579" s="905">
        <v>1100027</v>
      </c>
      <c r="AK579" s="451" t="s">
        <v>139</v>
      </c>
      <c r="AL579" s="451">
        <v>1</v>
      </c>
      <c r="AM579" s="449" t="s">
        <v>3041</v>
      </c>
      <c r="AN579" s="450"/>
      <c r="AP579" s="77"/>
      <c r="AQ579" s="77"/>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row>
    <row r="580" spans="1:74" s="54" customFormat="1" ht="15" customHeight="1" x14ac:dyDescent="0.15">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G580" s="216" t="s">
        <v>138</v>
      </c>
      <c r="AH580" s="907" t="s">
        <v>245</v>
      </c>
      <c r="AI580" s="906" t="s">
        <v>246</v>
      </c>
      <c r="AJ580" s="905">
        <v>1100028</v>
      </c>
      <c r="AK580" s="451" t="s">
        <v>139</v>
      </c>
      <c r="AL580" s="451">
        <v>1</v>
      </c>
      <c r="AM580" s="449" t="s">
        <v>3041</v>
      </c>
      <c r="AN580" s="450"/>
      <c r="AP580" s="77"/>
      <c r="AQ580" s="77"/>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row>
    <row r="581" spans="1:74" s="54" customFormat="1" ht="15" customHeight="1" x14ac:dyDescent="0.15">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G581" s="216" t="s">
        <v>138</v>
      </c>
      <c r="AH581" s="907" t="s">
        <v>247</v>
      </c>
      <c r="AI581" s="906" t="s">
        <v>248</v>
      </c>
      <c r="AJ581" s="905">
        <v>1100029</v>
      </c>
      <c r="AK581" s="451" t="s">
        <v>139</v>
      </c>
      <c r="AL581" s="451">
        <v>1</v>
      </c>
      <c r="AM581" s="449" t="s">
        <v>3041</v>
      </c>
      <c r="AN581" s="450"/>
      <c r="AP581" s="77"/>
      <c r="AQ581" s="77"/>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row>
    <row r="582" spans="1:74" s="54" customFormat="1" ht="15" customHeight="1" x14ac:dyDescent="0.15">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G582" s="216" t="s">
        <v>138</v>
      </c>
      <c r="AH582" s="907" t="s">
        <v>327</v>
      </c>
      <c r="AI582" s="906" t="s">
        <v>328</v>
      </c>
      <c r="AJ582" s="905">
        <v>1100030</v>
      </c>
      <c r="AK582" s="451" t="s">
        <v>139</v>
      </c>
      <c r="AL582" s="451">
        <v>1</v>
      </c>
      <c r="AM582" s="449" t="s">
        <v>3041</v>
      </c>
      <c r="AN582" s="450"/>
      <c r="AP582" s="77"/>
      <c r="AQ582" s="77"/>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row>
    <row r="583" spans="1:74" s="54" customFormat="1" ht="15" customHeight="1" x14ac:dyDescent="0.15">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G583" s="216" t="s">
        <v>138</v>
      </c>
      <c r="AH583" s="907" t="s">
        <v>261</v>
      </c>
      <c r="AI583" s="906" t="s">
        <v>262</v>
      </c>
      <c r="AJ583" s="905">
        <v>1100031</v>
      </c>
      <c r="AK583" s="451" t="s">
        <v>139</v>
      </c>
      <c r="AL583" s="451">
        <v>1</v>
      </c>
      <c r="AM583" s="449" t="s">
        <v>3041</v>
      </c>
      <c r="AN583" s="450"/>
      <c r="AP583" s="77"/>
      <c r="AQ583" s="77"/>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row>
    <row r="584" spans="1:74" s="54" customFormat="1" ht="15" customHeight="1" x14ac:dyDescent="0.15">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G584" s="216" t="s">
        <v>138</v>
      </c>
      <c r="AH584" s="907" t="s">
        <v>257</v>
      </c>
      <c r="AI584" s="906" t="s">
        <v>258</v>
      </c>
      <c r="AJ584" s="905">
        <v>1100032</v>
      </c>
      <c r="AK584" s="451">
        <v>1</v>
      </c>
      <c r="AL584" s="451" t="s">
        <v>139</v>
      </c>
      <c r="AM584" s="449" t="s">
        <v>3041</v>
      </c>
      <c r="AN584" s="450"/>
      <c r="AP584" s="77"/>
      <c r="AQ584" s="77"/>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row>
    <row r="585" spans="1:74" s="54" customFormat="1" ht="15" customHeight="1" x14ac:dyDescent="0.15">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G585" s="216" t="s">
        <v>138</v>
      </c>
      <c r="AH585" s="907" t="s">
        <v>287</v>
      </c>
      <c r="AI585" s="906" t="s">
        <v>288</v>
      </c>
      <c r="AJ585" s="905">
        <v>1100033</v>
      </c>
      <c r="AK585" s="451" t="s">
        <v>139</v>
      </c>
      <c r="AL585" s="451">
        <v>1</v>
      </c>
      <c r="AM585" s="449" t="s">
        <v>3041</v>
      </c>
      <c r="AN585" s="450"/>
      <c r="AP585" s="77"/>
      <c r="AQ585" s="77"/>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row>
    <row r="586" spans="1:74" s="54" customFormat="1" ht="15" customHeight="1" x14ac:dyDescent="0.15">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G586" s="216" t="s">
        <v>138</v>
      </c>
      <c r="AH586" s="907" t="s">
        <v>259</v>
      </c>
      <c r="AI586" s="906" t="s">
        <v>260</v>
      </c>
      <c r="AJ586" s="905">
        <v>1100034</v>
      </c>
      <c r="AK586" s="451" t="s">
        <v>139</v>
      </c>
      <c r="AL586" s="451">
        <v>1</v>
      </c>
      <c r="AM586" s="449" t="s">
        <v>3041</v>
      </c>
      <c r="AN586" s="450"/>
      <c r="AP586" s="77"/>
      <c r="AQ586" s="77"/>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row>
    <row r="587" spans="1:74" s="54" customFormat="1" ht="15" customHeight="1" x14ac:dyDescent="0.15">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G587" s="216" t="s">
        <v>138</v>
      </c>
      <c r="AH587" s="907" t="s">
        <v>335</v>
      </c>
      <c r="AI587" s="906" t="s">
        <v>336</v>
      </c>
      <c r="AJ587" s="905">
        <v>1100035</v>
      </c>
      <c r="AK587" s="451">
        <v>1</v>
      </c>
      <c r="AL587" s="451" t="s">
        <v>139</v>
      </c>
      <c r="AM587" s="449" t="s">
        <v>3041</v>
      </c>
      <c r="AN587" s="450"/>
      <c r="AP587" s="77"/>
      <c r="AQ587" s="77"/>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row>
    <row r="588" spans="1:74" s="54" customFormat="1" ht="15" customHeight="1" x14ac:dyDescent="0.15">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G588" s="216" t="s">
        <v>138</v>
      </c>
      <c r="AH588" s="907" t="s">
        <v>293</v>
      </c>
      <c r="AI588" s="906" t="s">
        <v>294</v>
      </c>
      <c r="AJ588" s="905">
        <v>1100038</v>
      </c>
      <c r="AK588" s="451" t="s">
        <v>139</v>
      </c>
      <c r="AL588" s="451">
        <v>1</v>
      </c>
      <c r="AM588" s="449" t="s">
        <v>3041</v>
      </c>
      <c r="AN588" s="450"/>
      <c r="AP588" s="77"/>
      <c r="AQ588" s="77"/>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row>
    <row r="589" spans="1:74" s="54" customFormat="1" ht="15" customHeight="1" x14ac:dyDescent="0.15">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G589" s="216" t="s">
        <v>138</v>
      </c>
      <c r="AH589" s="907" t="s">
        <v>263</v>
      </c>
      <c r="AI589" s="906" t="s">
        <v>264</v>
      </c>
      <c r="AJ589" s="905">
        <v>1100039</v>
      </c>
      <c r="AK589" s="451" t="s">
        <v>139</v>
      </c>
      <c r="AL589" s="451">
        <v>1</v>
      </c>
      <c r="AM589" s="451" t="s">
        <v>140</v>
      </c>
      <c r="AN589" s="450"/>
      <c r="AP589" s="77"/>
      <c r="AQ589" s="77"/>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row>
    <row r="590" spans="1:74" s="54" customFormat="1" ht="15" customHeight="1" x14ac:dyDescent="0.15">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G590" s="216" t="s">
        <v>138</v>
      </c>
      <c r="AH590" s="907" t="s">
        <v>271</v>
      </c>
      <c r="AI590" s="906" t="s">
        <v>272</v>
      </c>
      <c r="AJ590" s="905">
        <v>1100040</v>
      </c>
      <c r="AK590" s="451" t="s">
        <v>139</v>
      </c>
      <c r="AL590" s="451">
        <v>1</v>
      </c>
      <c r="AM590" s="449" t="s">
        <v>3041</v>
      </c>
      <c r="AN590" s="450"/>
      <c r="AP590" s="77"/>
      <c r="AQ590" s="77"/>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row>
    <row r="591" spans="1:74" s="54" customFormat="1" ht="15" customHeight="1" x14ac:dyDescent="0.15">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G591" s="216" t="s">
        <v>138</v>
      </c>
      <c r="AH591" s="907" t="s">
        <v>285</v>
      </c>
      <c r="AI591" s="906" t="s">
        <v>286</v>
      </c>
      <c r="AJ591" s="905">
        <v>1100042</v>
      </c>
      <c r="AK591" s="451" t="s">
        <v>139</v>
      </c>
      <c r="AL591" s="451">
        <v>1</v>
      </c>
      <c r="AM591" s="449" t="s">
        <v>3041</v>
      </c>
      <c r="AN591" s="450"/>
      <c r="AP591" s="77"/>
      <c r="AQ591" s="77"/>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row>
    <row r="592" spans="1:74" s="54" customFormat="1" ht="15" customHeight="1" x14ac:dyDescent="0.15">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G592" s="216" t="s">
        <v>138</v>
      </c>
      <c r="AH592" s="907" t="s">
        <v>339</v>
      </c>
      <c r="AI592" s="906" t="s">
        <v>340</v>
      </c>
      <c r="AJ592" s="905">
        <v>1100043</v>
      </c>
      <c r="AK592" s="451" t="s">
        <v>139</v>
      </c>
      <c r="AL592" s="451">
        <v>1</v>
      </c>
      <c r="AM592" s="449" t="s">
        <v>3041</v>
      </c>
      <c r="AN592" s="450"/>
      <c r="AP592" s="77"/>
      <c r="AQ592" s="77"/>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row>
    <row r="593" spans="1:74" s="54" customFormat="1" ht="15" customHeight="1" x14ac:dyDescent="0.15">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G593" s="216" t="s">
        <v>138</v>
      </c>
      <c r="AH593" s="907" t="s">
        <v>275</v>
      </c>
      <c r="AI593" s="906" t="s">
        <v>276</v>
      </c>
      <c r="AJ593" s="905">
        <v>1100046</v>
      </c>
      <c r="AK593" s="451" t="s">
        <v>139</v>
      </c>
      <c r="AL593" s="451">
        <v>1</v>
      </c>
      <c r="AM593" s="449" t="s">
        <v>3041</v>
      </c>
      <c r="AN593" s="450"/>
      <c r="AP593" s="77"/>
      <c r="AQ593" s="77"/>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row>
    <row r="594" spans="1:74" s="54" customFormat="1" ht="15" customHeight="1" x14ac:dyDescent="0.15">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G594" s="216" t="s">
        <v>138</v>
      </c>
      <c r="AH594" s="907" t="s">
        <v>265</v>
      </c>
      <c r="AI594" s="906" t="s">
        <v>266</v>
      </c>
      <c r="AJ594" s="905">
        <v>1100047</v>
      </c>
      <c r="AK594" s="451">
        <v>1</v>
      </c>
      <c r="AL594" s="451" t="s">
        <v>139</v>
      </c>
      <c r="AM594" s="451" t="s">
        <v>140</v>
      </c>
      <c r="AN594" s="450"/>
      <c r="AP594" s="77"/>
      <c r="AQ594" s="77"/>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row>
    <row r="595" spans="1:74" s="54" customFormat="1" ht="15" customHeight="1" x14ac:dyDescent="0.15">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G595" s="216" t="s">
        <v>138</v>
      </c>
      <c r="AH595" s="907" t="s">
        <v>311</v>
      </c>
      <c r="AI595" s="906" t="s">
        <v>312</v>
      </c>
      <c r="AJ595" s="905">
        <v>1100049</v>
      </c>
      <c r="AK595" s="451">
        <v>1</v>
      </c>
      <c r="AL595" s="451" t="s">
        <v>139</v>
      </c>
      <c r="AM595" s="449" t="s">
        <v>3041</v>
      </c>
      <c r="AN595" s="450"/>
      <c r="AP595" s="77"/>
      <c r="AQ595" s="77"/>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row>
    <row r="596" spans="1:74" s="54" customFormat="1" ht="15" customHeight="1" x14ac:dyDescent="0.15">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G596" s="216" t="s">
        <v>138</v>
      </c>
      <c r="AH596" s="907" t="s">
        <v>331</v>
      </c>
      <c r="AI596" s="906" t="s">
        <v>332</v>
      </c>
      <c r="AJ596" s="905">
        <v>1100050</v>
      </c>
      <c r="AK596" s="451">
        <v>1</v>
      </c>
      <c r="AL596" s="451" t="s">
        <v>139</v>
      </c>
      <c r="AM596" s="449" t="s">
        <v>3041</v>
      </c>
      <c r="AN596" s="450"/>
      <c r="AP596" s="77"/>
      <c r="AQ596" s="77"/>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row>
    <row r="597" spans="1:74" s="54" customFormat="1" ht="15" customHeight="1" x14ac:dyDescent="0.15">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G597" s="216" t="s">
        <v>138</v>
      </c>
      <c r="AH597" s="907" t="s">
        <v>291</v>
      </c>
      <c r="AI597" s="906" t="s">
        <v>292</v>
      </c>
      <c r="AJ597" s="905">
        <v>1100051</v>
      </c>
      <c r="AK597" s="451">
        <v>1</v>
      </c>
      <c r="AL597" s="451" t="s">
        <v>139</v>
      </c>
      <c r="AM597" s="451" t="s">
        <v>140</v>
      </c>
      <c r="AN597" s="450"/>
      <c r="AP597" s="77"/>
      <c r="AQ597" s="77"/>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row>
    <row r="598" spans="1:74" s="54" customFormat="1" ht="15" customHeight="1" x14ac:dyDescent="0.15">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G598" s="216" t="s">
        <v>138</v>
      </c>
      <c r="AH598" s="907" t="s">
        <v>319</v>
      </c>
      <c r="AI598" s="906" t="s">
        <v>320</v>
      </c>
      <c r="AJ598" s="905">
        <v>1100052</v>
      </c>
      <c r="AK598" s="451">
        <v>1</v>
      </c>
      <c r="AL598" s="451" t="s">
        <v>139</v>
      </c>
      <c r="AM598" s="451" t="s">
        <v>140</v>
      </c>
      <c r="AN598" s="450"/>
      <c r="AP598" s="77"/>
      <c r="AQ598" s="77"/>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row>
    <row r="599" spans="1:74" s="54" customFormat="1" ht="15" customHeight="1" x14ac:dyDescent="0.15">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G599" s="216" t="s">
        <v>138</v>
      </c>
      <c r="AH599" s="907" t="s">
        <v>279</v>
      </c>
      <c r="AI599" s="906" t="s">
        <v>280</v>
      </c>
      <c r="AJ599" s="905">
        <v>1100053</v>
      </c>
      <c r="AK599" s="451" t="s">
        <v>139</v>
      </c>
      <c r="AL599" s="451">
        <v>1</v>
      </c>
      <c r="AM599" s="449" t="s">
        <v>3041</v>
      </c>
      <c r="AN599" s="450"/>
      <c r="AP599" s="77"/>
      <c r="AQ599" s="77"/>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row>
    <row r="600" spans="1:74" s="54" customFormat="1" ht="15" customHeight="1" x14ac:dyDescent="0.15">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G600" s="216" t="s">
        <v>138</v>
      </c>
      <c r="AH600" s="907" t="s">
        <v>321</v>
      </c>
      <c r="AI600" s="906" t="s">
        <v>322</v>
      </c>
      <c r="AJ600" s="905">
        <v>1100054</v>
      </c>
      <c r="AK600" s="451" t="s">
        <v>139</v>
      </c>
      <c r="AL600" s="451">
        <v>1</v>
      </c>
      <c r="AM600" s="451" t="s">
        <v>140</v>
      </c>
      <c r="AN600" s="450"/>
      <c r="AP600" s="77"/>
      <c r="AQ600" s="77"/>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row>
    <row r="601" spans="1:74" s="54" customFormat="1" ht="15" customHeight="1" x14ac:dyDescent="0.15">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G601" s="216" t="s">
        <v>138</v>
      </c>
      <c r="AH601" s="907" t="s">
        <v>249</v>
      </c>
      <c r="AI601" s="906" t="s">
        <v>250</v>
      </c>
      <c r="AJ601" s="905">
        <v>1100055</v>
      </c>
      <c r="AK601" s="451" t="s">
        <v>139</v>
      </c>
      <c r="AL601" s="451">
        <v>1</v>
      </c>
      <c r="AM601" s="449" t="s">
        <v>3041</v>
      </c>
      <c r="AN601" s="450"/>
      <c r="AP601" s="77"/>
      <c r="AQ601" s="77"/>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row>
    <row r="602" spans="1:74" s="54" customFormat="1" ht="15" customHeight="1" x14ac:dyDescent="0.15">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G602" s="216" t="s">
        <v>138</v>
      </c>
      <c r="AH602" s="907" t="s">
        <v>295</v>
      </c>
      <c r="AI602" s="906" t="s">
        <v>296</v>
      </c>
      <c r="AJ602" s="905">
        <v>1100060</v>
      </c>
      <c r="AK602" s="451" t="s">
        <v>139</v>
      </c>
      <c r="AL602" s="451">
        <v>1</v>
      </c>
      <c r="AM602" s="451" t="s">
        <v>140</v>
      </c>
      <c r="AN602" s="450"/>
      <c r="AP602" s="77"/>
      <c r="AQ602" s="77"/>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row>
    <row r="603" spans="1:74" s="54" customFormat="1" ht="15" customHeight="1" x14ac:dyDescent="0.15">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G603" s="216" t="s">
        <v>141</v>
      </c>
      <c r="AH603" s="907" t="s">
        <v>357</v>
      </c>
      <c r="AI603" s="906" t="s">
        <v>358</v>
      </c>
      <c r="AJ603" s="905">
        <v>1201001</v>
      </c>
      <c r="AK603" s="451" t="s">
        <v>139</v>
      </c>
      <c r="AL603" s="451">
        <v>1</v>
      </c>
      <c r="AM603" s="449" t="s">
        <v>3041</v>
      </c>
      <c r="AN603" s="450"/>
      <c r="AP603" s="77"/>
      <c r="AQ603" s="77"/>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row>
    <row r="604" spans="1:74" s="54" customFormat="1" ht="15" customHeight="1" x14ac:dyDescent="0.15">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G604" s="216" t="s">
        <v>141</v>
      </c>
      <c r="AH604" s="907" t="s">
        <v>343</v>
      </c>
      <c r="AI604" s="906" t="s">
        <v>344</v>
      </c>
      <c r="AJ604" s="905">
        <v>1201002</v>
      </c>
      <c r="AK604" s="451">
        <v>1</v>
      </c>
      <c r="AL604" s="451" t="s">
        <v>139</v>
      </c>
      <c r="AM604" s="449" t="s">
        <v>3041</v>
      </c>
      <c r="AN604" s="450"/>
      <c r="AP604" s="77"/>
      <c r="AQ604" s="77"/>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row>
    <row r="605" spans="1:74" s="54" customFormat="1" ht="15" customHeight="1" x14ac:dyDescent="0.15">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G605" s="216" t="s">
        <v>141</v>
      </c>
      <c r="AH605" s="907" t="s">
        <v>341</v>
      </c>
      <c r="AI605" s="906" t="s">
        <v>342</v>
      </c>
      <c r="AJ605" s="905">
        <v>1201003</v>
      </c>
      <c r="AK605" s="451">
        <v>1</v>
      </c>
      <c r="AL605" s="451" t="s">
        <v>139</v>
      </c>
      <c r="AM605" s="451" t="s">
        <v>140</v>
      </c>
      <c r="AN605" s="450"/>
      <c r="AP605" s="77"/>
      <c r="AQ605" s="77"/>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row>
    <row r="606" spans="1:74" s="54" customFormat="1" ht="15" customHeight="1" x14ac:dyDescent="0.15">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G606" s="216" t="s">
        <v>141</v>
      </c>
      <c r="AH606" s="907" t="s">
        <v>359</v>
      </c>
      <c r="AI606" s="906" t="s">
        <v>360</v>
      </c>
      <c r="AJ606" s="905">
        <v>1201004</v>
      </c>
      <c r="AK606" s="451" t="s">
        <v>139</v>
      </c>
      <c r="AL606" s="451">
        <v>1</v>
      </c>
      <c r="AM606" s="449" t="s">
        <v>3041</v>
      </c>
      <c r="AN606" s="450"/>
      <c r="AP606" s="77"/>
      <c r="AQ606" s="77"/>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row>
    <row r="607" spans="1:74" s="54" customFormat="1" ht="15" customHeight="1" x14ac:dyDescent="0.15">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G607" s="216" t="s">
        <v>141</v>
      </c>
      <c r="AH607" s="907" t="s">
        <v>371</v>
      </c>
      <c r="AI607" s="906" t="s">
        <v>372</v>
      </c>
      <c r="AJ607" s="905">
        <v>1201005</v>
      </c>
      <c r="AK607" s="451">
        <v>1</v>
      </c>
      <c r="AL607" s="451" t="s">
        <v>139</v>
      </c>
      <c r="AM607" s="449" t="s">
        <v>3041</v>
      </c>
      <c r="AN607" s="450"/>
      <c r="AP607" s="77"/>
      <c r="AQ607" s="77"/>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row>
    <row r="608" spans="1:74" s="54" customFormat="1" ht="15" customHeight="1" x14ac:dyDescent="0.15">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G608" s="216" t="s">
        <v>141</v>
      </c>
      <c r="AH608" s="907" t="s">
        <v>349</v>
      </c>
      <c r="AI608" s="906" t="s">
        <v>350</v>
      </c>
      <c r="AJ608" s="905">
        <v>1201006</v>
      </c>
      <c r="AK608" s="451">
        <v>1</v>
      </c>
      <c r="AL608" s="451" t="s">
        <v>139</v>
      </c>
      <c r="AM608" s="449" t="s">
        <v>3041</v>
      </c>
      <c r="AN608" s="450"/>
      <c r="AP608" s="77"/>
      <c r="AQ608" s="77"/>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row>
    <row r="609" spans="1:74" s="54" customFormat="1" ht="15" customHeight="1" x14ac:dyDescent="0.15">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G609" s="216" t="s">
        <v>141</v>
      </c>
      <c r="AH609" s="907" t="s">
        <v>355</v>
      </c>
      <c r="AI609" s="906" t="s">
        <v>356</v>
      </c>
      <c r="AJ609" s="905">
        <v>1201007</v>
      </c>
      <c r="AK609" s="451" t="s">
        <v>139</v>
      </c>
      <c r="AL609" s="451">
        <v>1</v>
      </c>
      <c r="AM609" s="449" t="s">
        <v>3041</v>
      </c>
      <c r="AN609" s="450"/>
      <c r="AP609" s="77"/>
      <c r="AQ609" s="77"/>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row>
    <row r="610" spans="1:74" s="54" customFormat="1" ht="15" customHeight="1" x14ac:dyDescent="0.15">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G610" s="216" t="s">
        <v>141</v>
      </c>
      <c r="AH610" s="907" t="s">
        <v>369</v>
      </c>
      <c r="AI610" s="906" t="s">
        <v>370</v>
      </c>
      <c r="AJ610" s="905">
        <v>1201008</v>
      </c>
      <c r="AK610" s="451" t="s">
        <v>139</v>
      </c>
      <c r="AL610" s="451">
        <v>1</v>
      </c>
      <c r="AM610" s="449" t="s">
        <v>3041</v>
      </c>
      <c r="AN610" s="450"/>
      <c r="AP610" s="77"/>
      <c r="AQ610" s="77"/>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row>
    <row r="611" spans="1:74" s="54" customFormat="1" ht="15" customHeight="1" x14ac:dyDescent="0.15">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G611" s="216" t="s">
        <v>141</v>
      </c>
      <c r="AH611" s="907" t="s">
        <v>361</v>
      </c>
      <c r="AI611" s="906" t="s">
        <v>362</v>
      </c>
      <c r="AJ611" s="905">
        <v>1201009</v>
      </c>
      <c r="AK611" s="451">
        <v>1</v>
      </c>
      <c r="AL611" s="451" t="s">
        <v>139</v>
      </c>
      <c r="AM611" s="449" t="s">
        <v>3041</v>
      </c>
      <c r="AN611" s="450"/>
      <c r="AP611" s="77"/>
      <c r="AQ611" s="77"/>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row>
    <row r="612" spans="1:74" s="54" customFormat="1" ht="15" customHeight="1" x14ac:dyDescent="0.15">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G612" s="216" t="s">
        <v>141</v>
      </c>
      <c r="AH612" s="907" t="s">
        <v>365</v>
      </c>
      <c r="AI612" s="906" t="s">
        <v>366</v>
      </c>
      <c r="AJ612" s="905">
        <v>1201010</v>
      </c>
      <c r="AK612" s="451">
        <v>1</v>
      </c>
      <c r="AL612" s="451" t="s">
        <v>139</v>
      </c>
      <c r="AM612" s="449" t="s">
        <v>3041</v>
      </c>
      <c r="AN612" s="450"/>
      <c r="AP612" s="77"/>
      <c r="AQ612" s="77"/>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row>
    <row r="613" spans="1:74" s="54" customFormat="1" ht="15" customHeight="1" x14ac:dyDescent="0.15">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G613" s="216" t="s">
        <v>141</v>
      </c>
      <c r="AH613" s="907" t="s">
        <v>367</v>
      </c>
      <c r="AI613" s="906" t="s">
        <v>368</v>
      </c>
      <c r="AJ613" s="905">
        <v>1201011</v>
      </c>
      <c r="AK613" s="451">
        <v>1</v>
      </c>
      <c r="AL613" s="451" t="s">
        <v>139</v>
      </c>
      <c r="AM613" s="451" t="s">
        <v>140</v>
      </c>
      <c r="AN613" s="450"/>
      <c r="AP613" s="77"/>
      <c r="AQ613" s="77"/>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row>
    <row r="614" spans="1:74" s="54" customFormat="1" ht="15" customHeight="1" x14ac:dyDescent="0.15">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G614" s="216" t="s">
        <v>141</v>
      </c>
      <c r="AH614" s="907" t="s">
        <v>347</v>
      </c>
      <c r="AI614" s="906" t="s">
        <v>348</v>
      </c>
      <c r="AJ614" s="905">
        <v>1201012</v>
      </c>
      <c r="AK614" s="451" t="s">
        <v>139</v>
      </c>
      <c r="AL614" s="451">
        <v>1</v>
      </c>
      <c r="AM614" s="449" t="s">
        <v>3041</v>
      </c>
      <c r="AN614" s="450"/>
      <c r="AP614" s="77"/>
      <c r="AQ614" s="77"/>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row>
    <row r="615" spans="1:74" s="54" customFormat="1" ht="15" customHeight="1" x14ac:dyDescent="0.15">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G615" s="216" t="s">
        <v>141</v>
      </c>
      <c r="AH615" s="907" t="s">
        <v>351</v>
      </c>
      <c r="AI615" s="906" t="s">
        <v>352</v>
      </c>
      <c r="AJ615" s="905">
        <v>1201013</v>
      </c>
      <c r="AK615" s="451" t="s">
        <v>139</v>
      </c>
      <c r="AL615" s="451">
        <v>1</v>
      </c>
      <c r="AM615" s="449" t="s">
        <v>3041</v>
      </c>
      <c r="AN615" s="450"/>
      <c r="AP615" s="77"/>
      <c r="AQ615" s="77"/>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row>
    <row r="616" spans="1:74" s="54" customFormat="1" ht="15" customHeight="1" x14ac:dyDescent="0.15">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G616" s="216" t="s">
        <v>141</v>
      </c>
      <c r="AH616" s="907" t="s">
        <v>373</v>
      </c>
      <c r="AI616" s="906" t="s">
        <v>374</v>
      </c>
      <c r="AJ616" s="905">
        <v>1201014</v>
      </c>
      <c r="AK616" s="451" t="s">
        <v>139</v>
      </c>
      <c r="AL616" s="451">
        <v>1</v>
      </c>
      <c r="AM616" s="449" t="s">
        <v>3041</v>
      </c>
      <c r="AN616" s="450"/>
      <c r="AP616" s="77"/>
      <c r="AQ616" s="77"/>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row>
    <row r="617" spans="1:74" s="54" customFormat="1" ht="15" customHeight="1" x14ac:dyDescent="0.15">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G617" s="216" t="s">
        <v>141</v>
      </c>
      <c r="AH617" s="907" t="s">
        <v>363</v>
      </c>
      <c r="AI617" s="906" t="s">
        <v>364</v>
      </c>
      <c r="AJ617" s="905">
        <v>1201015</v>
      </c>
      <c r="AK617" s="451">
        <v>1</v>
      </c>
      <c r="AL617" s="451" t="s">
        <v>139</v>
      </c>
      <c r="AM617" s="451" t="s">
        <v>140</v>
      </c>
      <c r="AN617" s="450"/>
      <c r="AP617" s="77"/>
      <c r="AQ617" s="77"/>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row>
    <row r="618" spans="1:74" s="54" customFormat="1" ht="15" customHeight="1" x14ac:dyDescent="0.15">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G618" s="216" t="s">
        <v>141</v>
      </c>
      <c r="AH618" s="907" t="s">
        <v>353</v>
      </c>
      <c r="AI618" s="906" t="s">
        <v>354</v>
      </c>
      <c r="AJ618" s="905">
        <v>1201016</v>
      </c>
      <c r="AK618" s="451" t="s">
        <v>139</v>
      </c>
      <c r="AL618" s="451">
        <v>1</v>
      </c>
      <c r="AM618" s="449" t="s">
        <v>3041</v>
      </c>
      <c r="AN618" s="450"/>
      <c r="AP618" s="77"/>
      <c r="AQ618" s="77"/>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row>
    <row r="619" spans="1:74" s="54" customFormat="1" ht="15" customHeight="1" x14ac:dyDescent="0.15">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G619" s="216" t="s">
        <v>141</v>
      </c>
      <c r="AH619" s="907" t="s">
        <v>345</v>
      </c>
      <c r="AI619" s="906" t="s">
        <v>346</v>
      </c>
      <c r="AJ619" s="905">
        <v>1201017</v>
      </c>
      <c r="AK619" s="451" t="s">
        <v>139</v>
      </c>
      <c r="AL619" s="451">
        <v>1</v>
      </c>
      <c r="AM619" s="451" t="s">
        <v>140</v>
      </c>
      <c r="AN619" s="450"/>
      <c r="AP619" s="77"/>
      <c r="AQ619" s="77"/>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row>
    <row r="620" spans="1:74" s="54" customFormat="1" ht="15" customHeight="1" x14ac:dyDescent="0.15">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G620" s="216" t="s">
        <v>142</v>
      </c>
      <c r="AH620" s="907" t="s">
        <v>379</v>
      </c>
      <c r="AI620" s="906" t="s">
        <v>380</v>
      </c>
      <c r="AJ620" s="905">
        <v>1202001</v>
      </c>
      <c r="AK620" s="451" t="s">
        <v>139</v>
      </c>
      <c r="AL620" s="451">
        <v>1</v>
      </c>
      <c r="AM620" s="449" t="s">
        <v>3041</v>
      </c>
      <c r="AN620" s="450"/>
      <c r="AP620" s="77"/>
      <c r="AQ620" s="77"/>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row>
    <row r="621" spans="1:74" s="54" customFormat="1" ht="15" customHeight="1" x14ac:dyDescent="0.15">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G621" s="216" t="s">
        <v>142</v>
      </c>
      <c r="AH621" s="907" t="s">
        <v>381</v>
      </c>
      <c r="AI621" s="906" t="s">
        <v>382</v>
      </c>
      <c r="AJ621" s="905">
        <v>1202002</v>
      </c>
      <c r="AK621" s="451" t="s">
        <v>139</v>
      </c>
      <c r="AL621" s="451">
        <v>1</v>
      </c>
      <c r="AM621" s="449" t="s">
        <v>3041</v>
      </c>
      <c r="AN621" s="450"/>
      <c r="AP621" s="77"/>
      <c r="AQ621" s="77"/>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row>
    <row r="622" spans="1:74" s="54" customFormat="1" ht="15" customHeight="1" x14ac:dyDescent="0.15">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G622" s="216" t="s">
        <v>142</v>
      </c>
      <c r="AH622" s="907" t="s">
        <v>383</v>
      </c>
      <c r="AI622" s="906" t="s">
        <v>384</v>
      </c>
      <c r="AJ622" s="905">
        <v>1202003</v>
      </c>
      <c r="AK622" s="451" t="s">
        <v>139</v>
      </c>
      <c r="AL622" s="451">
        <v>1</v>
      </c>
      <c r="AM622" s="449" t="s">
        <v>3041</v>
      </c>
      <c r="AN622" s="450"/>
      <c r="AP622" s="77"/>
      <c r="AQ622" s="77"/>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row>
    <row r="623" spans="1:74" s="54" customFormat="1" ht="15" customHeight="1" x14ac:dyDescent="0.15">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G623" s="216" t="s">
        <v>142</v>
      </c>
      <c r="AH623" s="907" t="s">
        <v>397</v>
      </c>
      <c r="AI623" s="906" t="s">
        <v>398</v>
      </c>
      <c r="AJ623" s="905">
        <v>1202005</v>
      </c>
      <c r="AK623" s="451">
        <v>1</v>
      </c>
      <c r="AL623" s="451" t="s">
        <v>139</v>
      </c>
      <c r="AM623" s="449" t="s">
        <v>3041</v>
      </c>
      <c r="AN623" s="450"/>
      <c r="AP623" s="77"/>
      <c r="AQ623" s="77"/>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row>
    <row r="624" spans="1:74" s="54" customFormat="1" ht="15" customHeight="1" x14ac:dyDescent="0.15">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G624" s="216" t="s">
        <v>142</v>
      </c>
      <c r="AH624" s="907" t="s">
        <v>393</v>
      </c>
      <c r="AI624" s="906" t="s">
        <v>394</v>
      </c>
      <c r="AJ624" s="905">
        <v>1202006</v>
      </c>
      <c r="AK624" s="451" t="s">
        <v>139</v>
      </c>
      <c r="AL624" s="451">
        <v>1</v>
      </c>
      <c r="AM624" s="449" t="s">
        <v>3041</v>
      </c>
      <c r="AN624" s="450"/>
      <c r="AP624" s="77"/>
      <c r="AQ624" s="77"/>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row>
    <row r="625" spans="1:74" s="54" customFormat="1" ht="15" customHeight="1" x14ac:dyDescent="0.15">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G625" s="216" t="s">
        <v>142</v>
      </c>
      <c r="AH625" s="907" t="s">
        <v>391</v>
      </c>
      <c r="AI625" s="906" t="s">
        <v>392</v>
      </c>
      <c r="AJ625" s="905">
        <v>1202007</v>
      </c>
      <c r="AK625" s="451">
        <v>1</v>
      </c>
      <c r="AL625" s="451" t="s">
        <v>139</v>
      </c>
      <c r="AM625" s="451" t="s">
        <v>140</v>
      </c>
      <c r="AN625" s="450"/>
      <c r="AP625" s="77"/>
      <c r="AQ625" s="77"/>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row>
    <row r="626" spans="1:74" s="54" customFormat="1" ht="15" customHeight="1" x14ac:dyDescent="0.15">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G626" s="216" t="s">
        <v>142</v>
      </c>
      <c r="AH626" s="907" t="s">
        <v>377</v>
      </c>
      <c r="AI626" s="906" t="s">
        <v>378</v>
      </c>
      <c r="AJ626" s="905">
        <v>1202010</v>
      </c>
      <c r="AK626" s="451">
        <v>1</v>
      </c>
      <c r="AL626" s="451" t="s">
        <v>139</v>
      </c>
      <c r="AM626" s="449" t="s">
        <v>3041</v>
      </c>
      <c r="AN626" s="450"/>
      <c r="AP626" s="77"/>
      <c r="AQ626" s="77"/>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row>
    <row r="627" spans="1:74" s="54" customFormat="1" ht="15" customHeight="1" x14ac:dyDescent="0.15">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G627" s="216" t="s">
        <v>142</v>
      </c>
      <c r="AH627" s="907" t="s">
        <v>375</v>
      </c>
      <c r="AI627" s="906" t="s">
        <v>376</v>
      </c>
      <c r="AJ627" s="905">
        <v>1202011</v>
      </c>
      <c r="AK627" s="451" t="s">
        <v>139</v>
      </c>
      <c r="AL627" s="451">
        <v>1</v>
      </c>
      <c r="AM627" s="449" t="s">
        <v>3041</v>
      </c>
      <c r="AN627" s="450"/>
      <c r="AP627" s="77"/>
      <c r="AQ627" s="77"/>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row>
    <row r="628" spans="1:74" s="54" customFormat="1" ht="15" customHeight="1" x14ac:dyDescent="0.15">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G628" s="216" t="s">
        <v>142</v>
      </c>
      <c r="AH628" s="907" t="s">
        <v>389</v>
      </c>
      <c r="AI628" s="906" t="s">
        <v>390</v>
      </c>
      <c r="AJ628" s="905">
        <v>1202012</v>
      </c>
      <c r="AK628" s="451" t="s">
        <v>139</v>
      </c>
      <c r="AL628" s="451">
        <v>1</v>
      </c>
      <c r="AM628" s="449" t="s">
        <v>3041</v>
      </c>
      <c r="AN628" s="450"/>
      <c r="AP628" s="77"/>
      <c r="AQ628" s="77"/>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row>
    <row r="629" spans="1:74" s="54" customFormat="1" ht="15" customHeight="1" x14ac:dyDescent="0.15">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G629" s="216" t="s">
        <v>142</v>
      </c>
      <c r="AH629" s="907" t="s">
        <v>385</v>
      </c>
      <c r="AI629" s="906" t="s">
        <v>386</v>
      </c>
      <c r="AJ629" s="905">
        <v>1202013</v>
      </c>
      <c r="AK629" s="451">
        <v>1</v>
      </c>
      <c r="AL629" s="451" t="s">
        <v>139</v>
      </c>
      <c r="AM629" s="449" t="s">
        <v>3041</v>
      </c>
      <c r="AN629" s="450"/>
      <c r="AP629" s="77"/>
      <c r="AQ629" s="77"/>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row>
    <row r="630" spans="1:74" s="54" customFormat="1" ht="15" customHeight="1" x14ac:dyDescent="0.15">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G630" s="216" t="s">
        <v>142</v>
      </c>
      <c r="AH630" s="907" t="s">
        <v>399</v>
      </c>
      <c r="AI630" s="906" t="s">
        <v>400</v>
      </c>
      <c r="AJ630" s="905">
        <v>1202014</v>
      </c>
      <c r="AK630" s="451" t="s">
        <v>139</v>
      </c>
      <c r="AL630" s="451">
        <v>1</v>
      </c>
      <c r="AM630" s="449" t="s">
        <v>3041</v>
      </c>
      <c r="AN630" s="450"/>
      <c r="AP630" s="77"/>
      <c r="AQ630" s="77"/>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row>
    <row r="631" spans="1:74" s="54" customFormat="1" ht="15" customHeight="1" x14ac:dyDescent="0.15">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G631" s="216" t="s">
        <v>142</v>
      </c>
      <c r="AH631" s="907" t="s">
        <v>387</v>
      </c>
      <c r="AI631" s="906" t="s">
        <v>388</v>
      </c>
      <c r="AJ631" s="905">
        <v>1202015</v>
      </c>
      <c r="AK631" s="451" t="s">
        <v>139</v>
      </c>
      <c r="AL631" s="451">
        <v>1</v>
      </c>
      <c r="AM631" s="449" t="s">
        <v>3041</v>
      </c>
      <c r="AN631" s="450"/>
      <c r="AP631" s="77"/>
      <c r="AQ631" s="77"/>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row>
    <row r="632" spans="1:74" s="54" customFormat="1" ht="15" customHeight="1" x14ac:dyDescent="0.15">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G632" s="216" t="s">
        <v>142</v>
      </c>
      <c r="AH632" s="907" t="s">
        <v>395</v>
      </c>
      <c r="AI632" s="906" t="s">
        <v>396</v>
      </c>
      <c r="AJ632" s="905">
        <v>1202990</v>
      </c>
      <c r="AK632" s="451" t="s">
        <v>139</v>
      </c>
      <c r="AL632" s="451">
        <v>1</v>
      </c>
      <c r="AM632" s="449" t="s">
        <v>3041</v>
      </c>
      <c r="AN632" s="450" t="s">
        <v>3042</v>
      </c>
      <c r="AP632" s="77"/>
      <c r="AQ632" s="77"/>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row>
    <row r="633" spans="1:74" s="54" customFormat="1" ht="15" customHeight="1" x14ac:dyDescent="0.15">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G633" s="216" t="s">
        <v>143</v>
      </c>
      <c r="AH633" s="907" t="s">
        <v>403</v>
      </c>
      <c r="AI633" s="906" t="s">
        <v>404</v>
      </c>
      <c r="AJ633" s="905">
        <v>1203001</v>
      </c>
      <c r="AK633" s="451">
        <v>1</v>
      </c>
      <c r="AL633" s="451" t="s">
        <v>139</v>
      </c>
      <c r="AM633" s="449" t="s">
        <v>3041</v>
      </c>
      <c r="AN633" s="450"/>
      <c r="AP633" s="77"/>
      <c r="AQ633" s="77"/>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row>
    <row r="634" spans="1:74" s="54" customFormat="1" ht="15" customHeight="1" x14ac:dyDescent="0.15">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G634" s="216" t="s">
        <v>143</v>
      </c>
      <c r="AH634" s="907" t="s">
        <v>409</v>
      </c>
      <c r="AI634" s="906" t="s">
        <v>410</v>
      </c>
      <c r="AJ634" s="905">
        <v>1203002</v>
      </c>
      <c r="AK634" s="451">
        <v>1</v>
      </c>
      <c r="AL634" s="451" t="s">
        <v>139</v>
      </c>
      <c r="AM634" s="449" t="s">
        <v>3041</v>
      </c>
      <c r="AN634" s="450"/>
      <c r="AP634" s="77"/>
      <c r="AQ634" s="77"/>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row>
    <row r="635" spans="1:74" s="54" customFormat="1" ht="15" customHeight="1" x14ac:dyDescent="0.15">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G635" s="216" t="s">
        <v>143</v>
      </c>
      <c r="AH635" s="907" t="s">
        <v>405</v>
      </c>
      <c r="AI635" s="906" t="s">
        <v>406</v>
      </c>
      <c r="AJ635" s="905">
        <v>1203003</v>
      </c>
      <c r="AK635" s="451" t="s">
        <v>139</v>
      </c>
      <c r="AL635" s="451">
        <v>1</v>
      </c>
      <c r="AM635" s="449" t="s">
        <v>3041</v>
      </c>
      <c r="AN635" s="450"/>
      <c r="AP635" s="77"/>
      <c r="AQ635" s="77"/>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row>
    <row r="636" spans="1:74" s="54" customFormat="1" ht="15" customHeight="1" x14ac:dyDescent="0.15">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G636" s="216" t="s">
        <v>143</v>
      </c>
      <c r="AH636" s="907" t="s">
        <v>415</v>
      </c>
      <c r="AI636" s="906" t="s">
        <v>416</v>
      </c>
      <c r="AJ636" s="905">
        <v>1203004</v>
      </c>
      <c r="AK636" s="451">
        <v>1</v>
      </c>
      <c r="AL636" s="451" t="s">
        <v>139</v>
      </c>
      <c r="AM636" s="451" t="s">
        <v>140</v>
      </c>
      <c r="AN636" s="450"/>
      <c r="AP636" s="77"/>
      <c r="AQ636" s="77"/>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row>
    <row r="637" spans="1:74" s="54" customFormat="1" ht="15" customHeight="1" x14ac:dyDescent="0.15">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G637" s="216" t="s">
        <v>143</v>
      </c>
      <c r="AH637" s="907" t="s">
        <v>421</v>
      </c>
      <c r="AI637" s="906" t="s">
        <v>422</v>
      </c>
      <c r="AJ637" s="905">
        <v>1203005</v>
      </c>
      <c r="AK637" s="451">
        <v>1</v>
      </c>
      <c r="AL637" s="451" t="s">
        <v>139</v>
      </c>
      <c r="AM637" s="449" t="s">
        <v>3041</v>
      </c>
      <c r="AN637" s="450"/>
      <c r="AP637" s="77"/>
      <c r="AQ637" s="77"/>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row>
    <row r="638" spans="1:74" s="54" customFormat="1" ht="15" customHeight="1" x14ac:dyDescent="0.15">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G638" s="216" t="s">
        <v>143</v>
      </c>
      <c r="AH638" s="907" t="s">
        <v>419</v>
      </c>
      <c r="AI638" s="906" t="s">
        <v>420</v>
      </c>
      <c r="AJ638" s="905">
        <v>1203006</v>
      </c>
      <c r="AK638" s="451" t="s">
        <v>139</v>
      </c>
      <c r="AL638" s="451">
        <v>1</v>
      </c>
      <c r="AM638" s="449" t="s">
        <v>3041</v>
      </c>
      <c r="AN638" s="450"/>
      <c r="AP638" s="77"/>
      <c r="AQ638" s="77"/>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row>
    <row r="639" spans="1:74" s="54" customFormat="1" ht="15" customHeight="1" x14ac:dyDescent="0.15">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G639" s="216" t="s">
        <v>143</v>
      </c>
      <c r="AH639" s="907" t="s">
        <v>429</v>
      </c>
      <c r="AI639" s="906" t="s">
        <v>430</v>
      </c>
      <c r="AJ639" s="905">
        <v>1203007</v>
      </c>
      <c r="AK639" s="451" t="s">
        <v>139</v>
      </c>
      <c r="AL639" s="451">
        <v>1</v>
      </c>
      <c r="AM639" s="449" t="s">
        <v>3041</v>
      </c>
      <c r="AN639" s="450"/>
      <c r="AP639" s="77"/>
      <c r="AQ639" s="77"/>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row>
    <row r="640" spans="1:74" s="54" customFormat="1" ht="15" customHeight="1" x14ac:dyDescent="0.15">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G640" s="216" t="s">
        <v>143</v>
      </c>
      <c r="AH640" s="907" t="s">
        <v>417</v>
      </c>
      <c r="AI640" s="906" t="s">
        <v>418</v>
      </c>
      <c r="AJ640" s="905">
        <v>1203008</v>
      </c>
      <c r="AK640" s="451">
        <v>1</v>
      </c>
      <c r="AL640" s="451" t="s">
        <v>139</v>
      </c>
      <c r="AM640" s="449" t="s">
        <v>3041</v>
      </c>
      <c r="AN640" s="450"/>
      <c r="AP640" s="77"/>
      <c r="AQ640" s="77"/>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row>
    <row r="641" spans="1:74" s="54" customFormat="1" ht="15" customHeight="1" x14ac:dyDescent="0.15">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G641" s="216" t="s">
        <v>143</v>
      </c>
      <c r="AH641" s="907" t="s">
        <v>425</v>
      </c>
      <c r="AI641" s="906" t="s">
        <v>426</v>
      </c>
      <c r="AJ641" s="905">
        <v>1203009</v>
      </c>
      <c r="AK641" s="451">
        <v>1</v>
      </c>
      <c r="AL641" s="451" t="s">
        <v>139</v>
      </c>
      <c r="AM641" s="449" t="s">
        <v>3041</v>
      </c>
      <c r="AN641" s="450"/>
      <c r="AP641" s="77"/>
      <c r="AQ641" s="77"/>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row>
    <row r="642" spans="1:74" s="54" customFormat="1" ht="15" customHeight="1" x14ac:dyDescent="0.15">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G642" s="216" t="s">
        <v>143</v>
      </c>
      <c r="AH642" s="907" t="s">
        <v>437</v>
      </c>
      <c r="AI642" s="906" t="s">
        <v>438</v>
      </c>
      <c r="AJ642" s="905">
        <v>1203010</v>
      </c>
      <c r="AK642" s="451">
        <v>1</v>
      </c>
      <c r="AL642" s="451" t="s">
        <v>139</v>
      </c>
      <c r="AM642" s="449" t="s">
        <v>3041</v>
      </c>
      <c r="AN642" s="450"/>
      <c r="AP642" s="77"/>
      <c r="AQ642" s="77"/>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row>
    <row r="643" spans="1:74" s="54" customFormat="1" ht="15" customHeight="1" x14ac:dyDescent="0.15">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G643" s="216" t="s">
        <v>143</v>
      </c>
      <c r="AH643" s="907" t="s">
        <v>411</v>
      </c>
      <c r="AI643" s="906" t="s">
        <v>412</v>
      </c>
      <c r="AJ643" s="905">
        <v>1203011</v>
      </c>
      <c r="AK643" s="451" t="s">
        <v>139</v>
      </c>
      <c r="AL643" s="451">
        <v>1</v>
      </c>
      <c r="AM643" s="449" t="s">
        <v>3041</v>
      </c>
      <c r="AN643" s="450"/>
      <c r="AP643" s="77"/>
      <c r="AQ643" s="77"/>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row>
    <row r="644" spans="1:74" s="54" customFormat="1" ht="15" customHeight="1" x14ac:dyDescent="0.15">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G644" s="216" t="s">
        <v>143</v>
      </c>
      <c r="AH644" s="907" t="s">
        <v>413</v>
      </c>
      <c r="AI644" s="906" t="s">
        <v>414</v>
      </c>
      <c r="AJ644" s="905">
        <v>1203012</v>
      </c>
      <c r="AK644" s="451">
        <v>1</v>
      </c>
      <c r="AL644" s="451" t="s">
        <v>139</v>
      </c>
      <c r="AM644" s="449" t="s">
        <v>3041</v>
      </c>
      <c r="AN644" s="450"/>
      <c r="AP644" s="77"/>
      <c r="AQ644" s="77"/>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row>
    <row r="645" spans="1:74" s="54" customFormat="1" ht="15" customHeight="1" x14ac:dyDescent="0.15">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G645" s="216" t="s">
        <v>143</v>
      </c>
      <c r="AH645" s="907" t="s">
        <v>407</v>
      </c>
      <c r="AI645" s="906" t="s">
        <v>408</v>
      </c>
      <c r="AJ645" s="905">
        <v>1203013</v>
      </c>
      <c r="AK645" s="451" t="s">
        <v>139</v>
      </c>
      <c r="AL645" s="451">
        <v>1</v>
      </c>
      <c r="AM645" s="449" t="s">
        <v>3041</v>
      </c>
      <c r="AN645" s="450"/>
      <c r="AP645" s="77"/>
      <c r="AQ645" s="77"/>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row>
    <row r="646" spans="1:74" s="54" customFormat="1" ht="15" customHeight="1" x14ac:dyDescent="0.15">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G646" s="216" t="s">
        <v>143</v>
      </c>
      <c r="AH646" s="907" t="s">
        <v>401</v>
      </c>
      <c r="AI646" s="906" t="s">
        <v>402</v>
      </c>
      <c r="AJ646" s="905">
        <v>1203014</v>
      </c>
      <c r="AK646" s="451" t="s">
        <v>139</v>
      </c>
      <c r="AL646" s="451">
        <v>1</v>
      </c>
      <c r="AM646" s="449" t="s">
        <v>3041</v>
      </c>
      <c r="AN646" s="450"/>
      <c r="AP646" s="77"/>
      <c r="AQ646" s="77"/>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row>
    <row r="647" spans="1:74" s="54" customFormat="1" ht="15" customHeight="1" x14ac:dyDescent="0.15">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G647" s="216" t="s">
        <v>143</v>
      </c>
      <c r="AH647" s="907" t="s">
        <v>435</v>
      </c>
      <c r="AI647" s="906" t="s">
        <v>436</v>
      </c>
      <c r="AJ647" s="905">
        <v>1203015</v>
      </c>
      <c r="AK647" s="451" t="s">
        <v>139</v>
      </c>
      <c r="AL647" s="451">
        <v>1</v>
      </c>
      <c r="AM647" s="449" t="s">
        <v>3041</v>
      </c>
      <c r="AN647" s="450"/>
      <c r="AP647" s="77"/>
      <c r="AQ647" s="77"/>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row>
    <row r="648" spans="1:74" s="54" customFormat="1" ht="15" customHeight="1" x14ac:dyDescent="0.15">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G648" s="216" t="s">
        <v>143</v>
      </c>
      <c r="AH648" s="907" t="s">
        <v>423</v>
      </c>
      <c r="AI648" s="906" t="s">
        <v>424</v>
      </c>
      <c r="AJ648" s="905">
        <v>1203017</v>
      </c>
      <c r="AK648" s="451">
        <v>1</v>
      </c>
      <c r="AL648" s="451" t="s">
        <v>139</v>
      </c>
      <c r="AM648" s="451" t="s">
        <v>140</v>
      </c>
      <c r="AN648" s="450"/>
      <c r="AP648" s="77"/>
      <c r="AQ648" s="77"/>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row>
    <row r="649" spans="1:74" s="54" customFormat="1" ht="15" customHeight="1" x14ac:dyDescent="0.15">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G649" s="216" t="s">
        <v>143</v>
      </c>
      <c r="AH649" s="907" t="s">
        <v>427</v>
      </c>
      <c r="AI649" s="906" t="s">
        <v>428</v>
      </c>
      <c r="AJ649" s="905">
        <v>1203018</v>
      </c>
      <c r="AK649" s="451" t="s">
        <v>139</v>
      </c>
      <c r="AL649" s="451">
        <v>1</v>
      </c>
      <c r="AM649" s="449" t="s">
        <v>3041</v>
      </c>
      <c r="AN649" s="450"/>
      <c r="AP649" s="77"/>
      <c r="AQ649" s="77"/>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row>
    <row r="650" spans="1:74" s="54" customFormat="1" ht="15" customHeight="1" x14ac:dyDescent="0.15">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G650" s="216" t="s">
        <v>143</v>
      </c>
      <c r="AH650" s="907" t="s">
        <v>431</v>
      </c>
      <c r="AI650" s="906" t="s">
        <v>432</v>
      </c>
      <c r="AJ650" s="905">
        <v>1203019</v>
      </c>
      <c r="AK650" s="451" t="s">
        <v>139</v>
      </c>
      <c r="AL650" s="451">
        <v>1</v>
      </c>
      <c r="AM650" s="449" t="s">
        <v>3041</v>
      </c>
      <c r="AN650" s="450"/>
      <c r="AP650" s="77"/>
      <c r="AQ650" s="77"/>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row>
    <row r="651" spans="1:74" s="54" customFormat="1" ht="15" customHeight="1" x14ac:dyDescent="0.15">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G651" s="216" t="s">
        <v>143</v>
      </c>
      <c r="AH651" s="907" t="s">
        <v>433</v>
      </c>
      <c r="AI651" s="906" t="s">
        <v>434</v>
      </c>
      <c r="AJ651" s="905">
        <v>1203021</v>
      </c>
      <c r="AK651" s="451">
        <v>1</v>
      </c>
      <c r="AL651" s="451" t="s">
        <v>139</v>
      </c>
      <c r="AM651" s="449" t="s">
        <v>3041</v>
      </c>
      <c r="AN651" s="450"/>
      <c r="AP651" s="77"/>
      <c r="AQ651" s="77"/>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row>
    <row r="652" spans="1:74" s="54" customFormat="1" ht="15" customHeight="1" x14ac:dyDescent="0.15">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G652" s="216" t="s">
        <v>144</v>
      </c>
      <c r="AH652" s="907" t="s">
        <v>447</v>
      </c>
      <c r="AI652" s="906" t="s">
        <v>448</v>
      </c>
      <c r="AJ652" s="905">
        <v>1204001</v>
      </c>
      <c r="AK652" s="451">
        <v>1</v>
      </c>
      <c r="AL652" s="451" t="s">
        <v>139</v>
      </c>
      <c r="AM652" s="449" t="s">
        <v>3041</v>
      </c>
      <c r="AN652" s="450"/>
      <c r="AP652" s="77"/>
      <c r="AQ652" s="77"/>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row>
    <row r="653" spans="1:74" s="54" customFormat="1" ht="15" customHeight="1" x14ac:dyDescent="0.15">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G653" s="216" t="s">
        <v>144</v>
      </c>
      <c r="AH653" s="907" t="s">
        <v>441</v>
      </c>
      <c r="AI653" s="906" t="s">
        <v>442</v>
      </c>
      <c r="AJ653" s="905">
        <v>1204002</v>
      </c>
      <c r="AK653" s="451" t="s">
        <v>139</v>
      </c>
      <c r="AL653" s="451">
        <v>1</v>
      </c>
      <c r="AM653" s="449" t="s">
        <v>3041</v>
      </c>
      <c r="AN653" s="450"/>
      <c r="AP653" s="77"/>
      <c r="AQ653" s="77"/>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row>
    <row r="654" spans="1:74" s="54" customFormat="1" ht="15" customHeight="1" x14ac:dyDescent="0.15">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G654" s="216" t="s">
        <v>144</v>
      </c>
      <c r="AH654" s="907" t="s">
        <v>443</v>
      </c>
      <c r="AI654" s="906" t="s">
        <v>444</v>
      </c>
      <c r="AJ654" s="905">
        <v>1204003</v>
      </c>
      <c r="AK654" s="451" t="s">
        <v>139</v>
      </c>
      <c r="AL654" s="451">
        <v>1</v>
      </c>
      <c r="AM654" s="449" t="s">
        <v>3041</v>
      </c>
      <c r="AN654" s="450"/>
      <c r="AP654" s="77"/>
      <c r="AQ654" s="77"/>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row>
    <row r="655" spans="1:74" s="54" customFormat="1" ht="15" customHeight="1" x14ac:dyDescent="0.15">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G655" s="216" t="s">
        <v>144</v>
      </c>
      <c r="AH655" s="907" t="s">
        <v>445</v>
      </c>
      <c r="AI655" s="906" t="s">
        <v>446</v>
      </c>
      <c r="AJ655" s="905">
        <v>1204004</v>
      </c>
      <c r="AK655" s="451">
        <v>1</v>
      </c>
      <c r="AL655" s="451" t="s">
        <v>139</v>
      </c>
      <c r="AM655" s="449" t="s">
        <v>3041</v>
      </c>
      <c r="AN655" s="450"/>
      <c r="AP655" s="77"/>
      <c r="AQ655" s="77"/>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row>
    <row r="656" spans="1:74" s="54" customFormat="1" ht="15" customHeight="1" x14ac:dyDescent="0.15">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G656" s="216" t="s">
        <v>144</v>
      </c>
      <c r="AH656" s="907" t="s">
        <v>439</v>
      </c>
      <c r="AI656" s="906" t="s">
        <v>440</v>
      </c>
      <c r="AJ656" s="905">
        <v>1204005</v>
      </c>
      <c r="AK656" s="451" t="s">
        <v>139</v>
      </c>
      <c r="AL656" s="451">
        <v>1</v>
      </c>
      <c r="AM656" s="449" t="s">
        <v>3041</v>
      </c>
      <c r="AN656" s="450"/>
      <c r="AP656" s="77"/>
      <c r="AQ656" s="77"/>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row>
    <row r="657" spans="1:74" s="54" customFormat="1" ht="15" customHeight="1" x14ac:dyDescent="0.15">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G657" s="216" t="s">
        <v>449</v>
      </c>
      <c r="AH657" s="907" t="s">
        <v>466</v>
      </c>
      <c r="AI657" s="906" t="s">
        <v>467</v>
      </c>
      <c r="AJ657" s="905">
        <v>1205001</v>
      </c>
      <c r="AK657" s="451">
        <v>1</v>
      </c>
      <c r="AL657" s="451" t="s">
        <v>139</v>
      </c>
      <c r="AM657" s="449" t="s">
        <v>3041</v>
      </c>
      <c r="AN657" s="450"/>
      <c r="AP657" s="77"/>
      <c r="AQ657" s="77"/>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row>
    <row r="658" spans="1:74" s="54" customFormat="1" ht="15" customHeight="1" x14ac:dyDescent="0.15">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G658" s="216" t="s">
        <v>449</v>
      </c>
      <c r="AH658" s="907" t="s">
        <v>472</v>
      </c>
      <c r="AI658" s="906" t="s">
        <v>473</v>
      </c>
      <c r="AJ658" s="905">
        <v>1205002</v>
      </c>
      <c r="AK658" s="451" t="s">
        <v>139</v>
      </c>
      <c r="AL658" s="451">
        <v>1</v>
      </c>
      <c r="AM658" s="449" t="s">
        <v>3041</v>
      </c>
      <c r="AN658" s="450"/>
      <c r="AP658" s="77"/>
      <c r="AQ658" s="77"/>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row>
    <row r="659" spans="1:74" s="54" customFormat="1" ht="15" customHeight="1" x14ac:dyDescent="0.15">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G659" s="216" t="s">
        <v>449</v>
      </c>
      <c r="AH659" s="907" t="s">
        <v>468</v>
      </c>
      <c r="AI659" s="906" t="s">
        <v>469</v>
      </c>
      <c r="AJ659" s="905">
        <v>1205003</v>
      </c>
      <c r="AK659" s="451">
        <v>1</v>
      </c>
      <c r="AL659" s="451" t="s">
        <v>139</v>
      </c>
      <c r="AM659" s="451" t="s">
        <v>140</v>
      </c>
      <c r="AN659" s="450"/>
      <c r="AP659" s="77"/>
      <c r="AQ659" s="77"/>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row>
    <row r="660" spans="1:74" s="54" customFormat="1" ht="15" customHeight="1" x14ac:dyDescent="0.15">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G660" s="216" t="s">
        <v>449</v>
      </c>
      <c r="AH660" s="907" t="s">
        <v>474</v>
      </c>
      <c r="AI660" s="906" t="s">
        <v>475</v>
      </c>
      <c r="AJ660" s="905">
        <v>1205004</v>
      </c>
      <c r="AK660" s="451" t="s">
        <v>139</v>
      </c>
      <c r="AL660" s="451">
        <v>1</v>
      </c>
      <c r="AM660" s="449" t="s">
        <v>3041</v>
      </c>
      <c r="AN660" s="450"/>
      <c r="AP660" s="77"/>
      <c r="AQ660" s="77"/>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row>
    <row r="661" spans="1:74" s="54" customFormat="1" ht="15" customHeight="1" x14ac:dyDescent="0.15">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G661" s="216" t="s">
        <v>449</v>
      </c>
      <c r="AH661" s="907" t="s">
        <v>460</v>
      </c>
      <c r="AI661" s="906" t="s">
        <v>461</v>
      </c>
      <c r="AJ661" s="905">
        <v>1205005</v>
      </c>
      <c r="AK661" s="451" t="s">
        <v>139</v>
      </c>
      <c r="AL661" s="451">
        <v>1</v>
      </c>
      <c r="AM661" s="449" t="s">
        <v>3041</v>
      </c>
      <c r="AN661" s="450"/>
      <c r="AP661" s="77"/>
      <c r="AQ661" s="77"/>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row>
    <row r="662" spans="1:74" s="54" customFormat="1" ht="15" customHeight="1" x14ac:dyDescent="0.15">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G662" s="216" t="s">
        <v>449</v>
      </c>
      <c r="AH662" s="907" t="s">
        <v>458</v>
      </c>
      <c r="AI662" s="906" t="s">
        <v>459</v>
      </c>
      <c r="AJ662" s="905">
        <v>1205006</v>
      </c>
      <c r="AK662" s="451" t="s">
        <v>139</v>
      </c>
      <c r="AL662" s="451">
        <v>1</v>
      </c>
      <c r="AM662" s="449" t="s">
        <v>3041</v>
      </c>
      <c r="AN662" s="450"/>
      <c r="AP662" s="77"/>
      <c r="AQ662" s="77"/>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row>
    <row r="663" spans="1:74" s="54" customFormat="1" ht="15" customHeight="1" x14ac:dyDescent="0.15">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G663" s="216" t="s">
        <v>449</v>
      </c>
      <c r="AH663" s="907" t="s">
        <v>476</v>
      </c>
      <c r="AI663" s="906" t="s">
        <v>477</v>
      </c>
      <c r="AJ663" s="905">
        <v>1205007</v>
      </c>
      <c r="AK663" s="451" t="s">
        <v>139</v>
      </c>
      <c r="AL663" s="451">
        <v>1</v>
      </c>
      <c r="AM663" s="449" t="s">
        <v>3041</v>
      </c>
      <c r="AN663" s="450"/>
      <c r="AP663" s="77"/>
      <c r="AQ663" s="77"/>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row>
    <row r="664" spans="1:74" s="54" customFormat="1" ht="15" customHeight="1" x14ac:dyDescent="0.15">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G664" s="216" t="s">
        <v>449</v>
      </c>
      <c r="AH664" s="907" t="s">
        <v>452</v>
      </c>
      <c r="AI664" s="906" t="s">
        <v>453</v>
      </c>
      <c r="AJ664" s="905">
        <v>1205008</v>
      </c>
      <c r="AK664" s="451" t="s">
        <v>139</v>
      </c>
      <c r="AL664" s="451">
        <v>1</v>
      </c>
      <c r="AM664" s="449" t="s">
        <v>3041</v>
      </c>
      <c r="AN664" s="450"/>
      <c r="AP664" s="77"/>
      <c r="AQ664" s="77"/>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row>
    <row r="665" spans="1:74" s="54" customFormat="1" ht="15" customHeight="1" x14ac:dyDescent="0.15">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G665" s="216" t="s">
        <v>449</v>
      </c>
      <c r="AH665" s="907" t="s">
        <v>450</v>
      </c>
      <c r="AI665" s="906" t="s">
        <v>451</v>
      </c>
      <c r="AJ665" s="905">
        <v>1205011</v>
      </c>
      <c r="AK665" s="451" t="s">
        <v>139</v>
      </c>
      <c r="AL665" s="451">
        <v>1</v>
      </c>
      <c r="AM665" s="449" t="s">
        <v>3041</v>
      </c>
      <c r="AN665" s="450"/>
      <c r="AP665" s="77"/>
      <c r="AQ665" s="77"/>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row>
    <row r="666" spans="1:74" s="54" customFormat="1" ht="15" customHeight="1" x14ac:dyDescent="0.15">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G666" s="216" t="s">
        <v>449</v>
      </c>
      <c r="AH666" s="907" t="s">
        <v>470</v>
      </c>
      <c r="AI666" s="906" t="s">
        <v>471</v>
      </c>
      <c r="AJ666" s="905">
        <v>1205012</v>
      </c>
      <c r="AK666" s="451" t="s">
        <v>139</v>
      </c>
      <c r="AL666" s="451">
        <v>1</v>
      </c>
      <c r="AM666" s="449" t="s">
        <v>3041</v>
      </c>
      <c r="AN666" s="450"/>
      <c r="AP666" s="77"/>
      <c r="AQ666" s="77"/>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row>
    <row r="667" spans="1:74" s="54" customFormat="1" ht="15" customHeight="1" x14ac:dyDescent="0.15">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G667" s="216" t="s">
        <v>449</v>
      </c>
      <c r="AH667" s="907" t="s">
        <v>464</v>
      </c>
      <c r="AI667" s="906" t="s">
        <v>465</v>
      </c>
      <c r="AJ667" s="905">
        <v>1205013</v>
      </c>
      <c r="AK667" s="451" t="s">
        <v>139</v>
      </c>
      <c r="AL667" s="451">
        <v>1</v>
      </c>
      <c r="AM667" s="449" t="s">
        <v>3041</v>
      </c>
      <c r="AN667" s="450"/>
      <c r="AP667" s="77"/>
      <c r="AQ667" s="77"/>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row>
    <row r="668" spans="1:74" s="54" customFormat="1" ht="15" customHeight="1" x14ac:dyDescent="0.15">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G668" s="216" t="s">
        <v>449</v>
      </c>
      <c r="AH668" s="907" t="s">
        <v>456</v>
      </c>
      <c r="AI668" s="906" t="s">
        <v>457</v>
      </c>
      <c r="AJ668" s="905">
        <v>1205014</v>
      </c>
      <c r="AK668" s="451" t="s">
        <v>139</v>
      </c>
      <c r="AL668" s="451">
        <v>1</v>
      </c>
      <c r="AM668" s="449" t="s">
        <v>3041</v>
      </c>
      <c r="AN668" s="450"/>
      <c r="AP668" s="77"/>
      <c r="AQ668" s="77"/>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row>
    <row r="669" spans="1:74" s="54" customFormat="1" ht="15" customHeight="1" x14ac:dyDescent="0.15">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G669" s="216" t="s">
        <v>449</v>
      </c>
      <c r="AH669" s="907" t="s">
        <v>462</v>
      </c>
      <c r="AI669" s="906" t="s">
        <v>463</v>
      </c>
      <c r="AJ669" s="905">
        <v>1205015</v>
      </c>
      <c r="AK669" s="451" t="s">
        <v>139</v>
      </c>
      <c r="AL669" s="451">
        <v>1</v>
      </c>
      <c r="AM669" s="449" t="s">
        <v>3041</v>
      </c>
      <c r="AN669" s="450"/>
      <c r="AP669" s="77"/>
      <c r="AQ669" s="77"/>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row>
    <row r="670" spans="1:74" s="54" customFormat="1" ht="15" customHeight="1" x14ac:dyDescent="0.15">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G670" s="216" t="s">
        <v>449</v>
      </c>
      <c r="AH670" s="907" t="s">
        <v>454</v>
      </c>
      <c r="AI670" s="906" t="s">
        <v>455</v>
      </c>
      <c r="AJ670" s="905">
        <v>1205017</v>
      </c>
      <c r="AK670" s="451" t="s">
        <v>139</v>
      </c>
      <c r="AL670" s="451">
        <v>1</v>
      </c>
      <c r="AM670" s="449" t="s">
        <v>3041</v>
      </c>
      <c r="AN670" s="450"/>
      <c r="AP670" s="77"/>
      <c r="AQ670" s="77"/>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row>
    <row r="671" spans="1:74" s="54" customFormat="1" ht="15" customHeight="1" x14ac:dyDescent="0.15">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G671" s="216" t="s">
        <v>145</v>
      </c>
      <c r="AH671" s="907" t="s">
        <v>490</v>
      </c>
      <c r="AI671" s="906" t="s">
        <v>491</v>
      </c>
      <c r="AJ671" s="905">
        <v>1206001</v>
      </c>
      <c r="AK671" s="451">
        <v>1</v>
      </c>
      <c r="AL671" s="451" t="s">
        <v>139</v>
      </c>
      <c r="AM671" s="449" t="s">
        <v>3041</v>
      </c>
      <c r="AN671" s="450"/>
      <c r="AP671" s="77"/>
      <c r="AQ671" s="77"/>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row>
    <row r="672" spans="1:74" s="54" customFormat="1" ht="15" customHeight="1" x14ac:dyDescent="0.15">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G672" s="216" t="s">
        <v>145</v>
      </c>
      <c r="AH672" s="907" t="s">
        <v>504</v>
      </c>
      <c r="AI672" s="906" t="s">
        <v>505</v>
      </c>
      <c r="AJ672" s="905">
        <v>1206002</v>
      </c>
      <c r="AK672" s="451" t="s">
        <v>139</v>
      </c>
      <c r="AL672" s="451">
        <v>1</v>
      </c>
      <c r="AM672" s="449" t="s">
        <v>3041</v>
      </c>
      <c r="AN672" s="450"/>
      <c r="AP672" s="77"/>
      <c r="AQ672" s="77"/>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row>
    <row r="673" spans="1:74" s="54" customFormat="1" ht="15" customHeight="1" x14ac:dyDescent="0.15">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G673" s="216" t="s">
        <v>145</v>
      </c>
      <c r="AH673" s="907" t="s">
        <v>508</v>
      </c>
      <c r="AI673" s="906" t="s">
        <v>509</v>
      </c>
      <c r="AJ673" s="905">
        <v>1206004</v>
      </c>
      <c r="AK673" s="451" t="s">
        <v>139</v>
      </c>
      <c r="AL673" s="451">
        <v>1</v>
      </c>
      <c r="AM673" s="449" t="s">
        <v>3041</v>
      </c>
      <c r="AN673" s="450"/>
      <c r="AP673" s="77"/>
      <c r="AQ673" s="77"/>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row>
    <row r="674" spans="1:74" s="54" customFormat="1" ht="15" customHeight="1" x14ac:dyDescent="0.15">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G674" s="216" t="s">
        <v>145</v>
      </c>
      <c r="AH674" s="907" t="s">
        <v>510</v>
      </c>
      <c r="AI674" s="906" t="s">
        <v>511</v>
      </c>
      <c r="AJ674" s="905">
        <v>1206005</v>
      </c>
      <c r="AK674" s="451" t="s">
        <v>139</v>
      </c>
      <c r="AL674" s="451">
        <v>1</v>
      </c>
      <c r="AM674" s="449" t="s">
        <v>3041</v>
      </c>
      <c r="AN674" s="450"/>
      <c r="AP674" s="77"/>
      <c r="AQ674" s="77"/>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row>
    <row r="675" spans="1:74" s="54" customFormat="1" ht="15" customHeight="1" x14ac:dyDescent="0.15">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G675" s="216" t="s">
        <v>145</v>
      </c>
      <c r="AH675" s="907" t="s">
        <v>480</v>
      </c>
      <c r="AI675" s="906" t="s">
        <v>481</v>
      </c>
      <c r="AJ675" s="905">
        <v>1206006</v>
      </c>
      <c r="AK675" s="451" t="s">
        <v>139</v>
      </c>
      <c r="AL675" s="451">
        <v>1</v>
      </c>
      <c r="AM675" s="449" t="s">
        <v>3041</v>
      </c>
      <c r="AN675" s="450"/>
      <c r="AP675" s="77"/>
      <c r="AQ675" s="77"/>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row>
    <row r="676" spans="1:74" s="54" customFormat="1" ht="15" customHeight="1" x14ac:dyDescent="0.15">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G676" s="216" t="s">
        <v>145</v>
      </c>
      <c r="AH676" s="907" t="s">
        <v>478</v>
      </c>
      <c r="AI676" s="906" t="s">
        <v>479</v>
      </c>
      <c r="AJ676" s="905">
        <v>1206007</v>
      </c>
      <c r="AK676" s="451" t="s">
        <v>139</v>
      </c>
      <c r="AL676" s="451">
        <v>1</v>
      </c>
      <c r="AM676" s="449" t="s">
        <v>3041</v>
      </c>
      <c r="AN676" s="450"/>
      <c r="AP676" s="77"/>
      <c r="AQ676" s="77"/>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row>
    <row r="677" spans="1:74" s="54" customFormat="1" ht="15" customHeight="1" x14ac:dyDescent="0.15">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G677" s="216" t="s">
        <v>145</v>
      </c>
      <c r="AH677" s="907" t="s">
        <v>488</v>
      </c>
      <c r="AI677" s="906" t="s">
        <v>489</v>
      </c>
      <c r="AJ677" s="905">
        <v>1206008</v>
      </c>
      <c r="AK677" s="451">
        <v>1</v>
      </c>
      <c r="AL677" s="451" t="s">
        <v>139</v>
      </c>
      <c r="AM677" s="449" t="s">
        <v>3041</v>
      </c>
      <c r="AN677" s="450"/>
      <c r="AP677" s="77"/>
      <c r="AQ677" s="77"/>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row>
    <row r="678" spans="1:74" s="54" customFormat="1" ht="15" customHeight="1" x14ac:dyDescent="0.15">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G678" s="216" t="s">
        <v>145</v>
      </c>
      <c r="AH678" s="907" t="s">
        <v>484</v>
      </c>
      <c r="AI678" s="906" t="s">
        <v>485</v>
      </c>
      <c r="AJ678" s="905">
        <v>1206010</v>
      </c>
      <c r="AK678" s="451" t="s">
        <v>139</v>
      </c>
      <c r="AL678" s="451">
        <v>1</v>
      </c>
      <c r="AM678" s="451" t="s">
        <v>140</v>
      </c>
      <c r="AN678" s="450"/>
      <c r="AP678" s="77"/>
      <c r="AQ678" s="77"/>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row>
    <row r="679" spans="1:74" s="54" customFormat="1" ht="15" customHeight="1" x14ac:dyDescent="0.15">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G679" s="216" t="s">
        <v>145</v>
      </c>
      <c r="AH679" s="907" t="s">
        <v>506</v>
      </c>
      <c r="AI679" s="906" t="s">
        <v>507</v>
      </c>
      <c r="AJ679" s="905">
        <v>1206011</v>
      </c>
      <c r="AK679" s="451" t="s">
        <v>139</v>
      </c>
      <c r="AL679" s="451">
        <v>1</v>
      </c>
      <c r="AM679" s="449" t="s">
        <v>3041</v>
      </c>
      <c r="AN679" s="450"/>
      <c r="AP679" s="77"/>
      <c r="AQ679" s="77"/>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row>
    <row r="680" spans="1:74" s="54" customFormat="1" ht="15" customHeight="1" x14ac:dyDescent="0.15">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G680" s="216" t="s">
        <v>145</v>
      </c>
      <c r="AH680" s="907" t="s">
        <v>486</v>
      </c>
      <c r="AI680" s="906" t="s">
        <v>487</v>
      </c>
      <c r="AJ680" s="905">
        <v>1206012</v>
      </c>
      <c r="AK680" s="451" t="s">
        <v>139</v>
      </c>
      <c r="AL680" s="451">
        <v>1</v>
      </c>
      <c r="AM680" s="449" t="s">
        <v>3041</v>
      </c>
      <c r="AN680" s="450"/>
      <c r="AP680" s="77"/>
      <c r="AQ680" s="77"/>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row>
    <row r="681" spans="1:74" s="54" customFormat="1" ht="15" customHeight="1" x14ac:dyDescent="0.15">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G681" s="216" t="s">
        <v>145</v>
      </c>
      <c r="AH681" s="907" t="s">
        <v>496</v>
      </c>
      <c r="AI681" s="906" t="s">
        <v>497</v>
      </c>
      <c r="AJ681" s="905">
        <v>1206013</v>
      </c>
      <c r="AK681" s="451" t="s">
        <v>139</v>
      </c>
      <c r="AL681" s="451">
        <v>1</v>
      </c>
      <c r="AM681" s="449" t="s">
        <v>3041</v>
      </c>
      <c r="AN681" s="450"/>
      <c r="AP681" s="77"/>
      <c r="AQ681" s="77"/>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row>
    <row r="682" spans="1:74" s="54" customFormat="1" ht="15" customHeight="1" x14ac:dyDescent="0.15">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G682" s="216" t="s">
        <v>145</v>
      </c>
      <c r="AH682" s="907" t="s">
        <v>498</v>
      </c>
      <c r="AI682" s="906" t="s">
        <v>499</v>
      </c>
      <c r="AJ682" s="905">
        <v>1206014</v>
      </c>
      <c r="AK682" s="451" t="s">
        <v>139</v>
      </c>
      <c r="AL682" s="451">
        <v>1</v>
      </c>
      <c r="AM682" s="449" t="s">
        <v>3041</v>
      </c>
      <c r="AN682" s="450"/>
      <c r="AP682" s="77"/>
      <c r="AQ682" s="77"/>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row>
    <row r="683" spans="1:74" s="54" customFormat="1" ht="15" customHeight="1" x14ac:dyDescent="0.15">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G683" s="216" t="s">
        <v>145</v>
      </c>
      <c r="AH683" s="907" t="s">
        <v>492</v>
      </c>
      <c r="AI683" s="906" t="s">
        <v>493</v>
      </c>
      <c r="AJ683" s="905">
        <v>1206015</v>
      </c>
      <c r="AK683" s="451" t="s">
        <v>139</v>
      </c>
      <c r="AL683" s="451">
        <v>1</v>
      </c>
      <c r="AM683" s="449" t="s">
        <v>3041</v>
      </c>
      <c r="AN683" s="450"/>
      <c r="AP683" s="77"/>
      <c r="AQ683" s="77"/>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row>
    <row r="684" spans="1:74" s="54" customFormat="1" ht="15" customHeight="1" x14ac:dyDescent="0.15">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G684" s="216" t="s">
        <v>145</v>
      </c>
      <c r="AH684" s="907" t="s">
        <v>500</v>
      </c>
      <c r="AI684" s="906" t="s">
        <v>501</v>
      </c>
      <c r="AJ684" s="905">
        <v>1206016</v>
      </c>
      <c r="AK684" s="451">
        <v>1</v>
      </c>
      <c r="AL684" s="451" t="s">
        <v>139</v>
      </c>
      <c r="AM684" s="451" t="s">
        <v>140</v>
      </c>
      <c r="AN684" s="450"/>
      <c r="AP684" s="77"/>
      <c r="AQ684" s="77"/>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row>
    <row r="685" spans="1:74" s="54" customFormat="1" ht="15" customHeight="1" x14ac:dyDescent="0.15">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G685" s="216" t="s">
        <v>145</v>
      </c>
      <c r="AH685" s="907" t="s">
        <v>494</v>
      </c>
      <c r="AI685" s="906" t="s">
        <v>495</v>
      </c>
      <c r="AJ685" s="905">
        <v>1206017</v>
      </c>
      <c r="AK685" s="451" t="s">
        <v>139</v>
      </c>
      <c r="AL685" s="451">
        <v>1</v>
      </c>
      <c r="AM685" s="449" t="s">
        <v>3041</v>
      </c>
      <c r="AN685" s="450"/>
      <c r="AP685" s="77"/>
      <c r="AQ685" s="77"/>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row>
    <row r="686" spans="1:74" s="54" customFormat="1" ht="15" customHeight="1" x14ac:dyDescent="0.15">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G686" s="216" t="s">
        <v>145</v>
      </c>
      <c r="AH686" s="907" t="s">
        <v>502</v>
      </c>
      <c r="AI686" s="906" t="s">
        <v>503</v>
      </c>
      <c r="AJ686" s="905">
        <v>1206019</v>
      </c>
      <c r="AK686" s="451">
        <v>1</v>
      </c>
      <c r="AL686" s="451" t="s">
        <v>139</v>
      </c>
      <c r="AM686" s="449" t="s">
        <v>3041</v>
      </c>
      <c r="AN686" s="450"/>
      <c r="AP686" s="77"/>
      <c r="AQ686" s="77"/>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row>
    <row r="687" spans="1:74" s="54" customFormat="1" ht="15" customHeight="1" x14ac:dyDescent="0.15">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G687" s="216" t="s">
        <v>145</v>
      </c>
      <c r="AH687" s="907" t="s">
        <v>482</v>
      </c>
      <c r="AI687" s="906" t="s">
        <v>483</v>
      </c>
      <c r="AJ687" s="905">
        <v>1206020</v>
      </c>
      <c r="AK687" s="451" t="s">
        <v>139</v>
      </c>
      <c r="AL687" s="451">
        <v>1</v>
      </c>
      <c r="AM687" s="449" t="s">
        <v>3041</v>
      </c>
      <c r="AN687" s="450"/>
      <c r="AP687" s="77"/>
      <c r="AQ687" s="77"/>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row>
    <row r="688" spans="1:74" s="54" customFormat="1" ht="15" customHeight="1" x14ac:dyDescent="0.15">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G688" s="216" t="s">
        <v>146</v>
      </c>
      <c r="AH688" s="907" t="s">
        <v>534</v>
      </c>
      <c r="AI688" s="906" t="s">
        <v>535</v>
      </c>
      <c r="AJ688" s="905">
        <v>1207001</v>
      </c>
      <c r="AK688" s="451">
        <v>1</v>
      </c>
      <c r="AL688" s="451" t="s">
        <v>139</v>
      </c>
      <c r="AM688" s="449" t="s">
        <v>3041</v>
      </c>
      <c r="AN688" s="450"/>
      <c r="AP688" s="77"/>
      <c r="AQ688" s="77"/>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row>
    <row r="689" spans="1:74" s="54" customFormat="1" ht="15" customHeight="1" x14ac:dyDescent="0.15">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G689" s="216" t="s">
        <v>146</v>
      </c>
      <c r="AH689" s="907" t="s">
        <v>538</v>
      </c>
      <c r="AI689" s="906" t="s">
        <v>539</v>
      </c>
      <c r="AJ689" s="905">
        <v>1207002</v>
      </c>
      <c r="AK689" s="451" t="s">
        <v>139</v>
      </c>
      <c r="AL689" s="451">
        <v>1</v>
      </c>
      <c r="AM689" s="449" t="s">
        <v>3041</v>
      </c>
      <c r="AN689" s="450"/>
      <c r="AP689" s="77"/>
      <c r="AQ689" s="77"/>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row>
    <row r="690" spans="1:74" s="54" customFormat="1" ht="15" customHeight="1" x14ac:dyDescent="0.15">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G690" s="216" t="s">
        <v>146</v>
      </c>
      <c r="AH690" s="907" t="s">
        <v>542</v>
      </c>
      <c r="AI690" s="906" t="s">
        <v>543</v>
      </c>
      <c r="AJ690" s="905">
        <v>1207003</v>
      </c>
      <c r="AK690" s="451" t="s">
        <v>139</v>
      </c>
      <c r="AL690" s="451">
        <v>1</v>
      </c>
      <c r="AM690" s="449" t="s">
        <v>3041</v>
      </c>
      <c r="AN690" s="450"/>
      <c r="AP690" s="77"/>
      <c r="AQ690" s="77"/>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row>
    <row r="691" spans="1:74" s="54" customFormat="1" ht="15" customHeight="1" x14ac:dyDescent="0.15">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G691" s="216" t="s">
        <v>146</v>
      </c>
      <c r="AH691" s="907" t="s">
        <v>518</v>
      </c>
      <c r="AI691" s="906" t="s">
        <v>519</v>
      </c>
      <c r="AJ691" s="905">
        <v>1207004</v>
      </c>
      <c r="AK691" s="451" t="s">
        <v>139</v>
      </c>
      <c r="AL691" s="451">
        <v>1</v>
      </c>
      <c r="AM691" s="449" t="s">
        <v>3041</v>
      </c>
      <c r="AN691" s="450"/>
      <c r="AP691" s="77"/>
      <c r="AQ691" s="77"/>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row>
    <row r="692" spans="1:74" s="54" customFormat="1" ht="15" customHeight="1" x14ac:dyDescent="0.15">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G692" s="216" t="s">
        <v>146</v>
      </c>
      <c r="AH692" s="907" t="s">
        <v>520</v>
      </c>
      <c r="AI692" s="906" t="s">
        <v>521</v>
      </c>
      <c r="AJ692" s="905">
        <v>1207005</v>
      </c>
      <c r="AK692" s="451" t="s">
        <v>139</v>
      </c>
      <c r="AL692" s="451">
        <v>1</v>
      </c>
      <c r="AM692" s="449" t="s">
        <v>3041</v>
      </c>
      <c r="AN692" s="450"/>
      <c r="AP692" s="77"/>
      <c r="AQ692" s="77"/>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row>
    <row r="693" spans="1:74" s="54" customFormat="1" ht="15" customHeight="1" x14ac:dyDescent="0.15">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G693" s="216" t="s">
        <v>146</v>
      </c>
      <c r="AH693" s="907" t="s">
        <v>522</v>
      </c>
      <c r="AI693" s="906" t="s">
        <v>523</v>
      </c>
      <c r="AJ693" s="905">
        <v>1207006</v>
      </c>
      <c r="AK693" s="451" t="s">
        <v>139</v>
      </c>
      <c r="AL693" s="451">
        <v>1</v>
      </c>
      <c r="AM693" s="449" t="s">
        <v>3041</v>
      </c>
      <c r="AN693" s="450"/>
      <c r="AP693" s="77"/>
      <c r="AQ693" s="77"/>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row>
    <row r="694" spans="1:74" s="54" customFormat="1" ht="15" customHeight="1" x14ac:dyDescent="0.15">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G694" s="216" t="s">
        <v>146</v>
      </c>
      <c r="AH694" s="907" t="s">
        <v>524</v>
      </c>
      <c r="AI694" s="906" t="s">
        <v>525</v>
      </c>
      <c r="AJ694" s="905">
        <v>1207007</v>
      </c>
      <c r="AK694" s="451">
        <v>1</v>
      </c>
      <c r="AL694" s="451" t="s">
        <v>139</v>
      </c>
      <c r="AM694" s="449" t="s">
        <v>3041</v>
      </c>
      <c r="AN694" s="450"/>
      <c r="AP694" s="77"/>
      <c r="AQ694" s="77"/>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row>
    <row r="695" spans="1:74" s="54" customFormat="1" ht="15" customHeight="1" x14ac:dyDescent="0.15">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G695" s="216" t="s">
        <v>146</v>
      </c>
      <c r="AH695" s="907" t="s">
        <v>526</v>
      </c>
      <c r="AI695" s="906" t="s">
        <v>527</v>
      </c>
      <c r="AJ695" s="905">
        <v>1207008</v>
      </c>
      <c r="AK695" s="451" t="s">
        <v>139</v>
      </c>
      <c r="AL695" s="451">
        <v>1</v>
      </c>
      <c r="AM695" s="449" t="s">
        <v>3041</v>
      </c>
      <c r="AN695" s="450"/>
      <c r="AP695" s="77"/>
      <c r="AQ695" s="77"/>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row>
    <row r="696" spans="1:74" s="54" customFormat="1" ht="15" customHeight="1" x14ac:dyDescent="0.15">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G696" s="216" t="s">
        <v>146</v>
      </c>
      <c r="AH696" s="907" t="s">
        <v>530</v>
      </c>
      <c r="AI696" s="906" t="s">
        <v>531</v>
      </c>
      <c r="AJ696" s="905">
        <v>1207009</v>
      </c>
      <c r="AK696" s="451">
        <v>1</v>
      </c>
      <c r="AL696" s="451" t="s">
        <v>139</v>
      </c>
      <c r="AM696" s="449" t="s">
        <v>3041</v>
      </c>
      <c r="AN696" s="450"/>
      <c r="AP696" s="77"/>
      <c r="AQ696" s="77"/>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row>
    <row r="697" spans="1:74" s="54" customFormat="1" ht="15" customHeight="1" x14ac:dyDescent="0.15">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G697" s="216" t="s">
        <v>146</v>
      </c>
      <c r="AH697" s="907" t="s">
        <v>514</v>
      </c>
      <c r="AI697" s="906" t="s">
        <v>515</v>
      </c>
      <c r="AJ697" s="905">
        <v>1207010</v>
      </c>
      <c r="AK697" s="451">
        <v>1</v>
      </c>
      <c r="AL697" s="451" t="s">
        <v>139</v>
      </c>
      <c r="AM697" s="449" t="s">
        <v>3041</v>
      </c>
      <c r="AN697" s="450"/>
      <c r="AP697" s="77"/>
      <c r="AQ697" s="77"/>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row>
    <row r="698" spans="1:74" s="54" customFormat="1" ht="15" customHeight="1" x14ac:dyDescent="0.15">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G698" s="216" t="s">
        <v>146</v>
      </c>
      <c r="AH698" s="907" t="s">
        <v>532</v>
      </c>
      <c r="AI698" s="906" t="s">
        <v>533</v>
      </c>
      <c r="AJ698" s="905">
        <v>1207011</v>
      </c>
      <c r="AK698" s="451" t="s">
        <v>139</v>
      </c>
      <c r="AL698" s="451">
        <v>1</v>
      </c>
      <c r="AM698" s="449" t="s">
        <v>3041</v>
      </c>
      <c r="AN698" s="450"/>
      <c r="AP698" s="77"/>
      <c r="AQ698" s="77"/>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row>
    <row r="699" spans="1:74" s="54" customFormat="1" ht="15" customHeight="1" x14ac:dyDescent="0.15">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G699" s="216" t="s">
        <v>146</v>
      </c>
      <c r="AH699" s="907" t="s">
        <v>516</v>
      </c>
      <c r="AI699" s="906" t="s">
        <v>517</v>
      </c>
      <c r="AJ699" s="905">
        <v>1207012</v>
      </c>
      <c r="AK699" s="451">
        <v>1</v>
      </c>
      <c r="AL699" s="451" t="s">
        <v>139</v>
      </c>
      <c r="AM699" s="449" t="s">
        <v>3041</v>
      </c>
      <c r="AN699" s="450"/>
      <c r="AP699" s="77"/>
      <c r="AQ699" s="77"/>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row>
    <row r="700" spans="1:74" s="54" customFormat="1" ht="15" customHeight="1" x14ac:dyDescent="0.15">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G700" s="216" t="s">
        <v>146</v>
      </c>
      <c r="AH700" s="907" t="s">
        <v>536</v>
      </c>
      <c r="AI700" s="906" t="s">
        <v>537</v>
      </c>
      <c r="AJ700" s="905">
        <v>1207013</v>
      </c>
      <c r="AK700" s="451" t="s">
        <v>139</v>
      </c>
      <c r="AL700" s="451">
        <v>1</v>
      </c>
      <c r="AM700" s="449" t="s">
        <v>3041</v>
      </c>
      <c r="AN700" s="450"/>
      <c r="AP700" s="77"/>
      <c r="AQ700" s="77"/>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row>
    <row r="701" spans="1:74" s="54" customFormat="1" ht="15" customHeight="1" x14ac:dyDescent="0.15">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G701" s="216" t="s">
        <v>146</v>
      </c>
      <c r="AH701" s="907" t="s">
        <v>528</v>
      </c>
      <c r="AI701" s="906" t="s">
        <v>529</v>
      </c>
      <c r="AJ701" s="905">
        <v>1207014</v>
      </c>
      <c r="AK701" s="451" t="s">
        <v>139</v>
      </c>
      <c r="AL701" s="451">
        <v>1</v>
      </c>
      <c r="AM701" s="451" t="s">
        <v>140</v>
      </c>
      <c r="AN701" s="450"/>
      <c r="AP701" s="77"/>
      <c r="AQ701" s="77"/>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row>
    <row r="702" spans="1:74" s="54" customFormat="1" ht="15" customHeight="1" x14ac:dyDescent="0.15">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G702" s="216" t="s">
        <v>146</v>
      </c>
      <c r="AH702" s="907" t="s">
        <v>540</v>
      </c>
      <c r="AI702" s="906" t="s">
        <v>541</v>
      </c>
      <c r="AJ702" s="905">
        <v>1207015</v>
      </c>
      <c r="AK702" s="451" t="s">
        <v>139</v>
      </c>
      <c r="AL702" s="451">
        <v>1</v>
      </c>
      <c r="AM702" s="449" t="s">
        <v>3041</v>
      </c>
      <c r="AN702" s="450"/>
      <c r="AP702" s="77"/>
      <c r="AQ702" s="77"/>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row>
    <row r="703" spans="1:74" s="54" customFormat="1" ht="15" customHeight="1" x14ac:dyDescent="0.15">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G703" s="216" t="s">
        <v>146</v>
      </c>
      <c r="AH703" s="907" t="s">
        <v>512</v>
      </c>
      <c r="AI703" s="906" t="s">
        <v>513</v>
      </c>
      <c r="AJ703" s="905">
        <v>1207019</v>
      </c>
      <c r="AK703" s="451" t="s">
        <v>139</v>
      </c>
      <c r="AL703" s="451">
        <v>1</v>
      </c>
      <c r="AM703" s="449" t="s">
        <v>3041</v>
      </c>
      <c r="AN703" s="450"/>
      <c r="AP703" s="77"/>
      <c r="AQ703" s="77"/>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row>
    <row r="704" spans="1:74" s="54" customFormat="1" ht="15" customHeight="1" x14ac:dyDescent="0.15">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G704" s="216" t="s">
        <v>147</v>
      </c>
      <c r="AH704" s="907" t="s">
        <v>546</v>
      </c>
      <c r="AI704" s="906" t="s">
        <v>547</v>
      </c>
      <c r="AJ704" s="905">
        <v>1301001</v>
      </c>
      <c r="AK704" s="451" t="s">
        <v>139</v>
      </c>
      <c r="AL704" s="451">
        <v>1</v>
      </c>
      <c r="AM704" s="449" t="s">
        <v>3041</v>
      </c>
      <c r="AN704" s="450"/>
      <c r="AP704" s="77"/>
      <c r="AQ704" s="77"/>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row>
    <row r="705" spans="1:74" s="54" customFormat="1" ht="15" customHeight="1" x14ac:dyDescent="0.15">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G705" s="216" t="s">
        <v>147</v>
      </c>
      <c r="AH705" s="907" t="s">
        <v>568</v>
      </c>
      <c r="AI705" s="906" t="s">
        <v>569</v>
      </c>
      <c r="AJ705" s="905">
        <v>1301002</v>
      </c>
      <c r="AK705" s="451">
        <v>1</v>
      </c>
      <c r="AL705" s="451" t="s">
        <v>139</v>
      </c>
      <c r="AM705" s="449" t="s">
        <v>3041</v>
      </c>
      <c r="AN705" s="450"/>
      <c r="AP705" s="77"/>
      <c r="AQ705" s="77"/>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row>
    <row r="706" spans="1:74" s="54" customFormat="1" ht="15" customHeight="1" x14ac:dyDescent="0.15">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G706" s="216" t="s">
        <v>147</v>
      </c>
      <c r="AH706" s="907" t="s">
        <v>580</v>
      </c>
      <c r="AI706" s="906" t="s">
        <v>581</v>
      </c>
      <c r="AJ706" s="905">
        <v>1301003</v>
      </c>
      <c r="AK706" s="451">
        <v>1</v>
      </c>
      <c r="AL706" s="451" t="s">
        <v>139</v>
      </c>
      <c r="AM706" s="449" t="s">
        <v>3041</v>
      </c>
      <c r="AN706" s="450"/>
      <c r="AP706" s="77"/>
      <c r="AQ706" s="77"/>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row>
    <row r="707" spans="1:74" s="54" customFormat="1" ht="15" customHeight="1" x14ac:dyDescent="0.15">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G707" s="216" t="s">
        <v>147</v>
      </c>
      <c r="AH707" s="907" t="s">
        <v>586</v>
      </c>
      <c r="AI707" s="906" t="s">
        <v>587</v>
      </c>
      <c r="AJ707" s="905">
        <v>1301004</v>
      </c>
      <c r="AK707" s="451" t="s">
        <v>139</v>
      </c>
      <c r="AL707" s="451">
        <v>1</v>
      </c>
      <c r="AM707" s="449" t="s">
        <v>3041</v>
      </c>
      <c r="AN707" s="450"/>
      <c r="AP707" s="77"/>
      <c r="AQ707" s="77"/>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row>
    <row r="708" spans="1:74" s="54" customFormat="1" ht="15" customHeight="1" x14ac:dyDescent="0.15">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G708" s="216" t="s">
        <v>147</v>
      </c>
      <c r="AH708" s="907" t="s">
        <v>584</v>
      </c>
      <c r="AI708" s="906" t="s">
        <v>585</v>
      </c>
      <c r="AJ708" s="905">
        <v>1301005</v>
      </c>
      <c r="AK708" s="451" t="s">
        <v>139</v>
      </c>
      <c r="AL708" s="451">
        <v>1</v>
      </c>
      <c r="AM708" s="449" t="s">
        <v>3041</v>
      </c>
      <c r="AN708" s="450"/>
      <c r="AP708" s="77"/>
      <c r="AQ708" s="77"/>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row>
    <row r="709" spans="1:74" s="54" customFormat="1" ht="15" customHeight="1" x14ac:dyDescent="0.15">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G709" s="216" t="s">
        <v>147</v>
      </c>
      <c r="AH709" s="907" t="s">
        <v>570</v>
      </c>
      <c r="AI709" s="906" t="s">
        <v>571</v>
      </c>
      <c r="AJ709" s="905">
        <v>1301006</v>
      </c>
      <c r="AK709" s="451">
        <v>1</v>
      </c>
      <c r="AL709" s="451" t="s">
        <v>139</v>
      </c>
      <c r="AM709" s="449" t="s">
        <v>3041</v>
      </c>
      <c r="AN709" s="450"/>
      <c r="AP709" s="77"/>
      <c r="AQ709" s="77"/>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row>
    <row r="710" spans="1:74" s="54" customFormat="1" ht="15" customHeight="1" x14ac:dyDescent="0.15">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G710" s="216" t="s">
        <v>147</v>
      </c>
      <c r="AH710" s="907" t="s">
        <v>556</v>
      </c>
      <c r="AI710" s="906" t="s">
        <v>557</v>
      </c>
      <c r="AJ710" s="905">
        <v>1301007</v>
      </c>
      <c r="AK710" s="451" t="s">
        <v>139</v>
      </c>
      <c r="AL710" s="451">
        <v>1</v>
      </c>
      <c r="AM710" s="449" t="s">
        <v>3041</v>
      </c>
      <c r="AN710" s="450"/>
      <c r="AP710" s="77"/>
      <c r="AQ710" s="77"/>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row>
    <row r="711" spans="1:74" s="54" customFormat="1" ht="15" customHeight="1" x14ac:dyDescent="0.15">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G711" s="216" t="s">
        <v>147</v>
      </c>
      <c r="AH711" s="907" t="s">
        <v>576</v>
      </c>
      <c r="AI711" s="906" t="s">
        <v>577</v>
      </c>
      <c r="AJ711" s="905">
        <v>1301008</v>
      </c>
      <c r="AK711" s="451">
        <v>1</v>
      </c>
      <c r="AL711" s="451" t="s">
        <v>139</v>
      </c>
      <c r="AM711" s="449" t="s">
        <v>3041</v>
      </c>
      <c r="AN711" s="450"/>
      <c r="AP711" s="77"/>
      <c r="AQ711" s="77"/>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row>
    <row r="712" spans="1:74" s="54" customFormat="1" ht="15" customHeight="1" x14ac:dyDescent="0.15">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G712" s="216" t="s">
        <v>147</v>
      </c>
      <c r="AH712" s="907" t="s">
        <v>548</v>
      </c>
      <c r="AI712" s="906" t="s">
        <v>549</v>
      </c>
      <c r="AJ712" s="905">
        <v>1301009</v>
      </c>
      <c r="AK712" s="451">
        <v>1</v>
      </c>
      <c r="AL712" s="451" t="s">
        <v>139</v>
      </c>
      <c r="AM712" s="449" t="s">
        <v>3041</v>
      </c>
      <c r="AN712" s="450"/>
      <c r="AP712" s="77"/>
      <c r="AQ712" s="77"/>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row>
    <row r="713" spans="1:74" s="54" customFormat="1" ht="15" customHeight="1" x14ac:dyDescent="0.15">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G713" s="216" t="s">
        <v>147</v>
      </c>
      <c r="AH713" s="907" t="s">
        <v>590</v>
      </c>
      <c r="AI713" s="906" t="s">
        <v>591</v>
      </c>
      <c r="AJ713" s="905">
        <v>1301010</v>
      </c>
      <c r="AK713" s="451" t="s">
        <v>139</v>
      </c>
      <c r="AL713" s="451">
        <v>1</v>
      </c>
      <c r="AM713" s="449" t="s">
        <v>3041</v>
      </c>
      <c r="AN713" s="450"/>
      <c r="AP713" s="77"/>
      <c r="AQ713" s="77"/>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row>
    <row r="714" spans="1:74" s="54" customFormat="1" ht="15" customHeight="1" x14ac:dyDescent="0.15">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G714" s="216" t="s">
        <v>147</v>
      </c>
      <c r="AH714" s="907" t="s">
        <v>560</v>
      </c>
      <c r="AI714" s="906" t="s">
        <v>561</v>
      </c>
      <c r="AJ714" s="905">
        <v>1301011</v>
      </c>
      <c r="AK714" s="451" t="s">
        <v>139</v>
      </c>
      <c r="AL714" s="451">
        <v>1</v>
      </c>
      <c r="AM714" s="449" t="s">
        <v>3041</v>
      </c>
      <c r="AN714" s="450"/>
      <c r="AP714" s="77"/>
      <c r="AQ714" s="77"/>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row>
    <row r="715" spans="1:74" s="54" customFormat="1" ht="15" customHeight="1" x14ac:dyDescent="0.15">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G715" s="216" t="s">
        <v>147</v>
      </c>
      <c r="AH715" s="907" t="s">
        <v>578</v>
      </c>
      <c r="AI715" s="906" t="s">
        <v>579</v>
      </c>
      <c r="AJ715" s="905">
        <v>1301012</v>
      </c>
      <c r="AK715" s="451">
        <v>1</v>
      </c>
      <c r="AL715" s="451" t="s">
        <v>139</v>
      </c>
      <c r="AM715" s="451" t="s">
        <v>140</v>
      </c>
      <c r="AN715" s="450"/>
      <c r="AP715" s="77"/>
      <c r="AQ715" s="77"/>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row>
    <row r="716" spans="1:74" s="54" customFormat="1" ht="15" customHeight="1" x14ac:dyDescent="0.15">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G716" s="216" t="s">
        <v>147</v>
      </c>
      <c r="AH716" s="907" t="s">
        <v>544</v>
      </c>
      <c r="AI716" s="906" t="s">
        <v>545</v>
      </c>
      <c r="AJ716" s="905">
        <v>1301013</v>
      </c>
      <c r="AK716" s="451">
        <v>1</v>
      </c>
      <c r="AL716" s="451" t="s">
        <v>139</v>
      </c>
      <c r="AM716" s="451" t="s">
        <v>140</v>
      </c>
      <c r="AN716" s="450"/>
      <c r="AP716" s="77"/>
      <c r="AQ716" s="77"/>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row>
    <row r="717" spans="1:74" s="54" customFormat="1" ht="15" customHeight="1" x14ac:dyDescent="0.15">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G717" s="216" t="s">
        <v>147</v>
      </c>
      <c r="AH717" s="907" t="s">
        <v>564</v>
      </c>
      <c r="AI717" s="906" t="s">
        <v>565</v>
      </c>
      <c r="AJ717" s="905">
        <v>1301014</v>
      </c>
      <c r="AK717" s="451" t="s">
        <v>139</v>
      </c>
      <c r="AL717" s="451">
        <v>1</v>
      </c>
      <c r="AM717" s="449" t="s">
        <v>3041</v>
      </c>
      <c r="AN717" s="450"/>
      <c r="AP717" s="77"/>
      <c r="AQ717" s="77"/>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row>
    <row r="718" spans="1:74" s="54" customFormat="1" ht="15" customHeight="1" x14ac:dyDescent="0.15">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G718" s="216" t="s">
        <v>147</v>
      </c>
      <c r="AH718" s="907" t="s">
        <v>552</v>
      </c>
      <c r="AI718" s="906" t="s">
        <v>553</v>
      </c>
      <c r="AJ718" s="905">
        <v>1301015</v>
      </c>
      <c r="AK718" s="451">
        <v>1</v>
      </c>
      <c r="AL718" s="451" t="s">
        <v>139</v>
      </c>
      <c r="AM718" s="451" t="s">
        <v>140</v>
      </c>
      <c r="AN718" s="450"/>
      <c r="AP718" s="77"/>
      <c r="AQ718" s="77"/>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row>
    <row r="719" spans="1:74" s="54" customFormat="1" ht="15" customHeight="1" x14ac:dyDescent="0.15">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G719" s="216" t="s">
        <v>147</v>
      </c>
      <c r="AH719" s="907" t="s">
        <v>588</v>
      </c>
      <c r="AI719" s="906" t="s">
        <v>589</v>
      </c>
      <c r="AJ719" s="905">
        <v>1301016</v>
      </c>
      <c r="AK719" s="451" t="s">
        <v>139</v>
      </c>
      <c r="AL719" s="451">
        <v>1</v>
      </c>
      <c r="AM719" s="449" t="s">
        <v>3041</v>
      </c>
      <c r="AN719" s="450"/>
      <c r="AP719" s="77"/>
      <c r="AQ719" s="77"/>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row>
    <row r="720" spans="1:74" s="54" customFormat="1" ht="15" customHeight="1" x14ac:dyDescent="0.15">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G720" s="216" t="s">
        <v>147</v>
      </c>
      <c r="AH720" s="907" t="s">
        <v>558</v>
      </c>
      <c r="AI720" s="906" t="s">
        <v>559</v>
      </c>
      <c r="AJ720" s="905">
        <v>1301017</v>
      </c>
      <c r="AK720" s="451" t="s">
        <v>139</v>
      </c>
      <c r="AL720" s="451">
        <v>1</v>
      </c>
      <c r="AM720" s="449" t="s">
        <v>3041</v>
      </c>
      <c r="AN720" s="450"/>
      <c r="AP720" s="77"/>
      <c r="AQ720" s="77"/>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row>
    <row r="721" spans="1:74" s="54" customFormat="1" ht="15" customHeight="1" x14ac:dyDescent="0.15">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G721" s="216" t="s">
        <v>147</v>
      </c>
      <c r="AH721" s="907" t="s">
        <v>566</v>
      </c>
      <c r="AI721" s="906" t="s">
        <v>567</v>
      </c>
      <c r="AJ721" s="905">
        <v>1301018</v>
      </c>
      <c r="AK721" s="451">
        <v>1</v>
      </c>
      <c r="AL721" s="451" t="s">
        <v>139</v>
      </c>
      <c r="AM721" s="451" t="s">
        <v>140</v>
      </c>
      <c r="AN721" s="450"/>
      <c r="AP721" s="77"/>
      <c r="AQ721" s="77"/>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row>
    <row r="722" spans="1:74" s="54" customFormat="1" ht="15" customHeight="1" x14ac:dyDescent="0.15">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G722" s="216" t="s">
        <v>147</v>
      </c>
      <c r="AH722" s="907" t="s">
        <v>582</v>
      </c>
      <c r="AI722" s="906" t="s">
        <v>583</v>
      </c>
      <c r="AJ722" s="905">
        <v>1301019</v>
      </c>
      <c r="AK722" s="451" t="s">
        <v>139</v>
      </c>
      <c r="AL722" s="451">
        <v>1</v>
      </c>
      <c r="AM722" s="451" t="s">
        <v>140</v>
      </c>
      <c r="AN722" s="450"/>
      <c r="AP722" s="77"/>
      <c r="AQ722" s="77"/>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row>
    <row r="723" spans="1:74" s="54" customFormat="1" ht="15" customHeight="1" x14ac:dyDescent="0.15">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G723" s="216" t="s">
        <v>147</v>
      </c>
      <c r="AH723" s="907" t="s">
        <v>554</v>
      </c>
      <c r="AI723" s="906" t="s">
        <v>555</v>
      </c>
      <c r="AJ723" s="905">
        <v>1301020</v>
      </c>
      <c r="AK723" s="451" t="s">
        <v>139</v>
      </c>
      <c r="AL723" s="451">
        <v>1</v>
      </c>
      <c r="AM723" s="449" t="s">
        <v>3041</v>
      </c>
      <c r="AN723" s="450"/>
      <c r="AP723" s="77"/>
      <c r="AQ723" s="77"/>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row>
    <row r="724" spans="1:74" s="54" customFormat="1" ht="15" customHeight="1" x14ac:dyDescent="0.15">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G724" s="216" t="s">
        <v>147</v>
      </c>
      <c r="AH724" s="907" t="s">
        <v>574</v>
      </c>
      <c r="AI724" s="906" t="s">
        <v>575</v>
      </c>
      <c r="AJ724" s="905">
        <v>1301022</v>
      </c>
      <c r="AK724" s="451" t="s">
        <v>139</v>
      </c>
      <c r="AL724" s="451">
        <v>1</v>
      </c>
      <c r="AM724" s="449" t="s">
        <v>3041</v>
      </c>
      <c r="AN724" s="450"/>
      <c r="AP724" s="77"/>
      <c r="AQ724" s="77"/>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row>
    <row r="725" spans="1:74" s="54" customFormat="1" ht="15" customHeight="1" x14ac:dyDescent="0.15">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G725" s="216" t="s">
        <v>147</v>
      </c>
      <c r="AH725" s="907" t="s">
        <v>550</v>
      </c>
      <c r="AI725" s="906" t="s">
        <v>551</v>
      </c>
      <c r="AJ725" s="905">
        <v>1301024</v>
      </c>
      <c r="AK725" s="451">
        <v>1</v>
      </c>
      <c r="AL725" s="451" t="s">
        <v>139</v>
      </c>
      <c r="AM725" s="451" t="s">
        <v>140</v>
      </c>
      <c r="AN725" s="450"/>
      <c r="AP725" s="77"/>
      <c r="AQ725" s="77"/>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row>
    <row r="726" spans="1:74" s="54" customFormat="1" ht="15" customHeight="1" x14ac:dyDescent="0.15">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G726" s="216" t="s">
        <v>147</v>
      </c>
      <c r="AH726" s="907" t="s">
        <v>572</v>
      </c>
      <c r="AI726" s="906" t="s">
        <v>573</v>
      </c>
      <c r="AJ726" s="905">
        <v>1301031</v>
      </c>
      <c r="AK726" s="451">
        <v>1</v>
      </c>
      <c r="AL726" s="451" t="s">
        <v>139</v>
      </c>
      <c r="AM726" s="451" t="s">
        <v>140</v>
      </c>
      <c r="AN726" s="450"/>
      <c r="AP726" s="77"/>
      <c r="AQ726" s="77"/>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row>
    <row r="727" spans="1:74" s="54" customFormat="1" ht="15" customHeight="1" x14ac:dyDescent="0.15">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G727" s="216" t="s">
        <v>147</v>
      </c>
      <c r="AH727" s="907" t="s">
        <v>562</v>
      </c>
      <c r="AI727" s="906" t="s">
        <v>563</v>
      </c>
      <c r="AJ727" s="905">
        <v>1301033</v>
      </c>
      <c r="AK727" s="451" t="s">
        <v>139</v>
      </c>
      <c r="AL727" s="451">
        <v>1</v>
      </c>
      <c r="AM727" s="449" t="s">
        <v>3041</v>
      </c>
      <c r="AN727" s="450"/>
      <c r="AP727" s="77"/>
      <c r="AQ727" s="77"/>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row>
    <row r="728" spans="1:74" s="54" customFormat="1" ht="15" customHeight="1" x14ac:dyDescent="0.15">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G728" s="216" t="s">
        <v>148</v>
      </c>
      <c r="AH728" s="907" t="s">
        <v>610</v>
      </c>
      <c r="AI728" s="906" t="s">
        <v>611</v>
      </c>
      <c r="AJ728" s="905">
        <v>1302001</v>
      </c>
      <c r="AK728" s="451">
        <v>1</v>
      </c>
      <c r="AL728" s="451" t="s">
        <v>139</v>
      </c>
      <c r="AM728" s="449" t="s">
        <v>3041</v>
      </c>
      <c r="AN728" s="450"/>
      <c r="AP728" s="77"/>
      <c r="AQ728" s="77"/>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row>
    <row r="729" spans="1:74" s="54" customFormat="1" ht="15" customHeight="1" x14ac:dyDescent="0.15">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G729" s="216" t="s">
        <v>148</v>
      </c>
      <c r="AH729" s="907" t="s">
        <v>612</v>
      </c>
      <c r="AI729" s="906" t="s">
        <v>613</v>
      </c>
      <c r="AJ729" s="905">
        <v>1302003</v>
      </c>
      <c r="AK729" s="451">
        <v>1</v>
      </c>
      <c r="AL729" s="451" t="s">
        <v>139</v>
      </c>
      <c r="AM729" s="449" t="s">
        <v>3041</v>
      </c>
      <c r="AN729" s="450"/>
      <c r="AP729" s="77"/>
      <c r="AQ729" s="77"/>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row>
    <row r="730" spans="1:74" s="54" customFormat="1" ht="15" customHeight="1" x14ac:dyDescent="0.15">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G730" s="216" t="s">
        <v>148</v>
      </c>
      <c r="AH730" s="907" t="s">
        <v>596</v>
      </c>
      <c r="AI730" s="906" t="s">
        <v>597</v>
      </c>
      <c r="AJ730" s="905">
        <v>1302004</v>
      </c>
      <c r="AK730" s="451">
        <v>1</v>
      </c>
      <c r="AL730" s="451" t="s">
        <v>139</v>
      </c>
      <c r="AM730" s="451" t="s">
        <v>140</v>
      </c>
      <c r="AN730" s="450"/>
      <c r="AP730" s="77"/>
      <c r="AQ730" s="77"/>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row>
    <row r="731" spans="1:74" s="54" customFormat="1" ht="15" customHeight="1" x14ac:dyDescent="0.15">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G731" s="216" t="s">
        <v>148</v>
      </c>
      <c r="AH731" s="907" t="s">
        <v>594</v>
      </c>
      <c r="AI731" s="906" t="s">
        <v>595</v>
      </c>
      <c r="AJ731" s="905">
        <v>1302005</v>
      </c>
      <c r="AK731" s="451">
        <v>1</v>
      </c>
      <c r="AL731" s="451" t="s">
        <v>139</v>
      </c>
      <c r="AM731" s="449" t="s">
        <v>3041</v>
      </c>
      <c r="AN731" s="450"/>
      <c r="AP731" s="77"/>
      <c r="AQ731" s="77"/>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row>
    <row r="732" spans="1:74" s="54" customFormat="1" ht="15" customHeight="1" x14ac:dyDescent="0.15">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G732" s="216" t="s">
        <v>148</v>
      </c>
      <c r="AH732" s="907" t="s">
        <v>614</v>
      </c>
      <c r="AI732" s="906" t="s">
        <v>615</v>
      </c>
      <c r="AJ732" s="905">
        <v>1302006</v>
      </c>
      <c r="AK732" s="451" t="s">
        <v>139</v>
      </c>
      <c r="AL732" s="451">
        <v>1</v>
      </c>
      <c r="AM732" s="449" t="s">
        <v>3041</v>
      </c>
      <c r="AN732" s="450"/>
      <c r="AP732" s="77"/>
      <c r="AQ732" s="77"/>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row>
    <row r="733" spans="1:74" s="54" customFormat="1" ht="15" customHeight="1" x14ac:dyDescent="0.15">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G733" s="216" t="s">
        <v>148</v>
      </c>
      <c r="AH733" s="907" t="s">
        <v>608</v>
      </c>
      <c r="AI733" s="906" t="s">
        <v>609</v>
      </c>
      <c r="AJ733" s="905">
        <v>1302007</v>
      </c>
      <c r="AK733" s="451" t="s">
        <v>139</v>
      </c>
      <c r="AL733" s="451">
        <v>1</v>
      </c>
      <c r="AM733" s="449" t="s">
        <v>3041</v>
      </c>
      <c r="AN733" s="450"/>
      <c r="AP733" s="77"/>
      <c r="AQ733" s="77"/>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row>
    <row r="734" spans="1:74" s="54" customFormat="1" ht="15" customHeight="1" x14ac:dyDescent="0.15">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G734" s="216" t="s">
        <v>148</v>
      </c>
      <c r="AH734" s="907" t="s">
        <v>600</v>
      </c>
      <c r="AI734" s="906" t="s">
        <v>601</v>
      </c>
      <c r="AJ734" s="905">
        <v>1302008</v>
      </c>
      <c r="AK734" s="451">
        <v>1</v>
      </c>
      <c r="AL734" s="451" t="s">
        <v>139</v>
      </c>
      <c r="AM734" s="449" t="s">
        <v>3041</v>
      </c>
      <c r="AN734" s="450"/>
      <c r="AP734" s="77"/>
      <c r="AQ734" s="77"/>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row>
    <row r="735" spans="1:74" s="54" customFormat="1" ht="15" customHeight="1" x14ac:dyDescent="0.15">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G735" s="216" t="s">
        <v>148</v>
      </c>
      <c r="AH735" s="907" t="s">
        <v>602</v>
      </c>
      <c r="AI735" s="906" t="s">
        <v>603</v>
      </c>
      <c r="AJ735" s="905">
        <v>1302009</v>
      </c>
      <c r="AK735" s="451" t="s">
        <v>139</v>
      </c>
      <c r="AL735" s="451">
        <v>1</v>
      </c>
      <c r="AM735" s="449" t="s">
        <v>3041</v>
      </c>
      <c r="AN735" s="450"/>
      <c r="AP735" s="77"/>
      <c r="AQ735" s="77"/>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row>
    <row r="736" spans="1:74" s="54" customFormat="1" ht="15" customHeight="1" x14ac:dyDescent="0.15">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G736" s="216" t="s">
        <v>148</v>
      </c>
      <c r="AH736" s="907" t="s">
        <v>604</v>
      </c>
      <c r="AI736" s="906" t="s">
        <v>605</v>
      </c>
      <c r="AJ736" s="905">
        <v>1302010</v>
      </c>
      <c r="AK736" s="451" t="s">
        <v>139</v>
      </c>
      <c r="AL736" s="451">
        <v>1</v>
      </c>
      <c r="AM736" s="449" t="s">
        <v>3041</v>
      </c>
      <c r="AN736" s="450"/>
      <c r="AP736" s="77"/>
      <c r="AQ736" s="77"/>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row>
    <row r="737" spans="1:74" s="54" customFormat="1" ht="15" customHeight="1" x14ac:dyDescent="0.15">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G737" s="216" t="s">
        <v>148</v>
      </c>
      <c r="AH737" s="907" t="s">
        <v>3044</v>
      </c>
      <c r="AI737" s="906" t="s">
        <v>3045</v>
      </c>
      <c r="AJ737" s="905">
        <v>1302011</v>
      </c>
      <c r="AK737" s="451">
        <v>1</v>
      </c>
      <c r="AL737" s="451" t="s">
        <v>139</v>
      </c>
      <c r="AM737" s="451" t="s">
        <v>140</v>
      </c>
      <c r="AN737" s="450"/>
      <c r="AP737" s="77"/>
      <c r="AQ737" s="77"/>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row>
    <row r="738" spans="1:74" s="54" customFormat="1" ht="15" customHeight="1" x14ac:dyDescent="0.15">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G738" s="216" t="s">
        <v>148</v>
      </c>
      <c r="AH738" s="907" t="s">
        <v>616</v>
      </c>
      <c r="AI738" s="906" t="s">
        <v>617</v>
      </c>
      <c r="AJ738" s="905">
        <v>1302012</v>
      </c>
      <c r="AK738" s="451" t="s">
        <v>139</v>
      </c>
      <c r="AL738" s="451">
        <v>1</v>
      </c>
      <c r="AM738" s="449" t="s">
        <v>3041</v>
      </c>
      <c r="AN738" s="450"/>
      <c r="AP738" s="77"/>
      <c r="AQ738" s="77"/>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row>
    <row r="739" spans="1:74" s="54" customFormat="1" ht="15" customHeight="1" x14ac:dyDescent="0.15">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G739" s="216" t="s">
        <v>148</v>
      </c>
      <c r="AH739" s="907" t="s">
        <v>606</v>
      </c>
      <c r="AI739" s="906" t="s">
        <v>607</v>
      </c>
      <c r="AJ739" s="905">
        <v>1302013</v>
      </c>
      <c r="AK739" s="451">
        <v>1</v>
      </c>
      <c r="AL739" s="451" t="s">
        <v>139</v>
      </c>
      <c r="AM739" s="449" t="s">
        <v>3041</v>
      </c>
      <c r="AN739" s="450"/>
      <c r="AP739" s="77"/>
      <c r="AQ739" s="77"/>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row>
    <row r="740" spans="1:74" s="54" customFormat="1" ht="15" customHeight="1" x14ac:dyDescent="0.15">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G740" s="216" t="s">
        <v>148</v>
      </c>
      <c r="AH740" s="907" t="s">
        <v>592</v>
      </c>
      <c r="AI740" s="906" t="s">
        <v>593</v>
      </c>
      <c r="AJ740" s="905">
        <v>1302014</v>
      </c>
      <c r="AK740" s="451">
        <v>1</v>
      </c>
      <c r="AL740" s="451" t="s">
        <v>139</v>
      </c>
      <c r="AM740" s="449" t="s">
        <v>3041</v>
      </c>
      <c r="AN740" s="450"/>
      <c r="AP740" s="77"/>
      <c r="AQ740" s="77"/>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row>
    <row r="741" spans="1:74" s="54" customFormat="1" ht="15" customHeight="1" x14ac:dyDescent="0.15">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G741" s="216" t="s">
        <v>148</v>
      </c>
      <c r="AH741" s="907" t="s">
        <v>598</v>
      </c>
      <c r="AI741" s="906" t="s">
        <v>599</v>
      </c>
      <c r="AJ741" s="905">
        <v>1302017</v>
      </c>
      <c r="AK741" s="451" t="s">
        <v>139</v>
      </c>
      <c r="AL741" s="451">
        <v>1</v>
      </c>
      <c r="AM741" s="449" t="s">
        <v>3041</v>
      </c>
      <c r="AN741" s="450"/>
      <c r="AP741" s="77"/>
      <c r="AQ741" s="77"/>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row>
    <row r="742" spans="1:74" s="54" customFormat="1" ht="15" customHeight="1" x14ac:dyDescent="0.15">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G742" s="216" t="s">
        <v>149</v>
      </c>
      <c r="AH742" s="907" t="s">
        <v>620</v>
      </c>
      <c r="AI742" s="906" t="s">
        <v>621</v>
      </c>
      <c r="AJ742" s="905">
        <v>1303001</v>
      </c>
      <c r="AK742" s="451">
        <v>1</v>
      </c>
      <c r="AL742" s="451" t="s">
        <v>139</v>
      </c>
      <c r="AM742" s="449" t="s">
        <v>3041</v>
      </c>
      <c r="AN742" s="450"/>
      <c r="AP742" s="77"/>
      <c r="AQ742" s="77"/>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row>
    <row r="743" spans="1:74" s="54" customFormat="1" ht="15" customHeight="1" x14ac:dyDescent="0.15">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G743" s="216" t="s">
        <v>149</v>
      </c>
      <c r="AH743" s="907" t="s">
        <v>640</v>
      </c>
      <c r="AI743" s="906" t="s">
        <v>641</v>
      </c>
      <c r="AJ743" s="905">
        <v>1303003</v>
      </c>
      <c r="AK743" s="451">
        <v>1</v>
      </c>
      <c r="AL743" s="451" t="s">
        <v>139</v>
      </c>
      <c r="AM743" s="449" t="s">
        <v>3041</v>
      </c>
      <c r="AN743" s="450"/>
      <c r="AP743" s="77"/>
      <c r="AQ743" s="77"/>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row>
    <row r="744" spans="1:74" s="54" customFormat="1" ht="15" customHeight="1" x14ac:dyDescent="0.15">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G744" s="216" t="s">
        <v>149</v>
      </c>
      <c r="AH744" s="907" t="s">
        <v>622</v>
      </c>
      <c r="AI744" s="906" t="s">
        <v>623</v>
      </c>
      <c r="AJ744" s="905">
        <v>1303004</v>
      </c>
      <c r="AK744" s="451">
        <v>1</v>
      </c>
      <c r="AL744" s="451" t="s">
        <v>139</v>
      </c>
      <c r="AM744" s="449" t="s">
        <v>3041</v>
      </c>
      <c r="AN744" s="450"/>
      <c r="AP744" s="77"/>
      <c r="AQ744" s="77"/>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row>
    <row r="745" spans="1:74" s="54" customFormat="1" ht="15" customHeight="1" x14ac:dyDescent="0.15">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G745" s="216" t="s">
        <v>149</v>
      </c>
      <c r="AH745" s="907" t="s">
        <v>626</v>
      </c>
      <c r="AI745" s="906" t="s">
        <v>627</v>
      </c>
      <c r="AJ745" s="905">
        <v>1303005</v>
      </c>
      <c r="AK745" s="451" t="s">
        <v>139</v>
      </c>
      <c r="AL745" s="451">
        <v>1</v>
      </c>
      <c r="AM745" s="449" t="s">
        <v>3041</v>
      </c>
      <c r="AN745" s="450"/>
      <c r="AP745" s="77"/>
      <c r="AQ745" s="77"/>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row>
    <row r="746" spans="1:74" s="54" customFormat="1" ht="15" customHeight="1" x14ac:dyDescent="0.15">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G746" s="216" t="s">
        <v>149</v>
      </c>
      <c r="AH746" s="907" t="s">
        <v>632</v>
      </c>
      <c r="AI746" s="906" t="s">
        <v>633</v>
      </c>
      <c r="AJ746" s="905">
        <v>1303006</v>
      </c>
      <c r="AK746" s="451">
        <v>1</v>
      </c>
      <c r="AL746" s="451" t="s">
        <v>139</v>
      </c>
      <c r="AM746" s="449" t="s">
        <v>3041</v>
      </c>
      <c r="AN746" s="450"/>
      <c r="AP746" s="77"/>
      <c r="AQ746" s="77"/>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row>
    <row r="747" spans="1:74" s="54" customFormat="1" ht="15" customHeight="1" x14ac:dyDescent="0.15">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G747" s="216" t="s">
        <v>149</v>
      </c>
      <c r="AH747" s="907" t="s">
        <v>634</v>
      </c>
      <c r="AI747" s="906" t="s">
        <v>635</v>
      </c>
      <c r="AJ747" s="905">
        <v>1303007</v>
      </c>
      <c r="AK747" s="451">
        <v>1</v>
      </c>
      <c r="AL747" s="451" t="s">
        <v>139</v>
      </c>
      <c r="AM747" s="451" t="s">
        <v>140</v>
      </c>
      <c r="AN747" s="450"/>
      <c r="AP747" s="77"/>
      <c r="AQ747" s="77"/>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row>
    <row r="748" spans="1:74" s="54" customFormat="1" ht="15" customHeight="1" x14ac:dyDescent="0.15">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G748" s="216" t="s">
        <v>149</v>
      </c>
      <c r="AH748" s="907" t="s">
        <v>636</v>
      </c>
      <c r="AI748" s="906" t="s">
        <v>637</v>
      </c>
      <c r="AJ748" s="905">
        <v>1303008</v>
      </c>
      <c r="AK748" s="451" t="s">
        <v>139</v>
      </c>
      <c r="AL748" s="451">
        <v>1</v>
      </c>
      <c r="AM748" s="449" t="s">
        <v>3041</v>
      </c>
      <c r="AN748" s="450"/>
      <c r="AP748" s="77"/>
      <c r="AQ748" s="77"/>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row>
    <row r="749" spans="1:74" s="54" customFormat="1" ht="15" customHeight="1" x14ac:dyDescent="0.15">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G749" s="216" t="s">
        <v>149</v>
      </c>
      <c r="AH749" s="907" t="s">
        <v>618</v>
      </c>
      <c r="AI749" s="906" t="s">
        <v>619</v>
      </c>
      <c r="AJ749" s="905">
        <v>1303009</v>
      </c>
      <c r="AK749" s="451">
        <v>1</v>
      </c>
      <c r="AL749" s="451" t="s">
        <v>139</v>
      </c>
      <c r="AM749" s="449" t="s">
        <v>3041</v>
      </c>
      <c r="AN749" s="450"/>
      <c r="AP749" s="77"/>
      <c r="AQ749" s="77"/>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row>
    <row r="750" spans="1:74" s="54" customFormat="1" ht="15" customHeight="1" x14ac:dyDescent="0.15">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G750" s="216" t="s">
        <v>149</v>
      </c>
      <c r="AH750" s="907" t="s">
        <v>638</v>
      </c>
      <c r="AI750" s="906" t="s">
        <v>639</v>
      </c>
      <c r="AJ750" s="905">
        <v>1303010</v>
      </c>
      <c r="AK750" s="451">
        <v>1</v>
      </c>
      <c r="AL750" s="451" t="s">
        <v>139</v>
      </c>
      <c r="AM750" s="449" t="s">
        <v>3041</v>
      </c>
      <c r="AN750" s="450"/>
      <c r="AP750" s="77"/>
      <c r="AQ750" s="77"/>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row>
    <row r="751" spans="1:74" s="54" customFormat="1" ht="15" customHeight="1" x14ac:dyDescent="0.15">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G751" s="216" t="s">
        <v>149</v>
      </c>
      <c r="AH751" s="907" t="s">
        <v>630</v>
      </c>
      <c r="AI751" s="906" t="s">
        <v>631</v>
      </c>
      <c r="AJ751" s="905">
        <v>1303011</v>
      </c>
      <c r="AK751" s="451">
        <v>1</v>
      </c>
      <c r="AL751" s="451" t="s">
        <v>139</v>
      </c>
      <c r="AM751" s="449" t="s">
        <v>3041</v>
      </c>
      <c r="AN751" s="450"/>
      <c r="AP751" s="77"/>
      <c r="AQ751" s="77"/>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row>
    <row r="752" spans="1:74" s="54" customFormat="1" ht="15" customHeight="1" x14ac:dyDescent="0.15">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G752" s="216" t="s">
        <v>149</v>
      </c>
      <c r="AH752" s="907" t="s">
        <v>628</v>
      </c>
      <c r="AI752" s="906" t="s">
        <v>629</v>
      </c>
      <c r="AJ752" s="905">
        <v>1303012</v>
      </c>
      <c r="AK752" s="451" t="s">
        <v>139</v>
      </c>
      <c r="AL752" s="451">
        <v>1</v>
      </c>
      <c r="AM752" s="449" t="s">
        <v>3041</v>
      </c>
      <c r="AN752" s="450"/>
      <c r="AP752" s="77"/>
      <c r="AQ752" s="77"/>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row>
    <row r="753" spans="1:74" s="54" customFormat="1" ht="15" customHeight="1" x14ac:dyDescent="0.15">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G753" s="216" t="s">
        <v>149</v>
      </c>
      <c r="AH753" s="907" t="s">
        <v>642</v>
      </c>
      <c r="AI753" s="906" t="s">
        <v>643</v>
      </c>
      <c r="AJ753" s="905">
        <v>1303013</v>
      </c>
      <c r="AK753" s="451" t="s">
        <v>139</v>
      </c>
      <c r="AL753" s="451">
        <v>1</v>
      </c>
      <c r="AM753" s="449" t="s">
        <v>3041</v>
      </c>
      <c r="AN753" s="450"/>
      <c r="AP753" s="77"/>
      <c r="AQ753" s="77"/>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row>
    <row r="754" spans="1:74" s="54" customFormat="1" ht="15" customHeight="1" x14ac:dyDescent="0.15">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G754" s="216" t="s">
        <v>149</v>
      </c>
      <c r="AH754" s="907" t="s">
        <v>624</v>
      </c>
      <c r="AI754" s="906" t="s">
        <v>625</v>
      </c>
      <c r="AJ754" s="905">
        <v>1303992</v>
      </c>
      <c r="AK754" s="451" t="s">
        <v>139</v>
      </c>
      <c r="AL754" s="451">
        <v>1</v>
      </c>
      <c r="AM754" s="449" t="s">
        <v>3041</v>
      </c>
      <c r="AN754" s="450" t="s">
        <v>3042</v>
      </c>
      <c r="AP754" s="77"/>
      <c r="AQ754" s="77"/>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row>
    <row r="755" spans="1:74" s="54" customFormat="1" ht="15" customHeight="1" x14ac:dyDescent="0.15">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G755" s="216" t="s">
        <v>150</v>
      </c>
      <c r="AH755" s="907" t="s">
        <v>654</v>
      </c>
      <c r="AI755" s="906" t="s">
        <v>655</v>
      </c>
      <c r="AJ755" s="905">
        <v>1304001</v>
      </c>
      <c r="AK755" s="451" t="s">
        <v>139</v>
      </c>
      <c r="AL755" s="451">
        <v>1</v>
      </c>
      <c r="AM755" s="449" t="s">
        <v>3041</v>
      </c>
      <c r="AN755" s="450"/>
      <c r="AP755" s="77"/>
      <c r="AQ755" s="77"/>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row>
    <row r="756" spans="1:74" s="54" customFormat="1" ht="15" customHeight="1" x14ac:dyDescent="0.15">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G756" s="216" t="s">
        <v>150</v>
      </c>
      <c r="AH756" s="907" t="s">
        <v>656</v>
      </c>
      <c r="AI756" s="906" t="s">
        <v>657</v>
      </c>
      <c r="AJ756" s="905">
        <v>1304002</v>
      </c>
      <c r="AK756" s="451" t="s">
        <v>139</v>
      </c>
      <c r="AL756" s="451">
        <v>1</v>
      </c>
      <c r="AM756" s="451" t="s">
        <v>140</v>
      </c>
      <c r="AN756" s="450"/>
      <c r="AP756" s="77"/>
      <c r="AQ756" s="77"/>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row>
    <row r="757" spans="1:74" s="54" customFormat="1" ht="15" customHeight="1" x14ac:dyDescent="0.15">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G757" s="216" t="s">
        <v>150</v>
      </c>
      <c r="AH757" s="907" t="s">
        <v>652</v>
      </c>
      <c r="AI757" s="906" t="s">
        <v>653</v>
      </c>
      <c r="AJ757" s="905">
        <v>1304003</v>
      </c>
      <c r="AK757" s="451">
        <v>1</v>
      </c>
      <c r="AL757" s="451" t="s">
        <v>139</v>
      </c>
      <c r="AM757" s="449" t="s">
        <v>3041</v>
      </c>
      <c r="AN757" s="450"/>
      <c r="AP757" s="77"/>
      <c r="AQ757" s="77"/>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row>
    <row r="758" spans="1:74" s="54" customFormat="1" ht="15" customHeight="1" x14ac:dyDescent="0.15">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G758" s="216" t="s">
        <v>150</v>
      </c>
      <c r="AH758" s="907" t="s">
        <v>644</v>
      </c>
      <c r="AI758" s="906" t="s">
        <v>645</v>
      </c>
      <c r="AJ758" s="905">
        <v>1304004</v>
      </c>
      <c r="AK758" s="451">
        <v>1</v>
      </c>
      <c r="AL758" s="451" t="s">
        <v>139</v>
      </c>
      <c r="AM758" s="449" t="s">
        <v>3041</v>
      </c>
      <c r="AN758" s="450"/>
      <c r="AP758" s="77"/>
      <c r="AQ758" s="77"/>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row>
    <row r="759" spans="1:74" s="54" customFormat="1" ht="15" customHeight="1" x14ac:dyDescent="0.15">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G759" s="216" t="s">
        <v>150</v>
      </c>
      <c r="AH759" s="907" t="s">
        <v>660</v>
      </c>
      <c r="AI759" s="906" t="s">
        <v>661</v>
      </c>
      <c r="AJ759" s="905">
        <v>1304005</v>
      </c>
      <c r="AK759" s="451" t="s">
        <v>139</v>
      </c>
      <c r="AL759" s="451">
        <v>1</v>
      </c>
      <c r="AM759" s="449" t="s">
        <v>3041</v>
      </c>
      <c r="AN759" s="450"/>
      <c r="AP759" s="77"/>
      <c r="AQ759" s="77"/>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row>
    <row r="760" spans="1:74" s="54" customFormat="1" ht="15" customHeight="1" x14ac:dyDescent="0.15">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G760" s="216" t="s">
        <v>150</v>
      </c>
      <c r="AH760" s="907" t="s">
        <v>732</v>
      </c>
      <c r="AI760" s="906" t="s">
        <v>733</v>
      </c>
      <c r="AJ760" s="905">
        <v>1304006</v>
      </c>
      <c r="AK760" s="451">
        <v>1</v>
      </c>
      <c r="AL760" s="451" t="s">
        <v>139</v>
      </c>
      <c r="AM760" s="449" t="s">
        <v>3041</v>
      </c>
      <c r="AN760" s="450"/>
      <c r="AP760" s="77"/>
      <c r="AQ760" s="77"/>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row>
    <row r="761" spans="1:74" s="54" customFormat="1" ht="15" customHeight="1" x14ac:dyDescent="0.15">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G761" s="216" t="s">
        <v>150</v>
      </c>
      <c r="AH761" s="907" t="s">
        <v>710</v>
      </c>
      <c r="AI761" s="906" t="s">
        <v>711</v>
      </c>
      <c r="AJ761" s="905">
        <v>1304007</v>
      </c>
      <c r="AK761" s="451">
        <v>1</v>
      </c>
      <c r="AL761" s="451" t="s">
        <v>139</v>
      </c>
      <c r="AM761" s="451" t="s">
        <v>140</v>
      </c>
      <c r="AN761" s="450"/>
      <c r="AP761" s="77"/>
      <c r="AQ761" s="77"/>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row>
    <row r="762" spans="1:74" s="54" customFormat="1" ht="15" customHeight="1" x14ac:dyDescent="0.15">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G762" s="216" t="s">
        <v>150</v>
      </c>
      <c r="AH762" s="907" t="s">
        <v>694</v>
      </c>
      <c r="AI762" s="906" t="s">
        <v>695</v>
      </c>
      <c r="AJ762" s="905">
        <v>1304008</v>
      </c>
      <c r="AK762" s="451">
        <v>1</v>
      </c>
      <c r="AL762" s="451" t="s">
        <v>139</v>
      </c>
      <c r="AM762" s="449" t="s">
        <v>3041</v>
      </c>
      <c r="AN762" s="450"/>
      <c r="AP762" s="77"/>
      <c r="AQ762" s="77"/>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row>
    <row r="763" spans="1:74" s="54" customFormat="1" ht="15" customHeight="1" x14ac:dyDescent="0.15">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G763" s="216" t="s">
        <v>150</v>
      </c>
      <c r="AH763" s="907" t="s">
        <v>706</v>
      </c>
      <c r="AI763" s="906" t="s">
        <v>707</v>
      </c>
      <c r="AJ763" s="905">
        <v>1304009</v>
      </c>
      <c r="AK763" s="451">
        <v>1</v>
      </c>
      <c r="AL763" s="451" t="s">
        <v>139</v>
      </c>
      <c r="AM763" s="451" t="s">
        <v>140</v>
      </c>
      <c r="AN763" s="450"/>
      <c r="AP763" s="77"/>
      <c r="AQ763" s="77"/>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row>
    <row r="764" spans="1:74" s="54" customFormat="1" ht="15" customHeight="1" x14ac:dyDescent="0.15">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G764" s="216" t="s">
        <v>150</v>
      </c>
      <c r="AH764" s="907" t="s">
        <v>718</v>
      </c>
      <c r="AI764" s="906" t="s">
        <v>719</v>
      </c>
      <c r="AJ764" s="905">
        <v>1304010</v>
      </c>
      <c r="AK764" s="451" t="s">
        <v>139</v>
      </c>
      <c r="AL764" s="451">
        <v>1</v>
      </c>
      <c r="AM764" s="449" t="s">
        <v>3041</v>
      </c>
      <c r="AN764" s="450"/>
      <c r="AP764" s="77"/>
      <c r="AQ764" s="77"/>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row>
    <row r="765" spans="1:74" s="54" customFormat="1" ht="15" customHeight="1" x14ac:dyDescent="0.15">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G765" s="216" t="s">
        <v>150</v>
      </c>
      <c r="AH765" s="907" t="s">
        <v>704</v>
      </c>
      <c r="AI765" s="906" t="s">
        <v>705</v>
      </c>
      <c r="AJ765" s="905">
        <v>1304011</v>
      </c>
      <c r="AK765" s="451" t="s">
        <v>139</v>
      </c>
      <c r="AL765" s="451">
        <v>1</v>
      </c>
      <c r="AM765" s="449" t="s">
        <v>3041</v>
      </c>
      <c r="AN765" s="450"/>
      <c r="AP765" s="77"/>
      <c r="AQ765" s="77"/>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row>
    <row r="766" spans="1:74" s="54" customFormat="1" ht="15" customHeight="1" x14ac:dyDescent="0.15">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G766" s="216" t="s">
        <v>150</v>
      </c>
      <c r="AH766" s="907" t="s">
        <v>724</v>
      </c>
      <c r="AI766" s="906" t="s">
        <v>725</v>
      </c>
      <c r="AJ766" s="905">
        <v>1304012</v>
      </c>
      <c r="AK766" s="451" t="s">
        <v>139</v>
      </c>
      <c r="AL766" s="451">
        <v>1</v>
      </c>
      <c r="AM766" s="449" t="s">
        <v>3041</v>
      </c>
      <c r="AN766" s="450"/>
      <c r="AP766" s="77"/>
      <c r="AQ766" s="77"/>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row>
    <row r="767" spans="1:74" s="54" customFormat="1" ht="15" customHeight="1" x14ac:dyDescent="0.15">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G767" s="216" t="s">
        <v>150</v>
      </c>
      <c r="AH767" s="907" t="s">
        <v>726</v>
      </c>
      <c r="AI767" s="906" t="s">
        <v>727</v>
      </c>
      <c r="AJ767" s="905">
        <v>1304013</v>
      </c>
      <c r="AK767" s="451" t="s">
        <v>139</v>
      </c>
      <c r="AL767" s="451">
        <v>1</v>
      </c>
      <c r="AM767" s="449" t="s">
        <v>3041</v>
      </c>
      <c r="AN767" s="450"/>
      <c r="AP767" s="77"/>
      <c r="AQ767" s="77"/>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row>
    <row r="768" spans="1:74" s="54" customFormat="1" ht="15" customHeight="1" x14ac:dyDescent="0.15">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G768" s="216" t="s">
        <v>150</v>
      </c>
      <c r="AH768" s="907" t="s">
        <v>690</v>
      </c>
      <c r="AI768" s="906" t="s">
        <v>691</v>
      </c>
      <c r="AJ768" s="905">
        <v>1304014</v>
      </c>
      <c r="AK768" s="451">
        <v>1</v>
      </c>
      <c r="AL768" s="451" t="s">
        <v>139</v>
      </c>
      <c r="AM768" s="451" t="s">
        <v>140</v>
      </c>
      <c r="AN768" s="450"/>
      <c r="AP768" s="77"/>
      <c r="AQ768" s="77"/>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row>
    <row r="769" spans="1:74" s="54" customFormat="1" ht="15" customHeight="1" x14ac:dyDescent="0.15">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G769" s="216" t="s">
        <v>150</v>
      </c>
      <c r="AH769" s="907" t="s">
        <v>728</v>
      </c>
      <c r="AI769" s="906" t="s">
        <v>729</v>
      </c>
      <c r="AJ769" s="905">
        <v>1304016</v>
      </c>
      <c r="AK769" s="451" t="s">
        <v>139</v>
      </c>
      <c r="AL769" s="451">
        <v>1</v>
      </c>
      <c r="AM769" s="449" t="s">
        <v>3041</v>
      </c>
      <c r="AN769" s="450"/>
      <c r="AP769" s="77"/>
      <c r="AQ769" s="77"/>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row>
    <row r="770" spans="1:74" s="54" customFormat="1" ht="15" customHeight="1" x14ac:dyDescent="0.15">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G770" s="216" t="s">
        <v>150</v>
      </c>
      <c r="AH770" s="907" t="s">
        <v>682</v>
      </c>
      <c r="AI770" s="906" t="s">
        <v>683</v>
      </c>
      <c r="AJ770" s="905">
        <v>1304017</v>
      </c>
      <c r="AK770" s="451" t="s">
        <v>139</v>
      </c>
      <c r="AL770" s="451">
        <v>1</v>
      </c>
      <c r="AM770" s="449" t="s">
        <v>3041</v>
      </c>
      <c r="AN770" s="450"/>
      <c r="AP770" s="77"/>
      <c r="AQ770" s="77"/>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row>
    <row r="771" spans="1:74" s="54" customFormat="1" ht="15" customHeight="1" x14ac:dyDescent="0.15">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G771" s="216" t="s">
        <v>150</v>
      </c>
      <c r="AH771" s="907" t="s">
        <v>734</v>
      </c>
      <c r="AI771" s="906" t="s">
        <v>735</v>
      </c>
      <c r="AJ771" s="905">
        <v>1304018</v>
      </c>
      <c r="AK771" s="451">
        <v>1</v>
      </c>
      <c r="AL771" s="451" t="s">
        <v>139</v>
      </c>
      <c r="AM771" s="451" t="s">
        <v>140</v>
      </c>
      <c r="AN771" s="450"/>
      <c r="AP771" s="77"/>
      <c r="AQ771" s="77"/>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row>
    <row r="772" spans="1:74" s="54" customFormat="1" ht="15" customHeight="1" x14ac:dyDescent="0.15">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G772" s="216" t="s">
        <v>150</v>
      </c>
      <c r="AH772" s="907" t="s">
        <v>670</v>
      </c>
      <c r="AI772" s="906" t="s">
        <v>671</v>
      </c>
      <c r="AJ772" s="905">
        <v>1304019</v>
      </c>
      <c r="AK772" s="451">
        <v>1</v>
      </c>
      <c r="AL772" s="451" t="s">
        <v>139</v>
      </c>
      <c r="AM772" s="451" t="s">
        <v>140</v>
      </c>
      <c r="AN772" s="450"/>
      <c r="AP772" s="77"/>
      <c r="AQ772" s="77"/>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row>
    <row r="773" spans="1:74" s="54" customFormat="1" ht="15" customHeight="1" x14ac:dyDescent="0.15">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G773" s="216" t="s">
        <v>150</v>
      </c>
      <c r="AH773" s="907" t="s">
        <v>722</v>
      </c>
      <c r="AI773" s="906" t="s">
        <v>723</v>
      </c>
      <c r="AJ773" s="905">
        <v>1304020</v>
      </c>
      <c r="AK773" s="451" t="s">
        <v>139</v>
      </c>
      <c r="AL773" s="451">
        <v>1</v>
      </c>
      <c r="AM773" s="449" t="s">
        <v>3041</v>
      </c>
      <c r="AN773" s="450"/>
      <c r="AP773" s="77"/>
      <c r="AQ773" s="77"/>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row>
    <row r="774" spans="1:74" s="54" customFormat="1" ht="15" customHeight="1" x14ac:dyDescent="0.15">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G774" s="216" t="s">
        <v>150</v>
      </c>
      <c r="AH774" s="907" t="s">
        <v>736</v>
      </c>
      <c r="AI774" s="906" t="s">
        <v>737</v>
      </c>
      <c r="AJ774" s="905">
        <v>1304021</v>
      </c>
      <c r="AK774" s="451">
        <v>1</v>
      </c>
      <c r="AL774" s="451" t="s">
        <v>139</v>
      </c>
      <c r="AM774" s="451" t="s">
        <v>140</v>
      </c>
      <c r="AN774" s="450"/>
      <c r="AP774" s="77"/>
      <c r="AQ774" s="77"/>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row>
    <row r="775" spans="1:74" s="54" customFormat="1" ht="15" customHeight="1" x14ac:dyDescent="0.15">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G775" s="216" t="s">
        <v>150</v>
      </c>
      <c r="AH775" s="907" t="s">
        <v>720</v>
      </c>
      <c r="AI775" s="906" t="s">
        <v>721</v>
      </c>
      <c r="AJ775" s="905">
        <v>1304022</v>
      </c>
      <c r="AK775" s="451" t="s">
        <v>139</v>
      </c>
      <c r="AL775" s="451">
        <v>1</v>
      </c>
      <c r="AM775" s="449" t="s">
        <v>3041</v>
      </c>
      <c r="AN775" s="450"/>
      <c r="AP775" s="77"/>
      <c r="AQ775" s="77"/>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row>
    <row r="776" spans="1:74" s="54" customFormat="1" ht="15" customHeight="1" x14ac:dyDescent="0.15">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G776" s="216" t="s">
        <v>150</v>
      </c>
      <c r="AH776" s="907" t="s">
        <v>648</v>
      </c>
      <c r="AI776" s="906" t="s">
        <v>649</v>
      </c>
      <c r="AJ776" s="905">
        <v>1304023</v>
      </c>
      <c r="AK776" s="451">
        <v>1</v>
      </c>
      <c r="AL776" s="451" t="s">
        <v>139</v>
      </c>
      <c r="AM776" s="449" t="s">
        <v>3041</v>
      </c>
      <c r="AN776" s="450"/>
      <c r="AP776" s="77"/>
      <c r="AQ776" s="77"/>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row>
    <row r="777" spans="1:74" s="54" customFormat="1" ht="15" customHeight="1" x14ac:dyDescent="0.15">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G777" s="216" t="s">
        <v>150</v>
      </c>
      <c r="AH777" s="907" t="s">
        <v>658</v>
      </c>
      <c r="AI777" s="906" t="s">
        <v>659</v>
      </c>
      <c r="AJ777" s="905">
        <v>1304024</v>
      </c>
      <c r="AK777" s="451">
        <v>1</v>
      </c>
      <c r="AL777" s="451" t="s">
        <v>139</v>
      </c>
      <c r="AM777" s="451" t="s">
        <v>140</v>
      </c>
      <c r="AN777" s="450"/>
      <c r="AP777" s="77"/>
      <c r="AQ777" s="77"/>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row>
    <row r="778" spans="1:74" s="54" customFormat="1" ht="15" customHeight="1" x14ac:dyDescent="0.15">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G778" s="216" t="s">
        <v>150</v>
      </c>
      <c r="AH778" s="907" t="s">
        <v>692</v>
      </c>
      <c r="AI778" s="906" t="s">
        <v>693</v>
      </c>
      <c r="AJ778" s="905">
        <v>1304025</v>
      </c>
      <c r="AK778" s="451" t="s">
        <v>139</v>
      </c>
      <c r="AL778" s="451">
        <v>1</v>
      </c>
      <c r="AM778" s="449" t="s">
        <v>3041</v>
      </c>
      <c r="AN778" s="450"/>
      <c r="AP778" s="77"/>
      <c r="AQ778" s="77"/>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row>
    <row r="779" spans="1:74" s="54" customFormat="1" ht="15" customHeight="1" x14ac:dyDescent="0.15">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G779" s="216" t="s">
        <v>150</v>
      </c>
      <c r="AH779" s="907" t="s">
        <v>674</v>
      </c>
      <c r="AI779" s="906" t="s">
        <v>675</v>
      </c>
      <c r="AJ779" s="905">
        <v>1304026</v>
      </c>
      <c r="AK779" s="451">
        <v>1</v>
      </c>
      <c r="AL779" s="451" t="s">
        <v>139</v>
      </c>
      <c r="AM779" s="449" t="s">
        <v>3041</v>
      </c>
      <c r="AN779" s="450"/>
      <c r="AP779" s="77"/>
      <c r="AQ779" s="77"/>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5"/>
    </row>
    <row r="780" spans="1:74" s="54" customFormat="1" ht="15" customHeight="1" x14ac:dyDescent="0.15">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G780" s="216" t="s">
        <v>150</v>
      </c>
      <c r="AH780" s="907" t="s">
        <v>730</v>
      </c>
      <c r="AI780" s="906" t="s">
        <v>731</v>
      </c>
      <c r="AJ780" s="905">
        <v>1304027</v>
      </c>
      <c r="AK780" s="451">
        <v>1</v>
      </c>
      <c r="AL780" s="451" t="s">
        <v>139</v>
      </c>
      <c r="AM780" s="449" t="s">
        <v>3041</v>
      </c>
      <c r="AN780" s="450"/>
      <c r="AP780" s="77"/>
      <c r="AQ780" s="77"/>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row>
    <row r="781" spans="1:74" s="54" customFormat="1" ht="15" customHeight="1" x14ac:dyDescent="0.15">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G781" s="216" t="s">
        <v>150</v>
      </c>
      <c r="AH781" s="907" t="s">
        <v>650</v>
      </c>
      <c r="AI781" s="906" t="s">
        <v>651</v>
      </c>
      <c r="AJ781" s="905">
        <v>1304028</v>
      </c>
      <c r="AK781" s="451" t="s">
        <v>139</v>
      </c>
      <c r="AL781" s="451">
        <v>1</v>
      </c>
      <c r="AM781" s="449" t="s">
        <v>3041</v>
      </c>
      <c r="AN781" s="450"/>
      <c r="AP781" s="77"/>
      <c r="AQ781" s="77"/>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row>
    <row r="782" spans="1:74" s="54" customFormat="1" ht="15" customHeight="1" x14ac:dyDescent="0.15">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G782" s="216" t="s">
        <v>150</v>
      </c>
      <c r="AH782" s="907" t="s">
        <v>680</v>
      </c>
      <c r="AI782" s="906" t="s">
        <v>681</v>
      </c>
      <c r="AJ782" s="905">
        <v>1304029</v>
      </c>
      <c r="AK782" s="451">
        <v>1</v>
      </c>
      <c r="AL782" s="451" t="s">
        <v>139</v>
      </c>
      <c r="AM782" s="451" t="s">
        <v>140</v>
      </c>
      <c r="AN782" s="450"/>
      <c r="AP782" s="77"/>
      <c r="AQ782" s="77"/>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c r="BO782" s="35"/>
      <c r="BP782" s="35"/>
      <c r="BQ782" s="35"/>
      <c r="BR782" s="35"/>
      <c r="BS782" s="35"/>
      <c r="BT782" s="35"/>
      <c r="BU782" s="35"/>
      <c r="BV782" s="35"/>
    </row>
    <row r="783" spans="1:74" s="54" customFormat="1" ht="15" customHeight="1" x14ac:dyDescent="0.15">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G783" s="216" t="s">
        <v>150</v>
      </c>
      <c r="AH783" s="907" t="s">
        <v>686</v>
      </c>
      <c r="AI783" s="906" t="s">
        <v>687</v>
      </c>
      <c r="AJ783" s="905">
        <v>1304030</v>
      </c>
      <c r="AK783" s="451">
        <v>1</v>
      </c>
      <c r="AL783" s="451" t="s">
        <v>139</v>
      </c>
      <c r="AM783" s="449" t="s">
        <v>3041</v>
      </c>
      <c r="AN783" s="450"/>
      <c r="AP783" s="77"/>
      <c r="AQ783" s="77"/>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row>
    <row r="784" spans="1:74" s="54" customFormat="1" ht="15" customHeight="1" x14ac:dyDescent="0.15">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G784" s="216" t="s">
        <v>150</v>
      </c>
      <c r="AH784" s="907" t="s">
        <v>696</v>
      </c>
      <c r="AI784" s="906" t="s">
        <v>697</v>
      </c>
      <c r="AJ784" s="905">
        <v>1304031</v>
      </c>
      <c r="AK784" s="451" t="s">
        <v>139</v>
      </c>
      <c r="AL784" s="451">
        <v>1</v>
      </c>
      <c r="AM784" s="449" t="s">
        <v>3041</v>
      </c>
      <c r="AN784" s="450"/>
      <c r="AP784" s="77"/>
      <c r="AQ784" s="77"/>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row>
    <row r="785" spans="1:74" s="54" customFormat="1" ht="15" customHeight="1" x14ac:dyDescent="0.15">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G785" s="216" t="s">
        <v>150</v>
      </c>
      <c r="AH785" s="907" t="s">
        <v>712</v>
      </c>
      <c r="AI785" s="906" t="s">
        <v>713</v>
      </c>
      <c r="AJ785" s="905">
        <v>1304032</v>
      </c>
      <c r="AK785" s="451">
        <v>1</v>
      </c>
      <c r="AL785" s="451" t="s">
        <v>139</v>
      </c>
      <c r="AM785" s="451" t="s">
        <v>140</v>
      </c>
      <c r="AN785" s="450"/>
      <c r="AP785" s="77"/>
      <c r="AQ785" s="77"/>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row>
    <row r="786" spans="1:74" s="54" customFormat="1" ht="15" customHeight="1" x14ac:dyDescent="0.15">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G786" s="216" t="s">
        <v>150</v>
      </c>
      <c r="AH786" s="907" t="s">
        <v>666</v>
      </c>
      <c r="AI786" s="906" t="s">
        <v>667</v>
      </c>
      <c r="AJ786" s="905">
        <v>1304033</v>
      </c>
      <c r="AK786" s="451">
        <v>1</v>
      </c>
      <c r="AL786" s="451" t="s">
        <v>139</v>
      </c>
      <c r="AM786" s="451" t="s">
        <v>140</v>
      </c>
      <c r="AN786" s="450"/>
      <c r="AP786" s="77"/>
      <c r="AQ786" s="77"/>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row>
    <row r="787" spans="1:74" s="54" customFormat="1" ht="15" customHeight="1" x14ac:dyDescent="0.15">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G787" s="216" t="s">
        <v>150</v>
      </c>
      <c r="AH787" s="907" t="s">
        <v>698</v>
      </c>
      <c r="AI787" s="906" t="s">
        <v>699</v>
      </c>
      <c r="AJ787" s="905">
        <v>1304034</v>
      </c>
      <c r="AK787" s="451" t="s">
        <v>139</v>
      </c>
      <c r="AL787" s="451">
        <v>1</v>
      </c>
      <c r="AM787" s="449" t="s">
        <v>3041</v>
      </c>
      <c r="AN787" s="450"/>
      <c r="AP787" s="77"/>
      <c r="AQ787" s="77"/>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row>
    <row r="788" spans="1:74" s="54" customFormat="1" ht="15" customHeight="1" x14ac:dyDescent="0.15">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G788" s="216" t="s">
        <v>150</v>
      </c>
      <c r="AH788" s="907" t="s">
        <v>702</v>
      </c>
      <c r="AI788" s="906" t="s">
        <v>703</v>
      </c>
      <c r="AJ788" s="905">
        <v>1304035</v>
      </c>
      <c r="AK788" s="451" t="s">
        <v>139</v>
      </c>
      <c r="AL788" s="451">
        <v>1</v>
      </c>
      <c r="AM788" s="449" t="s">
        <v>3041</v>
      </c>
      <c r="AN788" s="450"/>
      <c r="AP788" s="77"/>
      <c r="AQ788" s="77"/>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row>
    <row r="789" spans="1:74" s="54" customFormat="1" ht="15" customHeight="1" x14ac:dyDescent="0.15">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G789" s="216" t="s">
        <v>150</v>
      </c>
      <c r="AH789" s="907" t="s">
        <v>688</v>
      </c>
      <c r="AI789" s="906" t="s">
        <v>689</v>
      </c>
      <c r="AJ789" s="905">
        <v>1304036</v>
      </c>
      <c r="AK789" s="451">
        <v>1</v>
      </c>
      <c r="AL789" s="451" t="s">
        <v>139</v>
      </c>
      <c r="AM789" s="451" t="s">
        <v>140</v>
      </c>
      <c r="AN789" s="450"/>
      <c r="AP789" s="77"/>
      <c r="AQ789" s="77"/>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row>
    <row r="790" spans="1:74" s="54" customFormat="1" ht="15" customHeight="1" x14ac:dyDescent="0.15">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G790" s="216" t="s">
        <v>150</v>
      </c>
      <c r="AH790" s="907" t="s">
        <v>700</v>
      </c>
      <c r="AI790" s="906" t="s">
        <v>701</v>
      </c>
      <c r="AJ790" s="905">
        <v>1304037</v>
      </c>
      <c r="AK790" s="451">
        <v>1</v>
      </c>
      <c r="AL790" s="451" t="s">
        <v>139</v>
      </c>
      <c r="AM790" s="449" t="s">
        <v>3041</v>
      </c>
      <c r="AN790" s="450"/>
      <c r="AP790" s="77"/>
      <c r="AQ790" s="77"/>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row>
    <row r="791" spans="1:74" s="54" customFormat="1" ht="15" customHeight="1" x14ac:dyDescent="0.15">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G791" s="216" t="s">
        <v>150</v>
      </c>
      <c r="AH791" s="907" t="s">
        <v>714</v>
      </c>
      <c r="AI791" s="906" t="s">
        <v>715</v>
      </c>
      <c r="AJ791" s="905">
        <v>1304038</v>
      </c>
      <c r="AK791" s="451">
        <v>1</v>
      </c>
      <c r="AL791" s="451" t="s">
        <v>139</v>
      </c>
      <c r="AM791" s="451" t="s">
        <v>140</v>
      </c>
      <c r="AN791" s="450"/>
      <c r="AP791" s="77"/>
      <c r="AQ791" s="77"/>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c r="BO791" s="35"/>
      <c r="BP791" s="35"/>
      <c r="BQ791" s="35"/>
      <c r="BR791" s="35"/>
      <c r="BS791" s="35"/>
      <c r="BT791" s="35"/>
      <c r="BU791" s="35"/>
      <c r="BV791" s="35"/>
    </row>
    <row r="792" spans="1:74" s="54" customFormat="1" ht="15" customHeight="1" x14ac:dyDescent="0.15">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G792" s="216" t="s">
        <v>150</v>
      </c>
      <c r="AH792" s="907" t="s">
        <v>738</v>
      </c>
      <c r="AI792" s="906" t="s">
        <v>739</v>
      </c>
      <c r="AJ792" s="905">
        <v>1304039</v>
      </c>
      <c r="AK792" s="451">
        <v>1</v>
      </c>
      <c r="AL792" s="451" t="s">
        <v>139</v>
      </c>
      <c r="AM792" s="451" t="s">
        <v>140</v>
      </c>
      <c r="AN792" s="450"/>
      <c r="AP792" s="77"/>
      <c r="AQ792" s="77"/>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row>
    <row r="793" spans="1:74" s="54" customFormat="1" ht="15" customHeight="1" x14ac:dyDescent="0.15">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G793" s="216" t="s">
        <v>150</v>
      </c>
      <c r="AH793" s="907" t="s">
        <v>646</v>
      </c>
      <c r="AI793" s="906" t="s">
        <v>647</v>
      </c>
      <c r="AJ793" s="905">
        <v>1304040</v>
      </c>
      <c r="AK793" s="451">
        <v>1</v>
      </c>
      <c r="AL793" s="451" t="s">
        <v>139</v>
      </c>
      <c r="AM793" s="449" t="s">
        <v>3041</v>
      </c>
      <c r="AN793" s="450"/>
      <c r="AP793" s="77"/>
      <c r="AQ793" s="77"/>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row>
    <row r="794" spans="1:74" s="54" customFormat="1" ht="15" customHeight="1" x14ac:dyDescent="0.15">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G794" s="216" t="s">
        <v>150</v>
      </c>
      <c r="AH794" s="907" t="s">
        <v>662</v>
      </c>
      <c r="AI794" s="906" t="s">
        <v>663</v>
      </c>
      <c r="AJ794" s="905">
        <v>1304041</v>
      </c>
      <c r="AK794" s="451">
        <v>1</v>
      </c>
      <c r="AL794" s="451" t="s">
        <v>139</v>
      </c>
      <c r="AM794" s="449" t="s">
        <v>3041</v>
      </c>
      <c r="AN794" s="450"/>
      <c r="AP794" s="77"/>
      <c r="AQ794" s="77"/>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row>
    <row r="795" spans="1:74" s="54" customFormat="1" ht="15" customHeight="1" x14ac:dyDescent="0.15">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G795" s="216" t="s">
        <v>150</v>
      </c>
      <c r="AH795" s="907" t="s">
        <v>668</v>
      </c>
      <c r="AI795" s="906" t="s">
        <v>669</v>
      </c>
      <c r="AJ795" s="905">
        <v>1304042</v>
      </c>
      <c r="AK795" s="451" t="s">
        <v>139</v>
      </c>
      <c r="AL795" s="451">
        <v>1</v>
      </c>
      <c r="AM795" s="451" t="s">
        <v>140</v>
      </c>
      <c r="AN795" s="450"/>
      <c r="AP795" s="77"/>
      <c r="AQ795" s="77"/>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row>
    <row r="796" spans="1:74" s="54" customFormat="1" ht="15" customHeight="1" x14ac:dyDescent="0.15">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G796" s="216" t="s">
        <v>150</v>
      </c>
      <c r="AH796" s="907" t="s">
        <v>676</v>
      </c>
      <c r="AI796" s="906" t="s">
        <v>677</v>
      </c>
      <c r="AJ796" s="905">
        <v>1304043</v>
      </c>
      <c r="AK796" s="451" t="s">
        <v>139</v>
      </c>
      <c r="AL796" s="451">
        <v>1</v>
      </c>
      <c r="AM796" s="449" t="s">
        <v>3041</v>
      </c>
      <c r="AN796" s="450"/>
      <c r="AP796" s="77"/>
      <c r="AQ796" s="77"/>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row>
    <row r="797" spans="1:74" s="54" customFormat="1" ht="15" customHeight="1" x14ac:dyDescent="0.15">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G797" s="216" t="s">
        <v>150</v>
      </c>
      <c r="AH797" s="907" t="s">
        <v>716</v>
      </c>
      <c r="AI797" s="906" t="s">
        <v>717</v>
      </c>
      <c r="AJ797" s="905">
        <v>1304044</v>
      </c>
      <c r="AK797" s="451" t="s">
        <v>139</v>
      </c>
      <c r="AL797" s="451">
        <v>1</v>
      </c>
      <c r="AM797" s="449" t="s">
        <v>3041</v>
      </c>
      <c r="AN797" s="450"/>
      <c r="AP797" s="77"/>
      <c r="AQ797" s="77"/>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row>
    <row r="798" spans="1:74" s="54" customFormat="1" ht="15" customHeight="1" x14ac:dyDescent="0.15">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G798" s="216" t="s">
        <v>150</v>
      </c>
      <c r="AH798" s="907" t="s">
        <v>708</v>
      </c>
      <c r="AI798" s="906" t="s">
        <v>709</v>
      </c>
      <c r="AJ798" s="905">
        <v>1304045</v>
      </c>
      <c r="AK798" s="451">
        <v>1</v>
      </c>
      <c r="AL798" s="451" t="s">
        <v>139</v>
      </c>
      <c r="AM798" s="451" t="s">
        <v>140</v>
      </c>
      <c r="AN798" s="450"/>
      <c r="AP798" s="77"/>
      <c r="AQ798" s="77"/>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row>
    <row r="799" spans="1:74" s="54" customFormat="1" ht="15" customHeight="1" x14ac:dyDescent="0.15">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G799" s="216" t="s">
        <v>150</v>
      </c>
      <c r="AH799" s="907" t="s">
        <v>684</v>
      </c>
      <c r="AI799" s="906" t="s">
        <v>685</v>
      </c>
      <c r="AJ799" s="905">
        <v>1304046</v>
      </c>
      <c r="AK799" s="451" t="s">
        <v>139</v>
      </c>
      <c r="AL799" s="451">
        <v>1</v>
      </c>
      <c r="AM799" s="449" t="s">
        <v>3041</v>
      </c>
      <c r="AN799" s="450"/>
      <c r="AP799" s="77"/>
      <c r="AQ799" s="77"/>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row>
    <row r="800" spans="1:74" s="54" customFormat="1" ht="15" customHeight="1" x14ac:dyDescent="0.15">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G800" s="216" t="s">
        <v>150</v>
      </c>
      <c r="AH800" s="907" t="s">
        <v>672</v>
      </c>
      <c r="AI800" s="906" t="s">
        <v>673</v>
      </c>
      <c r="AJ800" s="905">
        <v>1304047</v>
      </c>
      <c r="AK800" s="451">
        <v>1</v>
      </c>
      <c r="AL800" s="451" t="s">
        <v>139</v>
      </c>
      <c r="AM800" s="449" t="s">
        <v>3041</v>
      </c>
      <c r="AN800" s="450"/>
      <c r="AP800" s="77"/>
      <c r="AQ800" s="77"/>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row>
    <row r="801" spans="1:74" s="54" customFormat="1" ht="15" customHeight="1" x14ac:dyDescent="0.15">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G801" s="216" t="s">
        <v>150</v>
      </c>
      <c r="AH801" s="907" t="s">
        <v>678</v>
      </c>
      <c r="AI801" s="906" t="s">
        <v>679</v>
      </c>
      <c r="AJ801" s="905">
        <v>1304048</v>
      </c>
      <c r="AK801" s="451">
        <v>1</v>
      </c>
      <c r="AL801" s="451" t="s">
        <v>139</v>
      </c>
      <c r="AM801" s="451" t="s">
        <v>140</v>
      </c>
      <c r="AN801" s="450"/>
      <c r="AP801" s="77"/>
      <c r="AQ801" s="77"/>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row>
    <row r="802" spans="1:74" s="54" customFormat="1" ht="15" customHeight="1" x14ac:dyDescent="0.1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G802" s="216" t="s">
        <v>150</v>
      </c>
      <c r="AH802" s="907" t="s">
        <v>664</v>
      </c>
      <c r="AI802" s="906" t="s">
        <v>665</v>
      </c>
      <c r="AJ802" s="905">
        <v>1304052</v>
      </c>
      <c r="AK802" s="451">
        <v>1</v>
      </c>
      <c r="AL802" s="451" t="s">
        <v>139</v>
      </c>
      <c r="AM802" s="451" t="s">
        <v>140</v>
      </c>
      <c r="AN802" s="450"/>
      <c r="AP802" s="77"/>
      <c r="AQ802" s="77"/>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row>
    <row r="803" spans="1:74" s="54" customFormat="1" ht="15" customHeight="1" x14ac:dyDescent="0.15">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G803" s="216" t="s">
        <v>151</v>
      </c>
      <c r="AH803" s="907" t="s">
        <v>786</v>
      </c>
      <c r="AI803" s="906" t="s">
        <v>787</v>
      </c>
      <c r="AJ803" s="905">
        <v>1305001</v>
      </c>
      <c r="AK803" s="451" t="s">
        <v>139</v>
      </c>
      <c r="AL803" s="451">
        <v>1</v>
      </c>
      <c r="AM803" s="449" t="s">
        <v>3041</v>
      </c>
      <c r="AN803" s="450"/>
      <c r="AP803" s="77"/>
      <c r="AQ803" s="77"/>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row>
    <row r="804" spans="1:74" s="54" customFormat="1" ht="15" customHeight="1" x14ac:dyDescent="0.15">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G804" s="216" t="s">
        <v>151</v>
      </c>
      <c r="AH804" s="907" t="s">
        <v>790</v>
      </c>
      <c r="AI804" s="906" t="s">
        <v>791</v>
      </c>
      <c r="AJ804" s="905">
        <v>1305002</v>
      </c>
      <c r="AK804" s="451">
        <v>1</v>
      </c>
      <c r="AL804" s="451" t="s">
        <v>139</v>
      </c>
      <c r="AM804" s="451" t="s">
        <v>140</v>
      </c>
      <c r="AN804" s="450"/>
      <c r="AP804" s="77"/>
      <c r="AQ804" s="77"/>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row>
    <row r="805" spans="1:74" s="54" customFormat="1" ht="15" customHeight="1" x14ac:dyDescent="0.1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G805" s="216" t="s">
        <v>151</v>
      </c>
      <c r="AH805" s="907" t="s">
        <v>758</v>
      </c>
      <c r="AI805" s="906" t="s">
        <v>759</v>
      </c>
      <c r="AJ805" s="905">
        <v>1305003</v>
      </c>
      <c r="AK805" s="451">
        <v>1</v>
      </c>
      <c r="AL805" s="451" t="s">
        <v>139</v>
      </c>
      <c r="AM805" s="449" t="s">
        <v>3041</v>
      </c>
      <c r="AN805" s="450"/>
      <c r="AP805" s="77"/>
      <c r="AQ805" s="77"/>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row>
    <row r="806" spans="1:74" s="54" customFormat="1" ht="15" customHeight="1" x14ac:dyDescent="0.15">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G806" s="216" t="s">
        <v>151</v>
      </c>
      <c r="AH806" s="907" t="s">
        <v>792</v>
      </c>
      <c r="AI806" s="906" t="s">
        <v>793</v>
      </c>
      <c r="AJ806" s="905">
        <v>1305004</v>
      </c>
      <c r="AK806" s="451">
        <v>1</v>
      </c>
      <c r="AL806" s="451" t="s">
        <v>139</v>
      </c>
      <c r="AM806" s="449" t="s">
        <v>3041</v>
      </c>
      <c r="AN806" s="450"/>
      <c r="AP806" s="77"/>
      <c r="AQ806" s="77"/>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row>
    <row r="807" spans="1:74" s="54" customFormat="1" ht="15" customHeight="1" x14ac:dyDescent="0.15">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G807" s="216" t="s">
        <v>151</v>
      </c>
      <c r="AH807" s="907" t="s">
        <v>804</v>
      </c>
      <c r="AI807" s="906" t="s">
        <v>805</v>
      </c>
      <c r="AJ807" s="905">
        <v>1305005</v>
      </c>
      <c r="AK807" s="451">
        <v>1</v>
      </c>
      <c r="AL807" s="451" t="s">
        <v>139</v>
      </c>
      <c r="AM807" s="449" t="s">
        <v>3041</v>
      </c>
      <c r="AN807" s="450"/>
      <c r="AP807" s="77"/>
      <c r="AQ807" s="77"/>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row>
    <row r="808" spans="1:74" s="54" customFormat="1" ht="15" customHeight="1" x14ac:dyDescent="0.15">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G808" s="216" t="s">
        <v>151</v>
      </c>
      <c r="AH808" s="907" t="s">
        <v>744</v>
      </c>
      <c r="AI808" s="906" t="s">
        <v>745</v>
      </c>
      <c r="AJ808" s="905">
        <v>1305006</v>
      </c>
      <c r="AK808" s="451" t="s">
        <v>139</v>
      </c>
      <c r="AL808" s="451">
        <v>1</v>
      </c>
      <c r="AM808" s="449" t="s">
        <v>3041</v>
      </c>
      <c r="AN808" s="450"/>
      <c r="AP808" s="77"/>
      <c r="AQ808" s="77"/>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row>
    <row r="809" spans="1:74" s="54" customFormat="1" ht="15" customHeight="1" x14ac:dyDescent="0.15">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G809" s="216" t="s">
        <v>151</v>
      </c>
      <c r="AH809" s="907" t="s">
        <v>764</v>
      </c>
      <c r="AI809" s="906" t="s">
        <v>765</v>
      </c>
      <c r="AJ809" s="905">
        <v>1305007</v>
      </c>
      <c r="AK809" s="451" t="s">
        <v>139</v>
      </c>
      <c r="AL809" s="451">
        <v>1</v>
      </c>
      <c r="AM809" s="449" t="s">
        <v>3041</v>
      </c>
      <c r="AN809" s="450"/>
      <c r="AP809" s="77"/>
      <c r="AQ809" s="77"/>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row>
    <row r="810" spans="1:74" s="54" customFormat="1" ht="15" customHeight="1" x14ac:dyDescent="0.15">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G810" s="216" t="s">
        <v>151</v>
      </c>
      <c r="AH810" s="907" t="s">
        <v>776</v>
      </c>
      <c r="AI810" s="906" t="s">
        <v>777</v>
      </c>
      <c r="AJ810" s="905">
        <v>1305008</v>
      </c>
      <c r="AK810" s="451">
        <v>1</v>
      </c>
      <c r="AL810" s="451" t="s">
        <v>139</v>
      </c>
      <c r="AM810" s="449" t="s">
        <v>3041</v>
      </c>
      <c r="AN810" s="450"/>
      <c r="AP810" s="77"/>
      <c r="AQ810" s="77"/>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row>
    <row r="811" spans="1:74" s="54" customFormat="1" ht="15" customHeight="1" x14ac:dyDescent="0.15">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G811" s="216" t="s">
        <v>151</v>
      </c>
      <c r="AH811" s="907" t="s">
        <v>796</v>
      </c>
      <c r="AI811" s="906" t="s">
        <v>797</v>
      </c>
      <c r="AJ811" s="905">
        <v>1305009</v>
      </c>
      <c r="AK811" s="451">
        <v>1</v>
      </c>
      <c r="AL811" s="451" t="s">
        <v>139</v>
      </c>
      <c r="AM811" s="449" t="s">
        <v>3041</v>
      </c>
      <c r="AN811" s="450"/>
      <c r="AP811" s="77"/>
      <c r="AQ811" s="77"/>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row>
    <row r="812" spans="1:74" s="54" customFormat="1" ht="15" customHeight="1" x14ac:dyDescent="0.15">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G812" s="216" t="s">
        <v>151</v>
      </c>
      <c r="AH812" s="907" t="s">
        <v>832</v>
      </c>
      <c r="AI812" s="906" t="s">
        <v>833</v>
      </c>
      <c r="AJ812" s="905">
        <v>1305010</v>
      </c>
      <c r="AK812" s="451" t="s">
        <v>139</v>
      </c>
      <c r="AL812" s="451">
        <v>1</v>
      </c>
      <c r="AM812" s="449" t="s">
        <v>3041</v>
      </c>
      <c r="AN812" s="450"/>
      <c r="AP812" s="77"/>
      <c r="AQ812" s="77"/>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row>
    <row r="813" spans="1:74" s="54" customFormat="1" ht="15" customHeight="1" x14ac:dyDescent="0.15">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G813" s="216" t="s">
        <v>151</v>
      </c>
      <c r="AH813" s="907" t="s">
        <v>846</v>
      </c>
      <c r="AI813" s="906" t="s">
        <v>847</v>
      </c>
      <c r="AJ813" s="905">
        <v>1305011</v>
      </c>
      <c r="AK813" s="451">
        <v>1</v>
      </c>
      <c r="AL813" s="451" t="s">
        <v>139</v>
      </c>
      <c r="AM813" s="449" t="s">
        <v>3041</v>
      </c>
      <c r="AN813" s="450"/>
      <c r="AP813" s="77"/>
      <c r="AQ813" s="77"/>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row>
    <row r="814" spans="1:74" s="54" customFormat="1" ht="15" customHeight="1" x14ac:dyDescent="0.15">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G814" s="216" t="s">
        <v>151</v>
      </c>
      <c r="AH814" s="907" t="s">
        <v>802</v>
      </c>
      <c r="AI814" s="906" t="s">
        <v>803</v>
      </c>
      <c r="AJ814" s="905">
        <v>1305012</v>
      </c>
      <c r="AK814" s="451" t="s">
        <v>139</v>
      </c>
      <c r="AL814" s="451">
        <v>1</v>
      </c>
      <c r="AM814" s="449" t="s">
        <v>3041</v>
      </c>
      <c r="AN814" s="450"/>
      <c r="AP814" s="77"/>
      <c r="AQ814" s="77"/>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row>
    <row r="815" spans="1:74" s="54" customFormat="1" ht="15" customHeight="1" x14ac:dyDescent="0.15">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G815" s="216" t="s">
        <v>151</v>
      </c>
      <c r="AH815" s="907" t="s">
        <v>794</v>
      </c>
      <c r="AI815" s="906" t="s">
        <v>795</v>
      </c>
      <c r="AJ815" s="905">
        <v>1305013</v>
      </c>
      <c r="AK815" s="451" t="s">
        <v>139</v>
      </c>
      <c r="AL815" s="451">
        <v>1</v>
      </c>
      <c r="AM815" s="449" t="s">
        <v>3041</v>
      </c>
      <c r="AN815" s="450"/>
      <c r="AP815" s="77"/>
      <c r="AQ815" s="77"/>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row>
    <row r="816" spans="1:74" s="54" customFormat="1" ht="15" customHeight="1" x14ac:dyDescent="0.15">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G816" s="216" t="s">
        <v>151</v>
      </c>
      <c r="AH816" s="907" t="s">
        <v>828</v>
      </c>
      <c r="AI816" s="906" t="s">
        <v>829</v>
      </c>
      <c r="AJ816" s="905">
        <v>1305014</v>
      </c>
      <c r="AK816" s="451">
        <v>1</v>
      </c>
      <c r="AL816" s="451" t="s">
        <v>139</v>
      </c>
      <c r="AM816" s="451" t="s">
        <v>140</v>
      </c>
      <c r="AN816" s="450"/>
      <c r="AP816" s="77"/>
      <c r="AQ816" s="77"/>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row>
    <row r="817" spans="1:74" s="54" customFormat="1" ht="15" customHeight="1" x14ac:dyDescent="0.15">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G817" s="216" t="s">
        <v>151</v>
      </c>
      <c r="AH817" s="907" t="s">
        <v>844</v>
      </c>
      <c r="AI817" s="906" t="s">
        <v>845</v>
      </c>
      <c r="AJ817" s="905">
        <v>1305015</v>
      </c>
      <c r="AK817" s="451">
        <v>1</v>
      </c>
      <c r="AL817" s="451" t="s">
        <v>139</v>
      </c>
      <c r="AM817" s="449" t="s">
        <v>3041</v>
      </c>
      <c r="AN817" s="450"/>
      <c r="AP817" s="77"/>
      <c r="AQ817" s="77"/>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row>
    <row r="818" spans="1:74" s="54" customFormat="1" ht="15" customHeight="1" x14ac:dyDescent="0.15">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G818" s="216" t="s">
        <v>151</v>
      </c>
      <c r="AH818" s="907" t="s">
        <v>782</v>
      </c>
      <c r="AI818" s="906" t="s">
        <v>783</v>
      </c>
      <c r="AJ818" s="905">
        <v>1305016</v>
      </c>
      <c r="AK818" s="451">
        <v>1</v>
      </c>
      <c r="AL818" s="451" t="s">
        <v>139</v>
      </c>
      <c r="AM818" s="449" t="s">
        <v>3041</v>
      </c>
      <c r="AN818" s="450"/>
      <c r="AP818" s="77"/>
      <c r="AQ818" s="77"/>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row>
    <row r="819" spans="1:74" s="54" customFormat="1" ht="15" customHeight="1" x14ac:dyDescent="0.15">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G819" s="216" t="s">
        <v>151</v>
      </c>
      <c r="AH819" s="907" t="s">
        <v>820</v>
      </c>
      <c r="AI819" s="906" t="s">
        <v>821</v>
      </c>
      <c r="AJ819" s="905">
        <v>1305017</v>
      </c>
      <c r="AK819" s="451">
        <v>1</v>
      </c>
      <c r="AL819" s="451" t="s">
        <v>139</v>
      </c>
      <c r="AM819" s="449" t="s">
        <v>3041</v>
      </c>
      <c r="AN819" s="450"/>
      <c r="AP819" s="77"/>
      <c r="AQ819" s="77"/>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row>
    <row r="820" spans="1:74" s="54" customFormat="1" ht="15" customHeight="1" x14ac:dyDescent="0.15">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G820" s="216" t="s">
        <v>151</v>
      </c>
      <c r="AH820" s="907" t="s">
        <v>824</v>
      </c>
      <c r="AI820" s="906" t="s">
        <v>825</v>
      </c>
      <c r="AJ820" s="905">
        <v>1305018</v>
      </c>
      <c r="AK820" s="451" t="s">
        <v>139</v>
      </c>
      <c r="AL820" s="451">
        <v>1</v>
      </c>
      <c r="AM820" s="449" t="s">
        <v>3041</v>
      </c>
      <c r="AN820" s="450"/>
      <c r="AP820" s="77"/>
      <c r="AQ820" s="77"/>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row>
    <row r="821" spans="1:74" s="54" customFormat="1" ht="15" customHeight="1" x14ac:dyDescent="0.15">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G821" s="216" t="s">
        <v>151</v>
      </c>
      <c r="AH821" s="907" t="s">
        <v>822</v>
      </c>
      <c r="AI821" s="906" t="s">
        <v>823</v>
      </c>
      <c r="AJ821" s="905">
        <v>1305019</v>
      </c>
      <c r="AK821" s="451" t="s">
        <v>139</v>
      </c>
      <c r="AL821" s="451">
        <v>1</v>
      </c>
      <c r="AM821" s="449" t="s">
        <v>3041</v>
      </c>
      <c r="AN821" s="450"/>
      <c r="AP821" s="77"/>
      <c r="AQ821" s="77"/>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row>
    <row r="822" spans="1:74" s="54" customFormat="1" ht="15" customHeight="1" x14ac:dyDescent="0.15">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G822" s="216" t="s">
        <v>151</v>
      </c>
      <c r="AH822" s="907" t="s">
        <v>760</v>
      </c>
      <c r="AI822" s="906" t="s">
        <v>761</v>
      </c>
      <c r="AJ822" s="905">
        <v>1305020</v>
      </c>
      <c r="AK822" s="451" t="s">
        <v>139</v>
      </c>
      <c r="AL822" s="451">
        <v>1</v>
      </c>
      <c r="AM822" s="449" t="s">
        <v>3041</v>
      </c>
      <c r="AN822" s="450"/>
      <c r="AP822" s="77"/>
      <c r="AQ822" s="77"/>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row>
    <row r="823" spans="1:74" s="54" customFormat="1" ht="15" customHeight="1" x14ac:dyDescent="0.15">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G823" s="216" t="s">
        <v>151</v>
      </c>
      <c r="AH823" s="907" t="s">
        <v>788</v>
      </c>
      <c r="AI823" s="906" t="s">
        <v>789</v>
      </c>
      <c r="AJ823" s="905">
        <v>1305021</v>
      </c>
      <c r="AK823" s="451" t="s">
        <v>139</v>
      </c>
      <c r="AL823" s="451">
        <v>1</v>
      </c>
      <c r="AM823" s="449" t="s">
        <v>3041</v>
      </c>
      <c r="AN823" s="450"/>
      <c r="AP823" s="77"/>
      <c r="AQ823" s="77"/>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row>
    <row r="824" spans="1:74" s="54" customFormat="1" ht="15" customHeight="1" x14ac:dyDescent="0.15">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G824" s="216" t="s">
        <v>151</v>
      </c>
      <c r="AH824" s="907" t="s">
        <v>752</v>
      </c>
      <c r="AI824" s="906" t="s">
        <v>753</v>
      </c>
      <c r="AJ824" s="905">
        <v>1305023</v>
      </c>
      <c r="AK824" s="451" t="s">
        <v>139</v>
      </c>
      <c r="AL824" s="451">
        <v>1</v>
      </c>
      <c r="AM824" s="449" t="s">
        <v>3041</v>
      </c>
      <c r="AN824" s="450"/>
      <c r="AP824" s="77"/>
      <c r="AQ824" s="77"/>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row>
    <row r="825" spans="1:74" s="54" customFormat="1" ht="15" customHeight="1" x14ac:dyDescent="0.15">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G825" s="216" t="s">
        <v>151</v>
      </c>
      <c r="AH825" s="907" t="s">
        <v>806</v>
      </c>
      <c r="AI825" s="906" t="s">
        <v>807</v>
      </c>
      <c r="AJ825" s="905">
        <v>1305024</v>
      </c>
      <c r="AK825" s="451" t="s">
        <v>139</v>
      </c>
      <c r="AL825" s="451">
        <v>1</v>
      </c>
      <c r="AM825" s="449" t="s">
        <v>3041</v>
      </c>
      <c r="AN825" s="450"/>
      <c r="AP825" s="77"/>
      <c r="AQ825" s="77"/>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row>
    <row r="826" spans="1:74" s="54" customFormat="1" ht="15" customHeight="1" x14ac:dyDescent="0.15">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G826" s="216" t="s">
        <v>151</v>
      </c>
      <c r="AH826" s="907" t="s">
        <v>836</v>
      </c>
      <c r="AI826" s="906" t="s">
        <v>837</v>
      </c>
      <c r="AJ826" s="905">
        <v>1305025</v>
      </c>
      <c r="AK826" s="451" t="s">
        <v>139</v>
      </c>
      <c r="AL826" s="451">
        <v>1</v>
      </c>
      <c r="AM826" s="449" t="s">
        <v>3041</v>
      </c>
      <c r="AN826" s="450"/>
      <c r="AP826" s="77"/>
      <c r="AQ826" s="77"/>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row>
    <row r="827" spans="1:74" s="54" customFormat="1" ht="15" customHeight="1" x14ac:dyDescent="0.15">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G827" s="216" t="s">
        <v>151</v>
      </c>
      <c r="AH827" s="907" t="s">
        <v>830</v>
      </c>
      <c r="AI827" s="906" t="s">
        <v>831</v>
      </c>
      <c r="AJ827" s="905">
        <v>1305028</v>
      </c>
      <c r="AK827" s="451">
        <v>1</v>
      </c>
      <c r="AL827" s="451" t="s">
        <v>139</v>
      </c>
      <c r="AM827" s="451" t="s">
        <v>140</v>
      </c>
      <c r="AN827" s="450"/>
      <c r="AP827" s="77"/>
      <c r="AQ827" s="77"/>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row>
    <row r="828" spans="1:74" s="54" customFormat="1" ht="15" customHeight="1" x14ac:dyDescent="0.15">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G828" s="216" t="s">
        <v>151</v>
      </c>
      <c r="AH828" s="907" t="s">
        <v>742</v>
      </c>
      <c r="AI828" s="906" t="s">
        <v>743</v>
      </c>
      <c r="AJ828" s="905">
        <v>1305029</v>
      </c>
      <c r="AK828" s="451">
        <v>1</v>
      </c>
      <c r="AL828" s="451" t="s">
        <v>139</v>
      </c>
      <c r="AM828" s="451" t="s">
        <v>140</v>
      </c>
      <c r="AN828" s="450"/>
      <c r="AP828" s="77"/>
      <c r="AQ828" s="77"/>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row>
    <row r="829" spans="1:74" s="54" customFormat="1" ht="15" customHeight="1" x14ac:dyDescent="0.15">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G829" s="216" t="s">
        <v>151</v>
      </c>
      <c r="AH829" s="907" t="s">
        <v>800</v>
      </c>
      <c r="AI829" s="906" t="s">
        <v>801</v>
      </c>
      <c r="AJ829" s="905">
        <v>1305030</v>
      </c>
      <c r="AK829" s="451">
        <v>1</v>
      </c>
      <c r="AL829" s="451" t="s">
        <v>139</v>
      </c>
      <c r="AM829" s="451" t="s">
        <v>140</v>
      </c>
      <c r="AN829" s="450"/>
      <c r="AP829" s="77"/>
      <c r="AQ829" s="77"/>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row>
    <row r="830" spans="1:74" s="54" customFormat="1" ht="15" customHeight="1" x14ac:dyDescent="0.15">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G830" s="216" t="s">
        <v>151</v>
      </c>
      <c r="AH830" s="907" t="s">
        <v>826</v>
      </c>
      <c r="AI830" s="906" t="s">
        <v>827</v>
      </c>
      <c r="AJ830" s="905">
        <v>1305031</v>
      </c>
      <c r="AK830" s="451">
        <v>1</v>
      </c>
      <c r="AL830" s="451" t="s">
        <v>139</v>
      </c>
      <c r="AM830" s="451" t="s">
        <v>140</v>
      </c>
      <c r="AN830" s="450"/>
      <c r="AP830" s="77"/>
      <c r="AQ830" s="77"/>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row>
    <row r="831" spans="1:74" s="54" customFormat="1" ht="15" customHeight="1" x14ac:dyDescent="0.15">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G831" s="216" t="s">
        <v>151</v>
      </c>
      <c r="AH831" s="907" t="s">
        <v>808</v>
      </c>
      <c r="AI831" s="906" t="s">
        <v>809</v>
      </c>
      <c r="AJ831" s="905">
        <v>1305032</v>
      </c>
      <c r="AK831" s="451">
        <v>1</v>
      </c>
      <c r="AL831" s="451" t="s">
        <v>139</v>
      </c>
      <c r="AM831" s="449" t="s">
        <v>3041</v>
      </c>
      <c r="AN831" s="450"/>
      <c r="AP831" s="77"/>
      <c r="AQ831" s="77"/>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row>
    <row r="832" spans="1:74" s="54" customFormat="1" ht="15" customHeight="1" x14ac:dyDescent="0.15">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G832" s="216" t="s">
        <v>151</v>
      </c>
      <c r="AH832" s="907" t="s">
        <v>810</v>
      </c>
      <c r="AI832" s="906" t="s">
        <v>811</v>
      </c>
      <c r="AJ832" s="905">
        <v>1305033</v>
      </c>
      <c r="AK832" s="451">
        <v>1</v>
      </c>
      <c r="AL832" s="451" t="s">
        <v>139</v>
      </c>
      <c r="AM832" s="451" t="s">
        <v>140</v>
      </c>
      <c r="AN832" s="450"/>
      <c r="AP832" s="77"/>
      <c r="AQ832" s="77"/>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row>
    <row r="833" spans="1:74" s="54" customFormat="1" ht="15" customHeight="1" x14ac:dyDescent="0.15">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G833" s="216" t="s">
        <v>151</v>
      </c>
      <c r="AH833" s="907" t="s">
        <v>784</v>
      </c>
      <c r="AI833" s="906" t="s">
        <v>785</v>
      </c>
      <c r="AJ833" s="905">
        <v>1305035</v>
      </c>
      <c r="AK833" s="451" t="s">
        <v>139</v>
      </c>
      <c r="AL833" s="451">
        <v>1</v>
      </c>
      <c r="AM833" s="451" t="s">
        <v>140</v>
      </c>
      <c r="AN833" s="450"/>
      <c r="AP833" s="77"/>
      <c r="AQ833" s="77"/>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row>
    <row r="834" spans="1:74" s="54" customFormat="1" ht="15" customHeight="1" x14ac:dyDescent="0.15">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G834" s="216" t="s">
        <v>151</v>
      </c>
      <c r="AH834" s="907" t="s">
        <v>834</v>
      </c>
      <c r="AI834" s="906" t="s">
        <v>835</v>
      </c>
      <c r="AJ834" s="905">
        <v>1305036</v>
      </c>
      <c r="AK834" s="451" t="s">
        <v>139</v>
      </c>
      <c r="AL834" s="451">
        <v>1</v>
      </c>
      <c r="AM834" s="449" t="s">
        <v>3041</v>
      </c>
      <c r="AN834" s="450"/>
      <c r="AP834" s="77"/>
      <c r="AQ834" s="77"/>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row>
    <row r="835" spans="1:74" s="54" customFormat="1" ht="15" customHeight="1" x14ac:dyDescent="0.15">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G835" s="216" t="s">
        <v>151</v>
      </c>
      <c r="AH835" s="907" t="s">
        <v>838</v>
      </c>
      <c r="AI835" s="906" t="s">
        <v>839</v>
      </c>
      <c r="AJ835" s="905">
        <v>1305037</v>
      </c>
      <c r="AK835" s="451" t="s">
        <v>139</v>
      </c>
      <c r="AL835" s="451">
        <v>1</v>
      </c>
      <c r="AM835" s="449" t="s">
        <v>3041</v>
      </c>
      <c r="AN835" s="450"/>
      <c r="AP835" s="77"/>
      <c r="AQ835" s="77"/>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row>
    <row r="836" spans="1:74" s="54" customFormat="1" ht="15" customHeight="1" x14ac:dyDescent="0.15">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G836" s="216" t="s">
        <v>151</v>
      </c>
      <c r="AH836" s="907" t="s">
        <v>840</v>
      </c>
      <c r="AI836" s="906" t="s">
        <v>841</v>
      </c>
      <c r="AJ836" s="905">
        <v>1305038</v>
      </c>
      <c r="AK836" s="451" t="s">
        <v>139</v>
      </c>
      <c r="AL836" s="451">
        <v>1</v>
      </c>
      <c r="AM836" s="451" t="s">
        <v>140</v>
      </c>
      <c r="AN836" s="450"/>
      <c r="AP836" s="77"/>
      <c r="AQ836" s="77"/>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row>
    <row r="837" spans="1:74" s="54" customFormat="1" ht="15" customHeight="1" x14ac:dyDescent="0.15">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G837" s="216" t="s">
        <v>151</v>
      </c>
      <c r="AH837" s="907" t="s">
        <v>812</v>
      </c>
      <c r="AI837" s="906" t="s">
        <v>813</v>
      </c>
      <c r="AJ837" s="905">
        <v>1305039</v>
      </c>
      <c r="AK837" s="451">
        <v>1</v>
      </c>
      <c r="AL837" s="451" t="s">
        <v>139</v>
      </c>
      <c r="AM837" s="451" t="s">
        <v>140</v>
      </c>
      <c r="AN837" s="450"/>
      <c r="AP837" s="77"/>
      <c r="AQ837" s="77"/>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row>
    <row r="838" spans="1:74" s="54" customFormat="1" ht="15" customHeight="1" x14ac:dyDescent="0.15">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G838" s="216" t="s">
        <v>151</v>
      </c>
      <c r="AH838" s="907" t="s">
        <v>756</v>
      </c>
      <c r="AI838" s="906" t="s">
        <v>757</v>
      </c>
      <c r="AJ838" s="905">
        <v>1305040</v>
      </c>
      <c r="AK838" s="451" t="s">
        <v>139</v>
      </c>
      <c r="AL838" s="451">
        <v>1</v>
      </c>
      <c r="AM838" s="449" t="s">
        <v>3041</v>
      </c>
      <c r="AN838" s="450"/>
      <c r="AP838" s="77"/>
      <c r="AQ838" s="77"/>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row>
    <row r="839" spans="1:74" s="54" customFormat="1" ht="15" customHeight="1" x14ac:dyDescent="0.15">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G839" s="216" t="s">
        <v>151</v>
      </c>
      <c r="AH839" s="907" t="s">
        <v>814</v>
      </c>
      <c r="AI839" s="906" t="s">
        <v>815</v>
      </c>
      <c r="AJ839" s="905">
        <v>1305041</v>
      </c>
      <c r="AK839" s="451" t="s">
        <v>139</v>
      </c>
      <c r="AL839" s="451">
        <v>1</v>
      </c>
      <c r="AM839" s="451" t="s">
        <v>140</v>
      </c>
      <c r="AN839" s="450"/>
      <c r="AP839" s="77"/>
      <c r="AQ839" s="77"/>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row>
    <row r="840" spans="1:74" s="54" customFormat="1" ht="15" customHeight="1" x14ac:dyDescent="0.15">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G840" s="216" t="s">
        <v>151</v>
      </c>
      <c r="AH840" s="907" t="s">
        <v>748</v>
      </c>
      <c r="AI840" s="906" t="s">
        <v>749</v>
      </c>
      <c r="AJ840" s="905">
        <v>1305042</v>
      </c>
      <c r="AK840" s="451">
        <v>1</v>
      </c>
      <c r="AL840" s="451" t="s">
        <v>139</v>
      </c>
      <c r="AM840" s="449" t="s">
        <v>3041</v>
      </c>
      <c r="AN840" s="450"/>
      <c r="AP840" s="77"/>
      <c r="AQ840" s="77"/>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row>
    <row r="841" spans="1:74" s="54" customFormat="1" ht="15" customHeight="1" x14ac:dyDescent="0.15">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G841" s="216" t="s">
        <v>151</v>
      </c>
      <c r="AH841" s="907" t="s">
        <v>798</v>
      </c>
      <c r="AI841" s="906" t="s">
        <v>799</v>
      </c>
      <c r="AJ841" s="905">
        <v>1305043</v>
      </c>
      <c r="AK841" s="451" t="s">
        <v>139</v>
      </c>
      <c r="AL841" s="451">
        <v>1</v>
      </c>
      <c r="AM841" s="449" t="s">
        <v>3041</v>
      </c>
      <c r="AN841" s="450"/>
      <c r="AP841" s="77"/>
      <c r="AQ841" s="77"/>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row>
    <row r="842" spans="1:74" s="54" customFormat="1" ht="15" customHeight="1" x14ac:dyDescent="0.15">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G842" s="216" t="s">
        <v>151</v>
      </c>
      <c r="AH842" s="907" t="s">
        <v>740</v>
      </c>
      <c r="AI842" s="906" t="s">
        <v>741</v>
      </c>
      <c r="AJ842" s="905">
        <v>1305044</v>
      </c>
      <c r="AK842" s="451">
        <v>1</v>
      </c>
      <c r="AL842" s="451" t="s">
        <v>139</v>
      </c>
      <c r="AM842" s="451" t="s">
        <v>140</v>
      </c>
      <c r="AN842" s="450"/>
      <c r="AP842" s="77"/>
      <c r="AQ842" s="77"/>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5"/>
    </row>
    <row r="843" spans="1:74" s="54" customFormat="1" ht="15" customHeight="1" x14ac:dyDescent="0.15">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G843" s="216" t="s">
        <v>151</v>
      </c>
      <c r="AH843" s="907" t="s">
        <v>768</v>
      </c>
      <c r="AI843" s="906" t="s">
        <v>769</v>
      </c>
      <c r="AJ843" s="905">
        <v>1305045</v>
      </c>
      <c r="AK843" s="451">
        <v>1</v>
      </c>
      <c r="AL843" s="451" t="s">
        <v>139</v>
      </c>
      <c r="AM843" s="451" t="s">
        <v>140</v>
      </c>
      <c r="AN843" s="450"/>
      <c r="AP843" s="77"/>
      <c r="AQ843" s="77"/>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row>
    <row r="844" spans="1:74" s="54" customFormat="1" ht="15" customHeight="1" x14ac:dyDescent="0.15">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G844" s="216" t="s">
        <v>151</v>
      </c>
      <c r="AH844" s="907" t="s">
        <v>816</v>
      </c>
      <c r="AI844" s="906" t="s">
        <v>817</v>
      </c>
      <c r="AJ844" s="905">
        <v>1305046</v>
      </c>
      <c r="AK844" s="451" t="s">
        <v>139</v>
      </c>
      <c r="AL844" s="451">
        <v>1</v>
      </c>
      <c r="AM844" s="449" t="s">
        <v>3041</v>
      </c>
      <c r="AN844" s="450"/>
      <c r="AP844" s="77"/>
      <c r="AQ844" s="77"/>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5"/>
    </row>
    <row r="845" spans="1:74" s="54" customFormat="1" ht="15" customHeight="1" x14ac:dyDescent="0.15">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G845" s="216" t="s">
        <v>151</v>
      </c>
      <c r="AH845" s="907" t="s">
        <v>772</v>
      </c>
      <c r="AI845" s="906" t="s">
        <v>773</v>
      </c>
      <c r="AJ845" s="905">
        <v>1305047</v>
      </c>
      <c r="AK845" s="451">
        <v>1</v>
      </c>
      <c r="AL845" s="451" t="s">
        <v>139</v>
      </c>
      <c r="AM845" s="451" t="s">
        <v>140</v>
      </c>
      <c r="AN845" s="450"/>
      <c r="AP845" s="77"/>
      <c r="AQ845" s="77"/>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row>
    <row r="846" spans="1:74" s="54" customFormat="1" ht="15" customHeight="1" x14ac:dyDescent="0.15">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G846" s="216" t="s">
        <v>151</v>
      </c>
      <c r="AH846" s="907" t="s">
        <v>778</v>
      </c>
      <c r="AI846" s="906" t="s">
        <v>779</v>
      </c>
      <c r="AJ846" s="905">
        <v>1305048</v>
      </c>
      <c r="AK846" s="451">
        <v>1</v>
      </c>
      <c r="AL846" s="451" t="s">
        <v>139</v>
      </c>
      <c r="AM846" s="451" t="s">
        <v>140</v>
      </c>
      <c r="AN846" s="450"/>
      <c r="AP846" s="77"/>
      <c r="AQ846" s="77"/>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row>
    <row r="847" spans="1:74" s="54" customFormat="1" ht="15" customHeight="1" x14ac:dyDescent="0.15">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G847" s="216" t="s">
        <v>151</v>
      </c>
      <c r="AH847" s="907" t="s">
        <v>770</v>
      </c>
      <c r="AI847" s="906" t="s">
        <v>771</v>
      </c>
      <c r="AJ847" s="905">
        <v>1305049</v>
      </c>
      <c r="AK847" s="451" t="s">
        <v>139</v>
      </c>
      <c r="AL847" s="451">
        <v>1</v>
      </c>
      <c r="AM847" s="451" t="s">
        <v>140</v>
      </c>
      <c r="AN847" s="450"/>
      <c r="AP847" s="77"/>
      <c r="AQ847" s="77"/>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row>
    <row r="848" spans="1:74" s="54" customFormat="1" ht="15" customHeight="1" x14ac:dyDescent="0.15">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G848" s="216" t="s">
        <v>151</v>
      </c>
      <c r="AH848" s="907" t="s">
        <v>762</v>
      </c>
      <c r="AI848" s="906" t="s">
        <v>763</v>
      </c>
      <c r="AJ848" s="905">
        <v>1305050</v>
      </c>
      <c r="AK848" s="451">
        <v>1</v>
      </c>
      <c r="AL848" s="451" t="s">
        <v>139</v>
      </c>
      <c r="AM848" s="449" t="s">
        <v>3041</v>
      </c>
      <c r="AN848" s="450"/>
      <c r="AP848" s="77"/>
      <c r="AQ848" s="77"/>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row>
    <row r="849" spans="1:74" s="54" customFormat="1" ht="15" customHeight="1" x14ac:dyDescent="0.15">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G849" s="216" t="s">
        <v>151</v>
      </c>
      <c r="AH849" s="907" t="s">
        <v>746</v>
      </c>
      <c r="AI849" s="906" t="s">
        <v>747</v>
      </c>
      <c r="AJ849" s="905">
        <v>1305051</v>
      </c>
      <c r="AK849" s="451">
        <v>1</v>
      </c>
      <c r="AL849" s="451" t="s">
        <v>139</v>
      </c>
      <c r="AM849" s="451" t="s">
        <v>140</v>
      </c>
      <c r="AN849" s="450"/>
      <c r="AP849" s="77"/>
      <c r="AQ849" s="77"/>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row>
    <row r="850" spans="1:74" s="54" customFormat="1" ht="15" customHeight="1" x14ac:dyDescent="0.15">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G850" s="216" t="s">
        <v>151</v>
      </c>
      <c r="AH850" s="907" t="s">
        <v>766</v>
      </c>
      <c r="AI850" s="906" t="s">
        <v>767</v>
      </c>
      <c r="AJ850" s="905">
        <v>1305052</v>
      </c>
      <c r="AK850" s="451" t="s">
        <v>139</v>
      </c>
      <c r="AL850" s="451">
        <v>1</v>
      </c>
      <c r="AM850" s="449" t="s">
        <v>3041</v>
      </c>
      <c r="AN850" s="450"/>
      <c r="AP850" s="77"/>
      <c r="AQ850" s="77"/>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row>
    <row r="851" spans="1:74" s="54" customFormat="1" ht="15" customHeight="1" x14ac:dyDescent="0.15">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G851" s="216" t="s">
        <v>151</v>
      </c>
      <c r="AH851" s="907" t="s">
        <v>842</v>
      </c>
      <c r="AI851" s="906" t="s">
        <v>843</v>
      </c>
      <c r="AJ851" s="905">
        <v>1305053</v>
      </c>
      <c r="AK851" s="451">
        <v>1</v>
      </c>
      <c r="AL851" s="451" t="s">
        <v>139</v>
      </c>
      <c r="AM851" s="449" t="s">
        <v>3041</v>
      </c>
      <c r="AN851" s="450"/>
      <c r="AP851" s="77"/>
      <c r="AQ851" s="77"/>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row>
    <row r="852" spans="1:74" s="54" customFormat="1" ht="15" customHeight="1" x14ac:dyDescent="0.15">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G852" s="216" t="s">
        <v>151</v>
      </c>
      <c r="AH852" s="907" t="s">
        <v>818</v>
      </c>
      <c r="AI852" s="906" t="s">
        <v>819</v>
      </c>
      <c r="AJ852" s="905">
        <v>1305054</v>
      </c>
      <c r="AK852" s="451" t="s">
        <v>139</v>
      </c>
      <c r="AL852" s="451">
        <v>1</v>
      </c>
      <c r="AM852" s="451" t="s">
        <v>140</v>
      </c>
      <c r="AN852" s="450"/>
      <c r="AP852" s="77"/>
      <c r="AQ852" s="77"/>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row>
    <row r="853" spans="1:74" s="54" customFormat="1" ht="15" customHeight="1" x14ac:dyDescent="0.15">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G853" s="216" t="s">
        <v>151</v>
      </c>
      <c r="AH853" s="907" t="s">
        <v>780</v>
      </c>
      <c r="AI853" s="906" t="s">
        <v>781</v>
      </c>
      <c r="AJ853" s="905">
        <v>1305055</v>
      </c>
      <c r="AK853" s="451" t="s">
        <v>139</v>
      </c>
      <c r="AL853" s="451">
        <v>1</v>
      </c>
      <c r="AM853" s="449" t="s">
        <v>3041</v>
      </c>
      <c r="AN853" s="450"/>
      <c r="AP853" s="77"/>
      <c r="AQ853" s="77"/>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row>
    <row r="854" spans="1:74" s="54" customFormat="1" ht="15" customHeight="1" x14ac:dyDescent="0.15">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G854" s="216" t="s">
        <v>151</v>
      </c>
      <c r="AH854" s="907" t="s">
        <v>774</v>
      </c>
      <c r="AI854" s="906" t="s">
        <v>775</v>
      </c>
      <c r="AJ854" s="905">
        <v>1305056</v>
      </c>
      <c r="AK854" s="451" t="s">
        <v>139</v>
      </c>
      <c r="AL854" s="451">
        <v>1</v>
      </c>
      <c r="AM854" s="449" t="s">
        <v>3041</v>
      </c>
      <c r="AN854" s="450"/>
      <c r="AP854" s="77"/>
      <c r="AQ854" s="77"/>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row>
    <row r="855" spans="1:74" s="54" customFormat="1" ht="15" customHeight="1" x14ac:dyDescent="0.15">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G855" s="216" t="s">
        <v>151</v>
      </c>
      <c r="AH855" s="907" t="s">
        <v>750</v>
      </c>
      <c r="AI855" s="906" t="s">
        <v>751</v>
      </c>
      <c r="AJ855" s="905">
        <v>1305058</v>
      </c>
      <c r="AK855" s="451" t="s">
        <v>139</v>
      </c>
      <c r="AL855" s="451">
        <v>1</v>
      </c>
      <c r="AM855" s="449" t="s">
        <v>3041</v>
      </c>
      <c r="AN855" s="450"/>
      <c r="AP855" s="77"/>
      <c r="AQ855" s="77"/>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row>
    <row r="856" spans="1:74" s="54" customFormat="1" ht="15" customHeight="1" x14ac:dyDescent="0.15">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G856" s="216" t="s">
        <v>151</v>
      </c>
      <c r="AH856" s="907" t="s">
        <v>754</v>
      </c>
      <c r="AI856" s="906" t="s">
        <v>755</v>
      </c>
      <c r="AJ856" s="905">
        <v>1305060</v>
      </c>
      <c r="AK856" s="451">
        <v>1</v>
      </c>
      <c r="AL856" s="451" t="s">
        <v>139</v>
      </c>
      <c r="AM856" s="449" t="s">
        <v>3041</v>
      </c>
      <c r="AN856" s="450"/>
      <c r="AP856" s="77"/>
      <c r="AQ856" s="77"/>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row>
    <row r="857" spans="1:74" s="54" customFormat="1" ht="15" customHeight="1" x14ac:dyDescent="0.15">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G857" s="216" t="s">
        <v>152</v>
      </c>
      <c r="AH857" s="907" t="s">
        <v>959</v>
      </c>
      <c r="AI857" s="906" t="s">
        <v>960</v>
      </c>
      <c r="AJ857" s="905">
        <v>1306001</v>
      </c>
      <c r="AK857" s="451">
        <v>1</v>
      </c>
      <c r="AL857" s="451" t="s">
        <v>139</v>
      </c>
      <c r="AM857" s="449" t="s">
        <v>3041</v>
      </c>
      <c r="AN857" s="450"/>
      <c r="AP857" s="77"/>
      <c r="AQ857" s="77"/>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row>
    <row r="858" spans="1:74" s="54" customFormat="1" ht="15" customHeight="1" x14ac:dyDescent="0.15">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G858" s="216" t="s">
        <v>152</v>
      </c>
      <c r="AH858" s="907" t="s">
        <v>1001</v>
      </c>
      <c r="AI858" s="906" t="s">
        <v>1002</v>
      </c>
      <c r="AJ858" s="905">
        <v>1306002</v>
      </c>
      <c r="AK858" s="451" t="s">
        <v>139</v>
      </c>
      <c r="AL858" s="451">
        <v>1</v>
      </c>
      <c r="AM858" s="449" t="s">
        <v>3041</v>
      </c>
      <c r="AN858" s="450"/>
      <c r="AP858" s="77"/>
      <c r="AQ858" s="77"/>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row>
    <row r="859" spans="1:74" s="54" customFormat="1" ht="15" customHeight="1" x14ac:dyDescent="0.15">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G859" s="216" t="s">
        <v>152</v>
      </c>
      <c r="AH859" s="907" t="s">
        <v>985</v>
      </c>
      <c r="AI859" s="906" t="s">
        <v>986</v>
      </c>
      <c r="AJ859" s="905">
        <v>1306003</v>
      </c>
      <c r="AK859" s="451" t="s">
        <v>139</v>
      </c>
      <c r="AL859" s="451">
        <v>1</v>
      </c>
      <c r="AM859" s="449" t="s">
        <v>3041</v>
      </c>
      <c r="AN859" s="450"/>
      <c r="AP859" s="77"/>
      <c r="AQ859" s="77"/>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row>
    <row r="860" spans="1:74" s="54" customFormat="1" ht="15" customHeight="1" x14ac:dyDescent="0.15">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G860" s="216" t="s">
        <v>152</v>
      </c>
      <c r="AH860" s="907" t="s">
        <v>989</v>
      </c>
      <c r="AI860" s="906" t="s">
        <v>990</v>
      </c>
      <c r="AJ860" s="905">
        <v>1306004</v>
      </c>
      <c r="AK860" s="451" t="s">
        <v>139</v>
      </c>
      <c r="AL860" s="451">
        <v>1</v>
      </c>
      <c r="AM860" s="449" t="s">
        <v>3041</v>
      </c>
      <c r="AN860" s="450"/>
      <c r="AP860" s="77"/>
      <c r="AQ860" s="77"/>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row>
    <row r="861" spans="1:74" s="54" customFormat="1" ht="15" customHeight="1" x14ac:dyDescent="0.15">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G861" s="216" t="s">
        <v>152</v>
      </c>
      <c r="AH861" s="907" t="s">
        <v>937</v>
      </c>
      <c r="AI861" s="906" t="s">
        <v>938</v>
      </c>
      <c r="AJ861" s="905">
        <v>1306005</v>
      </c>
      <c r="AK861" s="451">
        <v>1</v>
      </c>
      <c r="AL861" s="451" t="s">
        <v>139</v>
      </c>
      <c r="AM861" s="451" t="s">
        <v>140</v>
      </c>
      <c r="AN861" s="450"/>
      <c r="AP861" s="77"/>
      <c r="AQ861" s="77"/>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row>
    <row r="862" spans="1:74" s="54" customFormat="1" ht="15" customHeight="1" x14ac:dyDescent="0.15">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G862" s="216" t="s">
        <v>152</v>
      </c>
      <c r="AH862" s="907" t="s">
        <v>496</v>
      </c>
      <c r="AI862" s="906" t="s">
        <v>916</v>
      </c>
      <c r="AJ862" s="905">
        <v>1306006</v>
      </c>
      <c r="AK862" s="451" t="s">
        <v>139</v>
      </c>
      <c r="AL862" s="451">
        <v>1</v>
      </c>
      <c r="AM862" s="449" t="s">
        <v>3041</v>
      </c>
      <c r="AN862" s="450"/>
      <c r="AP862" s="77"/>
      <c r="AQ862" s="77"/>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row>
    <row r="863" spans="1:74" s="54" customFormat="1" ht="15" customHeight="1" x14ac:dyDescent="0.15">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G863" s="216" t="s">
        <v>152</v>
      </c>
      <c r="AH863" s="907" t="s">
        <v>880</v>
      </c>
      <c r="AI863" s="906" t="s">
        <v>881</v>
      </c>
      <c r="AJ863" s="905">
        <v>1306007</v>
      </c>
      <c r="AK863" s="451">
        <v>1</v>
      </c>
      <c r="AL863" s="451" t="s">
        <v>139</v>
      </c>
      <c r="AM863" s="451" t="s">
        <v>140</v>
      </c>
      <c r="AN863" s="450"/>
      <c r="AP863" s="77"/>
      <c r="AQ863" s="77"/>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row>
    <row r="864" spans="1:74" s="54" customFormat="1" ht="15" customHeight="1" x14ac:dyDescent="0.15">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G864" s="216" t="s">
        <v>152</v>
      </c>
      <c r="AH864" s="907" t="s">
        <v>850</v>
      </c>
      <c r="AI864" s="906" t="s">
        <v>851</v>
      </c>
      <c r="AJ864" s="905">
        <v>1306008</v>
      </c>
      <c r="AK864" s="451" t="s">
        <v>139</v>
      </c>
      <c r="AL864" s="451">
        <v>1</v>
      </c>
      <c r="AM864" s="449" t="s">
        <v>3041</v>
      </c>
      <c r="AN864" s="450"/>
      <c r="AP864" s="77"/>
      <c r="AQ864" s="77"/>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row>
    <row r="865" spans="1:74" s="54" customFormat="1" ht="15" customHeight="1" x14ac:dyDescent="0.15">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G865" s="216" t="s">
        <v>152</v>
      </c>
      <c r="AH865" s="907" t="s">
        <v>993</v>
      </c>
      <c r="AI865" s="906" t="s">
        <v>994</v>
      </c>
      <c r="AJ865" s="905">
        <v>1306010</v>
      </c>
      <c r="AK865" s="451" t="s">
        <v>139</v>
      </c>
      <c r="AL865" s="451">
        <v>1</v>
      </c>
      <c r="AM865" s="449" t="s">
        <v>3041</v>
      </c>
      <c r="AN865" s="450"/>
      <c r="AP865" s="77"/>
      <c r="AQ865" s="77"/>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row>
    <row r="866" spans="1:74" s="54" customFormat="1" ht="15" customHeight="1" x14ac:dyDescent="0.15">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G866" s="216" t="s">
        <v>152</v>
      </c>
      <c r="AH866" s="907" t="s">
        <v>852</v>
      </c>
      <c r="AI866" s="906" t="s">
        <v>853</v>
      </c>
      <c r="AJ866" s="905">
        <v>1306011</v>
      </c>
      <c r="AK866" s="451" t="s">
        <v>139</v>
      </c>
      <c r="AL866" s="451">
        <v>1</v>
      </c>
      <c r="AM866" s="449" t="s">
        <v>3041</v>
      </c>
      <c r="AN866" s="450"/>
      <c r="AP866" s="77"/>
      <c r="AQ866" s="77"/>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row>
    <row r="867" spans="1:74" s="54" customFormat="1" ht="15" customHeight="1" x14ac:dyDescent="0.15">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G867" s="216" t="s">
        <v>152</v>
      </c>
      <c r="AH867" s="907" t="s">
        <v>868</v>
      </c>
      <c r="AI867" s="906" t="s">
        <v>869</v>
      </c>
      <c r="AJ867" s="905">
        <v>1306012</v>
      </c>
      <c r="AK867" s="451" t="s">
        <v>139</v>
      </c>
      <c r="AL867" s="451">
        <v>1</v>
      </c>
      <c r="AM867" s="449" t="s">
        <v>3041</v>
      </c>
      <c r="AN867" s="450"/>
      <c r="AP867" s="77"/>
      <c r="AQ867" s="77"/>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row>
    <row r="868" spans="1:74" s="54" customFormat="1" ht="15" customHeight="1" x14ac:dyDescent="0.15">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G868" s="216" t="s">
        <v>152</v>
      </c>
      <c r="AH868" s="907" t="s">
        <v>995</v>
      </c>
      <c r="AI868" s="906" t="s">
        <v>996</v>
      </c>
      <c r="AJ868" s="905">
        <v>1306013</v>
      </c>
      <c r="AK868" s="451">
        <v>1</v>
      </c>
      <c r="AL868" s="451" t="s">
        <v>139</v>
      </c>
      <c r="AM868" s="449" t="s">
        <v>3041</v>
      </c>
      <c r="AN868" s="450"/>
      <c r="AP868" s="77"/>
      <c r="AQ868" s="77"/>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row>
    <row r="869" spans="1:74" s="54" customFormat="1" ht="15" customHeight="1" x14ac:dyDescent="0.15">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G869" s="216" t="s">
        <v>152</v>
      </c>
      <c r="AH869" s="907" t="s">
        <v>929</v>
      </c>
      <c r="AI869" s="906" t="s">
        <v>930</v>
      </c>
      <c r="AJ869" s="905">
        <v>1306014</v>
      </c>
      <c r="AK869" s="451" t="s">
        <v>139</v>
      </c>
      <c r="AL869" s="451">
        <v>1</v>
      </c>
      <c r="AM869" s="449" t="s">
        <v>3041</v>
      </c>
      <c r="AN869" s="450"/>
      <c r="AP869" s="77"/>
      <c r="AQ869" s="77"/>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row>
    <row r="870" spans="1:74" s="54" customFormat="1" ht="15" customHeight="1" x14ac:dyDescent="0.15">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G870" s="216" t="s">
        <v>152</v>
      </c>
      <c r="AH870" s="907" t="s">
        <v>955</v>
      </c>
      <c r="AI870" s="906" t="s">
        <v>956</v>
      </c>
      <c r="AJ870" s="905">
        <v>1306015</v>
      </c>
      <c r="AK870" s="451" t="s">
        <v>139</v>
      </c>
      <c r="AL870" s="451">
        <v>1</v>
      </c>
      <c r="AM870" s="451" t="s">
        <v>140</v>
      </c>
      <c r="AN870" s="450"/>
      <c r="AP870" s="77"/>
      <c r="AQ870" s="77"/>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row>
    <row r="871" spans="1:74" s="54" customFormat="1" ht="15" customHeight="1" x14ac:dyDescent="0.15">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G871" s="216" t="s">
        <v>152</v>
      </c>
      <c r="AH871" s="907" t="s">
        <v>933</v>
      </c>
      <c r="AI871" s="906" t="s">
        <v>934</v>
      </c>
      <c r="AJ871" s="905">
        <v>1306016</v>
      </c>
      <c r="AK871" s="451" t="s">
        <v>139</v>
      </c>
      <c r="AL871" s="451">
        <v>1</v>
      </c>
      <c r="AM871" s="449" t="s">
        <v>3041</v>
      </c>
      <c r="AN871" s="450"/>
      <c r="AP871" s="77"/>
      <c r="AQ871" s="77"/>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row>
    <row r="872" spans="1:74" s="54" customFormat="1" ht="15" customHeight="1" x14ac:dyDescent="0.15">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G872" s="216" t="s">
        <v>152</v>
      </c>
      <c r="AH872" s="907" t="s">
        <v>939</v>
      </c>
      <c r="AI872" s="906" t="s">
        <v>940</v>
      </c>
      <c r="AJ872" s="905">
        <v>1306017</v>
      </c>
      <c r="AK872" s="451">
        <v>1</v>
      </c>
      <c r="AL872" s="451" t="s">
        <v>139</v>
      </c>
      <c r="AM872" s="449" t="s">
        <v>3041</v>
      </c>
      <c r="AN872" s="450"/>
      <c r="AP872" s="77"/>
      <c r="AQ872" s="77"/>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row>
    <row r="873" spans="1:74" s="54" customFormat="1" ht="15" customHeight="1" x14ac:dyDescent="0.15">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G873" s="216" t="s">
        <v>152</v>
      </c>
      <c r="AH873" s="907" t="s">
        <v>923</v>
      </c>
      <c r="AI873" s="906" t="s">
        <v>924</v>
      </c>
      <c r="AJ873" s="905">
        <v>1306018</v>
      </c>
      <c r="AK873" s="451" t="s">
        <v>139</v>
      </c>
      <c r="AL873" s="451">
        <v>1</v>
      </c>
      <c r="AM873" s="449" t="s">
        <v>3041</v>
      </c>
      <c r="AN873" s="450"/>
      <c r="AP873" s="77"/>
      <c r="AQ873" s="77"/>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row>
    <row r="874" spans="1:74" s="54" customFormat="1" ht="15" customHeight="1" x14ac:dyDescent="0.15">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G874" s="216" t="s">
        <v>152</v>
      </c>
      <c r="AH874" s="907" t="s">
        <v>965</v>
      </c>
      <c r="AI874" s="906" t="s">
        <v>966</v>
      </c>
      <c r="AJ874" s="905">
        <v>1306019</v>
      </c>
      <c r="AK874" s="451">
        <v>1</v>
      </c>
      <c r="AL874" s="451" t="s">
        <v>139</v>
      </c>
      <c r="AM874" s="451" t="s">
        <v>140</v>
      </c>
      <c r="AN874" s="450"/>
      <c r="AP874" s="77"/>
      <c r="AQ874" s="77"/>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row>
    <row r="875" spans="1:74" s="54" customFormat="1" ht="15" customHeight="1" x14ac:dyDescent="0.15">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G875" s="216" t="s">
        <v>152</v>
      </c>
      <c r="AH875" s="907" t="s">
        <v>987</v>
      </c>
      <c r="AI875" s="906" t="s">
        <v>988</v>
      </c>
      <c r="AJ875" s="905">
        <v>1306020</v>
      </c>
      <c r="AK875" s="451" t="s">
        <v>139</v>
      </c>
      <c r="AL875" s="451">
        <v>1</v>
      </c>
      <c r="AM875" s="449" t="s">
        <v>3041</v>
      </c>
      <c r="AN875" s="450"/>
      <c r="AP875" s="77"/>
      <c r="AQ875" s="77"/>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row>
    <row r="876" spans="1:74" s="54" customFormat="1" ht="15" customHeight="1" x14ac:dyDescent="0.15">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G876" s="216" t="s">
        <v>152</v>
      </c>
      <c r="AH876" s="907" t="s">
        <v>862</v>
      </c>
      <c r="AI876" s="906" t="s">
        <v>863</v>
      </c>
      <c r="AJ876" s="905">
        <v>1306022</v>
      </c>
      <c r="AK876" s="451" t="s">
        <v>139</v>
      </c>
      <c r="AL876" s="451">
        <v>1</v>
      </c>
      <c r="AM876" s="449" t="s">
        <v>3041</v>
      </c>
      <c r="AN876" s="450"/>
      <c r="AP876" s="77"/>
      <c r="AQ876" s="77"/>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row>
    <row r="877" spans="1:74" s="54" customFormat="1" ht="15" customHeight="1" x14ac:dyDescent="0.15">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G877" s="216" t="s">
        <v>152</v>
      </c>
      <c r="AH877" s="907" t="s">
        <v>892</v>
      </c>
      <c r="AI877" s="906" t="s">
        <v>893</v>
      </c>
      <c r="AJ877" s="905">
        <v>1306023</v>
      </c>
      <c r="AK877" s="451">
        <v>1</v>
      </c>
      <c r="AL877" s="451" t="s">
        <v>139</v>
      </c>
      <c r="AM877" s="451" t="s">
        <v>140</v>
      </c>
      <c r="AN877" s="450"/>
      <c r="AP877" s="77"/>
      <c r="AQ877" s="77"/>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row>
    <row r="878" spans="1:74" s="54" customFormat="1" ht="15" customHeight="1" x14ac:dyDescent="0.15">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G878" s="216" t="s">
        <v>152</v>
      </c>
      <c r="AH878" s="907" t="s">
        <v>941</v>
      </c>
      <c r="AI878" s="906" t="s">
        <v>942</v>
      </c>
      <c r="AJ878" s="905">
        <v>1306026</v>
      </c>
      <c r="AK878" s="451">
        <v>1</v>
      </c>
      <c r="AL878" s="451" t="s">
        <v>139</v>
      </c>
      <c r="AM878" s="451" t="s">
        <v>140</v>
      </c>
      <c r="AN878" s="450"/>
      <c r="AP878" s="77"/>
      <c r="AQ878" s="77"/>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row>
    <row r="879" spans="1:74" s="54" customFormat="1" ht="15" customHeight="1" x14ac:dyDescent="0.15">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G879" s="216" t="s">
        <v>152</v>
      </c>
      <c r="AH879" s="907" t="s">
        <v>951</v>
      </c>
      <c r="AI879" s="906" t="s">
        <v>952</v>
      </c>
      <c r="AJ879" s="905">
        <v>1306027</v>
      </c>
      <c r="AK879" s="451">
        <v>1</v>
      </c>
      <c r="AL879" s="451" t="s">
        <v>139</v>
      </c>
      <c r="AM879" s="449" t="s">
        <v>3041</v>
      </c>
      <c r="AN879" s="450"/>
      <c r="AP879" s="77"/>
      <c r="AQ879" s="77"/>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row>
    <row r="880" spans="1:74" s="54" customFormat="1" ht="15" customHeight="1" x14ac:dyDescent="0.15">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G880" s="216" t="s">
        <v>152</v>
      </c>
      <c r="AH880" s="907" t="s">
        <v>963</v>
      </c>
      <c r="AI880" s="906" t="s">
        <v>964</v>
      </c>
      <c r="AJ880" s="905">
        <v>1306028</v>
      </c>
      <c r="AK880" s="451" t="s">
        <v>139</v>
      </c>
      <c r="AL880" s="451">
        <v>1</v>
      </c>
      <c r="AM880" s="449" t="s">
        <v>3041</v>
      </c>
      <c r="AN880" s="450"/>
      <c r="AP880" s="77"/>
      <c r="AQ880" s="77"/>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row>
    <row r="881" spans="1:74" s="54" customFormat="1" ht="15" customHeight="1" x14ac:dyDescent="0.15">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G881" s="216" t="s">
        <v>152</v>
      </c>
      <c r="AH881" s="907" t="s">
        <v>983</v>
      </c>
      <c r="AI881" s="906" t="s">
        <v>984</v>
      </c>
      <c r="AJ881" s="905">
        <v>1306029</v>
      </c>
      <c r="AK881" s="451" t="s">
        <v>139</v>
      </c>
      <c r="AL881" s="451">
        <v>1</v>
      </c>
      <c r="AM881" s="449" t="s">
        <v>3041</v>
      </c>
      <c r="AN881" s="450"/>
      <c r="AP881" s="77"/>
      <c r="AQ881" s="77"/>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row>
    <row r="882" spans="1:74" s="54" customFormat="1" ht="15" customHeight="1" x14ac:dyDescent="0.15">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G882" s="216" t="s">
        <v>152</v>
      </c>
      <c r="AH882" s="907" t="s">
        <v>882</v>
      </c>
      <c r="AI882" s="906" t="s">
        <v>883</v>
      </c>
      <c r="AJ882" s="905">
        <v>1306030</v>
      </c>
      <c r="AK882" s="451">
        <v>1</v>
      </c>
      <c r="AL882" s="451" t="s">
        <v>139</v>
      </c>
      <c r="AM882" s="449" t="s">
        <v>3041</v>
      </c>
      <c r="AN882" s="450"/>
      <c r="AP882" s="77"/>
      <c r="AQ882" s="77"/>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row>
    <row r="883" spans="1:74" s="54" customFormat="1" ht="15" customHeight="1" x14ac:dyDescent="0.15">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G883" s="216" t="s">
        <v>152</v>
      </c>
      <c r="AH883" s="907" t="s">
        <v>997</v>
      </c>
      <c r="AI883" s="906" t="s">
        <v>998</v>
      </c>
      <c r="AJ883" s="905">
        <v>1306031</v>
      </c>
      <c r="AK883" s="451" t="s">
        <v>139</v>
      </c>
      <c r="AL883" s="451">
        <v>1</v>
      </c>
      <c r="AM883" s="449" t="s">
        <v>3041</v>
      </c>
      <c r="AN883" s="450"/>
      <c r="AP883" s="77"/>
      <c r="AQ883" s="77"/>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c r="BO883" s="35"/>
      <c r="BP883" s="35"/>
      <c r="BQ883" s="35"/>
      <c r="BR883" s="35"/>
      <c r="BS883" s="35"/>
      <c r="BT883" s="35"/>
      <c r="BU883" s="35"/>
      <c r="BV883" s="35"/>
    </row>
    <row r="884" spans="1:74" s="54" customFormat="1" ht="15" customHeight="1" x14ac:dyDescent="0.15">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G884" s="216" t="s">
        <v>152</v>
      </c>
      <c r="AH884" s="907" t="s">
        <v>981</v>
      </c>
      <c r="AI884" s="906" t="s">
        <v>982</v>
      </c>
      <c r="AJ884" s="905">
        <v>1306032</v>
      </c>
      <c r="AK884" s="451" t="s">
        <v>139</v>
      </c>
      <c r="AL884" s="451">
        <v>1</v>
      </c>
      <c r="AM884" s="449" t="s">
        <v>3041</v>
      </c>
      <c r="AN884" s="450"/>
      <c r="AP884" s="77"/>
      <c r="AQ884" s="77"/>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row>
    <row r="885" spans="1:74" s="54" customFormat="1" ht="15" customHeight="1" x14ac:dyDescent="0.15">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G885" s="216" t="s">
        <v>152</v>
      </c>
      <c r="AH885" s="907" t="s">
        <v>977</v>
      </c>
      <c r="AI885" s="906" t="s">
        <v>978</v>
      </c>
      <c r="AJ885" s="905">
        <v>1306033</v>
      </c>
      <c r="AK885" s="451" t="s">
        <v>139</v>
      </c>
      <c r="AL885" s="451">
        <v>1</v>
      </c>
      <c r="AM885" s="449" t="s">
        <v>3041</v>
      </c>
      <c r="AN885" s="450"/>
      <c r="AP885" s="77"/>
      <c r="AQ885" s="77"/>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row>
    <row r="886" spans="1:74" s="54" customFormat="1" ht="15" customHeight="1" x14ac:dyDescent="0.15">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G886" s="216" t="s">
        <v>152</v>
      </c>
      <c r="AH886" s="907" t="s">
        <v>906</v>
      </c>
      <c r="AI886" s="906" t="s">
        <v>907</v>
      </c>
      <c r="AJ886" s="905">
        <v>1306034</v>
      </c>
      <c r="AK886" s="451" t="s">
        <v>139</v>
      </c>
      <c r="AL886" s="451">
        <v>1</v>
      </c>
      <c r="AM886" s="449" t="s">
        <v>3041</v>
      </c>
      <c r="AN886" s="450"/>
      <c r="AP886" s="77"/>
      <c r="AQ886" s="77"/>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row>
    <row r="887" spans="1:74" s="54" customFormat="1" ht="15" customHeight="1" x14ac:dyDescent="0.15">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G887" s="216" t="s">
        <v>152</v>
      </c>
      <c r="AH887" s="907" t="s">
        <v>969</v>
      </c>
      <c r="AI887" s="906" t="s">
        <v>970</v>
      </c>
      <c r="AJ887" s="905">
        <v>1306035</v>
      </c>
      <c r="AK887" s="451" t="s">
        <v>139</v>
      </c>
      <c r="AL887" s="451">
        <v>1</v>
      </c>
      <c r="AM887" s="449" t="s">
        <v>3041</v>
      </c>
      <c r="AN887" s="450"/>
      <c r="AP887" s="77"/>
      <c r="AQ887" s="77"/>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row>
    <row r="888" spans="1:74" s="54" customFormat="1" ht="15" customHeight="1" x14ac:dyDescent="0.15">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G888" s="216" t="s">
        <v>152</v>
      </c>
      <c r="AH888" s="907" t="s">
        <v>973</v>
      </c>
      <c r="AI888" s="906" t="s">
        <v>974</v>
      </c>
      <c r="AJ888" s="905">
        <v>1306036</v>
      </c>
      <c r="AK888" s="451" t="s">
        <v>139</v>
      </c>
      <c r="AL888" s="451">
        <v>1</v>
      </c>
      <c r="AM888" s="449" t="s">
        <v>3041</v>
      </c>
      <c r="AN888" s="450"/>
      <c r="AP888" s="77"/>
      <c r="AQ888" s="77"/>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row>
    <row r="889" spans="1:74" s="54" customFormat="1" ht="15" customHeight="1" x14ac:dyDescent="0.15">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G889" s="216" t="s">
        <v>152</v>
      </c>
      <c r="AH889" s="907" t="s">
        <v>979</v>
      </c>
      <c r="AI889" s="906" t="s">
        <v>980</v>
      </c>
      <c r="AJ889" s="905">
        <v>1306037</v>
      </c>
      <c r="AK889" s="451" t="s">
        <v>139</v>
      </c>
      <c r="AL889" s="451">
        <v>1</v>
      </c>
      <c r="AM889" s="449" t="s">
        <v>3041</v>
      </c>
      <c r="AN889" s="450"/>
      <c r="AP889" s="77"/>
      <c r="AQ889" s="77"/>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row>
    <row r="890" spans="1:74" s="54" customFormat="1" ht="15" customHeight="1" x14ac:dyDescent="0.15">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G890" s="216" t="s">
        <v>152</v>
      </c>
      <c r="AH890" s="907" t="s">
        <v>864</v>
      </c>
      <c r="AI890" s="906" t="s">
        <v>865</v>
      </c>
      <c r="AJ890" s="905">
        <v>1306038</v>
      </c>
      <c r="AK890" s="451" t="s">
        <v>139</v>
      </c>
      <c r="AL890" s="451">
        <v>1</v>
      </c>
      <c r="AM890" s="449" t="s">
        <v>3041</v>
      </c>
      <c r="AN890" s="450"/>
      <c r="AP890" s="77"/>
      <c r="AQ890" s="77"/>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row>
    <row r="891" spans="1:74" s="54" customFormat="1" ht="15" customHeight="1" x14ac:dyDescent="0.15">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G891" s="216" t="s">
        <v>152</v>
      </c>
      <c r="AH891" s="907" t="s">
        <v>878</v>
      </c>
      <c r="AI891" s="906" t="s">
        <v>879</v>
      </c>
      <c r="AJ891" s="905">
        <v>1306039</v>
      </c>
      <c r="AK891" s="451" t="s">
        <v>139</v>
      </c>
      <c r="AL891" s="451">
        <v>1</v>
      </c>
      <c r="AM891" s="449" t="s">
        <v>3041</v>
      </c>
      <c r="AN891" s="450"/>
      <c r="AP891" s="77"/>
      <c r="AQ891" s="77"/>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row>
    <row r="892" spans="1:74" s="54" customFormat="1" ht="15" customHeight="1" x14ac:dyDescent="0.15">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G892" s="216" t="s">
        <v>152</v>
      </c>
      <c r="AH892" s="907" t="s">
        <v>927</v>
      </c>
      <c r="AI892" s="906" t="s">
        <v>928</v>
      </c>
      <c r="AJ892" s="905">
        <v>1306040</v>
      </c>
      <c r="AK892" s="451">
        <v>1</v>
      </c>
      <c r="AL892" s="451" t="s">
        <v>139</v>
      </c>
      <c r="AM892" s="449" t="s">
        <v>3041</v>
      </c>
      <c r="AN892" s="450"/>
      <c r="AP892" s="77"/>
      <c r="AQ892" s="77"/>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row>
    <row r="893" spans="1:74" s="54" customFormat="1" ht="15" customHeight="1" x14ac:dyDescent="0.15">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G893" s="216" t="s">
        <v>152</v>
      </c>
      <c r="AH893" s="907" t="s">
        <v>902</v>
      </c>
      <c r="AI893" s="906" t="s">
        <v>903</v>
      </c>
      <c r="AJ893" s="905">
        <v>1306041</v>
      </c>
      <c r="AK893" s="451" t="s">
        <v>139</v>
      </c>
      <c r="AL893" s="451">
        <v>1</v>
      </c>
      <c r="AM893" s="449" t="s">
        <v>3041</v>
      </c>
      <c r="AN893" s="450"/>
      <c r="AP893" s="77"/>
      <c r="AQ893" s="77"/>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row>
    <row r="894" spans="1:74" s="54" customFormat="1" ht="15" customHeight="1" x14ac:dyDescent="0.15">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G894" s="216" t="s">
        <v>152</v>
      </c>
      <c r="AH894" s="907" t="s">
        <v>967</v>
      </c>
      <c r="AI894" s="906" t="s">
        <v>968</v>
      </c>
      <c r="AJ894" s="905">
        <v>1306042</v>
      </c>
      <c r="AK894" s="451">
        <v>1</v>
      </c>
      <c r="AL894" s="451" t="s">
        <v>139</v>
      </c>
      <c r="AM894" s="451" t="s">
        <v>140</v>
      </c>
      <c r="AN894" s="450"/>
      <c r="AP894" s="77"/>
      <c r="AQ894" s="77"/>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row>
    <row r="895" spans="1:74" s="54" customFormat="1" ht="15" customHeight="1" x14ac:dyDescent="0.15">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G895" s="216" t="s">
        <v>152</v>
      </c>
      <c r="AH895" s="907" t="s">
        <v>949</v>
      </c>
      <c r="AI895" s="906" t="s">
        <v>950</v>
      </c>
      <c r="AJ895" s="905">
        <v>1306043</v>
      </c>
      <c r="AK895" s="451">
        <v>1</v>
      </c>
      <c r="AL895" s="451" t="s">
        <v>139</v>
      </c>
      <c r="AM895" s="449" t="s">
        <v>3041</v>
      </c>
      <c r="AN895" s="450"/>
      <c r="AP895" s="77"/>
      <c r="AQ895" s="77"/>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row>
    <row r="896" spans="1:74" s="54" customFormat="1" ht="15" customHeight="1" x14ac:dyDescent="0.15">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G896" s="216" t="s">
        <v>152</v>
      </c>
      <c r="AH896" s="907" t="s">
        <v>957</v>
      </c>
      <c r="AI896" s="906" t="s">
        <v>958</v>
      </c>
      <c r="AJ896" s="905">
        <v>1306044</v>
      </c>
      <c r="AK896" s="451" t="s">
        <v>139</v>
      </c>
      <c r="AL896" s="451">
        <v>1</v>
      </c>
      <c r="AM896" s="449" t="s">
        <v>3041</v>
      </c>
      <c r="AN896" s="450"/>
      <c r="AP896" s="77"/>
      <c r="AQ896" s="77"/>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row>
    <row r="897" spans="1:74" s="54" customFormat="1" ht="15" customHeight="1" x14ac:dyDescent="0.15">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G897" s="216" t="s">
        <v>152</v>
      </c>
      <c r="AH897" s="907" t="s">
        <v>860</v>
      </c>
      <c r="AI897" s="906" t="s">
        <v>861</v>
      </c>
      <c r="AJ897" s="905">
        <v>1306045</v>
      </c>
      <c r="AK897" s="451">
        <v>1</v>
      </c>
      <c r="AL897" s="451" t="s">
        <v>139</v>
      </c>
      <c r="AM897" s="449" t="s">
        <v>3041</v>
      </c>
      <c r="AN897" s="450"/>
      <c r="AP897" s="77"/>
      <c r="AQ897" s="77"/>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row>
    <row r="898" spans="1:74" s="54" customFormat="1" ht="15" customHeight="1" x14ac:dyDescent="0.15">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G898" s="216" t="s">
        <v>152</v>
      </c>
      <c r="AH898" s="907" t="s">
        <v>872</v>
      </c>
      <c r="AI898" s="906" t="s">
        <v>873</v>
      </c>
      <c r="AJ898" s="905">
        <v>1306046</v>
      </c>
      <c r="AK898" s="451" t="s">
        <v>139</v>
      </c>
      <c r="AL898" s="451">
        <v>1</v>
      </c>
      <c r="AM898" s="449" t="s">
        <v>3041</v>
      </c>
      <c r="AN898" s="450"/>
      <c r="AP898" s="77"/>
      <c r="AQ898" s="77"/>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row>
    <row r="899" spans="1:74" s="54" customFormat="1" ht="15" customHeight="1" x14ac:dyDescent="0.15">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G899" s="216" t="s">
        <v>152</v>
      </c>
      <c r="AH899" s="907" t="s">
        <v>874</v>
      </c>
      <c r="AI899" s="906" t="s">
        <v>875</v>
      </c>
      <c r="AJ899" s="905">
        <v>1306047</v>
      </c>
      <c r="AK899" s="451" t="s">
        <v>139</v>
      </c>
      <c r="AL899" s="451">
        <v>1</v>
      </c>
      <c r="AM899" s="449" t="s">
        <v>3041</v>
      </c>
      <c r="AN899" s="450"/>
      <c r="AP899" s="77"/>
      <c r="AQ899" s="77"/>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row>
    <row r="900" spans="1:74" s="54" customFormat="1" ht="15" customHeight="1" x14ac:dyDescent="0.15">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G900" s="216" t="s">
        <v>152</v>
      </c>
      <c r="AH900" s="907" t="s">
        <v>886</v>
      </c>
      <c r="AI900" s="906" t="s">
        <v>887</v>
      </c>
      <c r="AJ900" s="905">
        <v>1306048</v>
      </c>
      <c r="AK900" s="451" t="s">
        <v>139</v>
      </c>
      <c r="AL900" s="451">
        <v>1</v>
      </c>
      <c r="AM900" s="449" t="s">
        <v>3041</v>
      </c>
      <c r="AN900" s="450"/>
      <c r="AP900" s="77"/>
      <c r="AQ900" s="77"/>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row>
    <row r="901" spans="1:74" s="54" customFormat="1" ht="15" customHeight="1" x14ac:dyDescent="0.15">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G901" s="216" t="s">
        <v>152</v>
      </c>
      <c r="AH901" s="907" t="s">
        <v>876</v>
      </c>
      <c r="AI901" s="906" t="s">
        <v>877</v>
      </c>
      <c r="AJ901" s="905">
        <v>1306049</v>
      </c>
      <c r="AK901" s="451">
        <v>1</v>
      </c>
      <c r="AL901" s="451" t="s">
        <v>139</v>
      </c>
      <c r="AM901" s="449" t="s">
        <v>3041</v>
      </c>
      <c r="AN901" s="450"/>
      <c r="AP901" s="77"/>
      <c r="AQ901" s="77"/>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row>
    <row r="902" spans="1:74" s="54" customFormat="1" ht="15" customHeight="1" x14ac:dyDescent="0.15">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G902" s="216" t="s">
        <v>152</v>
      </c>
      <c r="AH902" s="907" t="s">
        <v>921</v>
      </c>
      <c r="AI902" s="906" t="s">
        <v>922</v>
      </c>
      <c r="AJ902" s="905">
        <v>1306050</v>
      </c>
      <c r="AK902" s="451">
        <v>1</v>
      </c>
      <c r="AL902" s="451" t="s">
        <v>139</v>
      </c>
      <c r="AM902" s="449" t="s">
        <v>3041</v>
      </c>
      <c r="AN902" s="450"/>
      <c r="AP902" s="77"/>
      <c r="AQ902" s="77"/>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row>
    <row r="903" spans="1:74" s="54" customFormat="1" ht="15" customHeight="1" x14ac:dyDescent="0.15">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G903" s="216" t="s">
        <v>152</v>
      </c>
      <c r="AH903" s="907" t="s">
        <v>888</v>
      </c>
      <c r="AI903" s="906" t="s">
        <v>889</v>
      </c>
      <c r="AJ903" s="905">
        <v>1306051</v>
      </c>
      <c r="AK903" s="451" t="s">
        <v>139</v>
      </c>
      <c r="AL903" s="451">
        <v>1</v>
      </c>
      <c r="AM903" s="451" t="s">
        <v>140</v>
      </c>
      <c r="AN903" s="450"/>
      <c r="AP903" s="77"/>
      <c r="AQ903" s="77"/>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row>
    <row r="904" spans="1:74" s="54" customFormat="1" ht="15" customHeight="1" x14ac:dyDescent="0.15">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G904" s="216" t="s">
        <v>152</v>
      </c>
      <c r="AH904" s="907" t="s">
        <v>910</v>
      </c>
      <c r="AI904" s="906" t="s">
        <v>911</v>
      </c>
      <c r="AJ904" s="905">
        <v>1306052</v>
      </c>
      <c r="AK904" s="451">
        <v>1</v>
      </c>
      <c r="AL904" s="451" t="s">
        <v>139</v>
      </c>
      <c r="AM904" s="449" t="s">
        <v>3041</v>
      </c>
      <c r="AN904" s="450"/>
      <c r="AP904" s="77"/>
      <c r="AQ904" s="77"/>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row>
    <row r="905" spans="1:74" s="54" customFormat="1" ht="15" customHeight="1" x14ac:dyDescent="0.15">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G905" s="216" t="s">
        <v>152</v>
      </c>
      <c r="AH905" s="907" t="s">
        <v>908</v>
      </c>
      <c r="AI905" s="906" t="s">
        <v>909</v>
      </c>
      <c r="AJ905" s="905">
        <v>1306053</v>
      </c>
      <c r="AK905" s="451" t="s">
        <v>139</v>
      </c>
      <c r="AL905" s="451">
        <v>1</v>
      </c>
      <c r="AM905" s="449" t="s">
        <v>3041</v>
      </c>
      <c r="AN905" s="450"/>
      <c r="AP905" s="77"/>
      <c r="AQ905" s="77"/>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row>
    <row r="906" spans="1:74" s="54" customFormat="1" ht="15" customHeight="1" x14ac:dyDescent="0.15">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G906" s="216" t="s">
        <v>152</v>
      </c>
      <c r="AH906" s="907" t="s">
        <v>912</v>
      </c>
      <c r="AI906" s="906" t="s">
        <v>913</v>
      </c>
      <c r="AJ906" s="905">
        <v>1306054</v>
      </c>
      <c r="AK906" s="451" t="s">
        <v>139</v>
      </c>
      <c r="AL906" s="451">
        <v>1</v>
      </c>
      <c r="AM906" s="449" t="s">
        <v>3041</v>
      </c>
      <c r="AN906" s="450"/>
      <c r="AP906" s="77"/>
      <c r="AQ906" s="77"/>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row>
    <row r="907" spans="1:74" s="54" customFormat="1" ht="15" customHeight="1" x14ac:dyDescent="0.15">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G907" s="216" t="s">
        <v>152</v>
      </c>
      <c r="AH907" s="907" t="s">
        <v>953</v>
      </c>
      <c r="AI907" s="906" t="s">
        <v>954</v>
      </c>
      <c r="AJ907" s="905">
        <v>1306055</v>
      </c>
      <c r="AK907" s="451">
        <v>1</v>
      </c>
      <c r="AL907" s="451" t="s">
        <v>139</v>
      </c>
      <c r="AM907" s="451" t="s">
        <v>140</v>
      </c>
      <c r="AN907" s="450"/>
      <c r="AP907" s="77"/>
      <c r="AQ907" s="77"/>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row>
    <row r="908" spans="1:74" s="54" customFormat="1" ht="15" customHeight="1" x14ac:dyDescent="0.15">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G908" s="216" t="s">
        <v>152</v>
      </c>
      <c r="AH908" s="907" t="s">
        <v>947</v>
      </c>
      <c r="AI908" s="906" t="s">
        <v>948</v>
      </c>
      <c r="AJ908" s="905">
        <v>1306056</v>
      </c>
      <c r="AK908" s="451" t="s">
        <v>139</v>
      </c>
      <c r="AL908" s="451">
        <v>1</v>
      </c>
      <c r="AM908" s="449" t="s">
        <v>3041</v>
      </c>
      <c r="AN908" s="450"/>
      <c r="AP908" s="77"/>
      <c r="AQ908" s="77"/>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row>
    <row r="909" spans="1:74" s="54" customFormat="1" ht="15" customHeight="1" x14ac:dyDescent="0.15">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G909" s="216" t="s">
        <v>152</v>
      </c>
      <c r="AH909" s="907" t="s">
        <v>961</v>
      </c>
      <c r="AI909" s="906" t="s">
        <v>962</v>
      </c>
      <c r="AJ909" s="905">
        <v>1306057</v>
      </c>
      <c r="AK909" s="451" t="s">
        <v>139</v>
      </c>
      <c r="AL909" s="451">
        <v>1</v>
      </c>
      <c r="AM909" s="451" t="s">
        <v>140</v>
      </c>
      <c r="AN909" s="450"/>
      <c r="AP909" s="77"/>
      <c r="AQ909" s="77"/>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row>
    <row r="910" spans="1:74" s="54" customFormat="1" ht="15" customHeight="1" x14ac:dyDescent="0.15">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G910" s="216" t="s">
        <v>152</v>
      </c>
      <c r="AH910" s="907" t="s">
        <v>971</v>
      </c>
      <c r="AI910" s="906" t="s">
        <v>972</v>
      </c>
      <c r="AJ910" s="905">
        <v>1306058</v>
      </c>
      <c r="AK910" s="451">
        <v>1</v>
      </c>
      <c r="AL910" s="451" t="s">
        <v>139</v>
      </c>
      <c r="AM910" s="451" t="s">
        <v>140</v>
      </c>
      <c r="AN910" s="450"/>
      <c r="AP910" s="77"/>
      <c r="AQ910" s="77"/>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row>
    <row r="911" spans="1:74" s="54" customFormat="1" ht="15" customHeight="1" x14ac:dyDescent="0.15">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G911" s="216" t="s">
        <v>152</v>
      </c>
      <c r="AH911" s="907" t="s">
        <v>896</v>
      </c>
      <c r="AI911" s="906" t="s">
        <v>897</v>
      </c>
      <c r="AJ911" s="905">
        <v>1306059</v>
      </c>
      <c r="AK911" s="451" t="s">
        <v>139</v>
      </c>
      <c r="AL911" s="451">
        <v>1</v>
      </c>
      <c r="AM911" s="449" t="s">
        <v>3041</v>
      </c>
      <c r="AN911" s="450"/>
      <c r="AP911" s="77"/>
      <c r="AQ911" s="77"/>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c r="BO911" s="35"/>
      <c r="BP911" s="35"/>
      <c r="BQ911" s="35"/>
      <c r="BR911" s="35"/>
      <c r="BS911" s="35"/>
      <c r="BT911" s="35"/>
      <c r="BU911" s="35"/>
      <c r="BV911" s="35"/>
    </row>
    <row r="912" spans="1:74" s="54" customFormat="1" ht="15" customHeight="1" x14ac:dyDescent="0.15">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G912" s="216" t="s">
        <v>152</v>
      </c>
      <c r="AH912" s="907" t="s">
        <v>931</v>
      </c>
      <c r="AI912" s="906" t="s">
        <v>932</v>
      </c>
      <c r="AJ912" s="905">
        <v>1306060</v>
      </c>
      <c r="AK912" s="451" t="s">
        <v>139</v>
      </c>
      <c r="AL912" s="451">
        <v>1</v>
      </c>
      <c r="AM912" s="449" t="s">
        <v>3041</v>
      </c>
      <c r="AN912" s="450"/>
      <c r="AP912" s="77"/>
      <c r="AQ912" s="77"/>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row>
    <row r="913" spans="1:74" s="54" customFormat="1" ht="15" customHeight="1" x14ac:dyDescent="0.15">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G913" s="216" t="s">
        <v>152</v>
      </c>
      <c r="AH913" s="907" t="s">
        <v>854</v>
      </c>
      <c r="AI913" s="906" t="s">
        <v>855</v>
      </c>
      <c r="AJ913" s="905">
        <v>1306061</v>
      </c>
      <c r="AK913" s="451" t="s">
        <v>139</v>
      </c>
      <c r="AL913" s="451">
        <v>1</v>
      </c>
      <c r="AM913" s="449" t="s">
        <v>3041</v>
      </c>
      <c r="AN913" s="450"/>
      <c r="AP913" s="77"/>
      <c r="AQ913" s="77"/>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row>
    <row r="914" spans="1:74" s="54" customFormat="1" ht="15" customHeight="1" x14ac:dyDescent="0.15">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G914" s="216" t="s">
        <v>152</v>
      </c>
      <c r="AH914" s="907" t="s">
        <v>858</v>
      </c>
      <c r="AI914" s="906" t="s">
        <v>859</v>
      </c>
      <c r="AJ914" s="905">
        <v>1306062</v>
      </c>
      <c r="AK914" s="451" t="s">
        <v>139</v>
      </c>
      <c r="AL914" s="451">
        <v>1</v>
      </c>
      <c r="AM914" s="449" t="s">
        <v>3041</v>
      </c>
      <c r="AN914" s="450"/>
      <c r="AP914" s="77"/>
      <c r="AQ914" s="77"/>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row>
    <row r="915" spans="1:74" s="54" customFormat="1" ht="15" customHeight="1" x14ac:dyDescent="0.15">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G915" s="216" t="s">
        <v>152</v>
      </c>
      <c r="AH915" s="907" t="s">
        <v>925</v>
      </c>
      <c r="AI915" s="906" t="s">
        <v>926</v>
      </c>
      <c r="AJ915" s="905">
        <v>1306063</v>
      </c>
      <c r="AK915" s="451" t="s">
        <v>139</v>
      </c>
      <c r="AL915" s="451">
        <v>1</v>
      </c>
      <c r="AM915" s="449" t="s">
        <v>3041</v>
      </c>
      <c r="AN915" s="450"/>
      <c r="AP915" s="77"/>
      <c r="AQ915" s="77"/>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row>
    <row r="916" spans="1:74" s="54" customFormat="1" ht="15" customHeight="1" x14ac:dyDescent="0.15">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G916" s="216" t="s">
        <v>152</v>
      </c>
      <c r="AH916" s="907" t="s">
        <v>914</v>
      </c>
      <c r="AI916" s="906" t="s">
        <v>915</v>
      </c>
      <c r="AJ916" s="905">
        <v>1306064</v>
      </c>
      <c r="AK916" s="451" t="s">
        <v>139</v>
      </c>
      <c r="AL916" s="451">
        <v>1</v>
      </c>
      <c r="AM916" s="449" t="s">
        <v>3041</v>
      </c>
      <c r="AN916" s="450"/>
      <c r="AP916" s="77"/>
      <c r="AQ916" s="77"/>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row>
    <row r="917" spans="1:74" s="54" customFormat="1" ht="15" customHeight="1" x14ac:dyDescent="0.15">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G917" s="216" t="s">
        <v>152</v>
      </c>
      <c r="AH917" s="907" t="s">
        <v>898</v>
      </c>
      <c r="AI917" s="906" t="s">
        <v>899</v>
      </c>
      <c r="AJ917" s="905">
        <v>1306065</v>
      </c>
      <c r="AK917" s="451" t="s">
        <v>139</v>
      </c>
      <c r="AL917" s="451">
        <v>1</v>
      </c>
      <c r="AM917" s="449" t="s">
        <v>3041</v>
      </c>
      <c r="AN917" s="450"/>
      <c r="AP917" s="77"/>
      <c r="AQ917" s="77"/>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row>
    <row r="918" spans="1:74" s="54" customFormat="1" ht="15" customHeight="1" x14ac:dyDescent="0.15">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G918" s="216" t="s">
        <v>152</v>
      </c>
      <c r="AH918" s="907" t="s">
        <v>900</v>
      </c>
      <c r="AI918" s="906" t="s">
        <v>901</v>
      </c>
      <c r="AJ918" s="905">
        <v>1306066</v>
      </c>
      <c r="AK918" s="451">
        <v>1</v>
      </c>
      <c r="AL918" s="451" t="s">
        <v>139</v>
      </c>
      <c r="AM918" s="449" t="s">
        <v>3041</v>
      </c>
      <c r="AN918" s="450"/>
      <c r="AP918" s="77"/>
      <c r="AQ918" s="77"/>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5"/>
    </row>
    <row r="919" spans="1:74" s="54" customFormat="1" ht="15" customHeight="1" x14ac:dyDescent="0.15">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G919" s="216" t="s">
        <v>152</v>
      </c>
      <c r="AH919" s="907" t="s">
        <v>856</v>
      </c>
      <c r="AI919" s="906" t="s">
        <v>857</v>
      </c>
      <c r="AJ919" s="905">
        <v>1306067</v>
      </c>
      <c r="AK919" s="451">
        <v>1</v>
      </c>
      <c r="AL919" s="451" t="s">
        <v>139</v>
      </c>
      <c r="AM919" s="449" t="s">
        <v>3041</v>
      </c>
      <c r="AN919" s="450"/>
      <c r="AP919" s="77"/>
      <c r="AQ919" s="77"/>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row>
    <row r="920" spans="1:74" s="54" customFormat="1" ht="15" customHeight="1" x14ac:dyDescent="0.15">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G920" s="216" t="s">
        <v>152</v>
      </c>
      <c r="AH920" s="907" t="s">
        <v>943</v>
      </c>
      <c r="AI920" s="906" t="s">
        <v>944</v>
      </c>
      <c r="AJ920" s="905">
        <v>1306068</v>
      </c>
      <c r="AK920" s="451">
        <v>1</v>
      </c>
      <c r="AL920" s="451" t="s">
        <v>139</v>
      </c>
      <c r="AM920" s="451" t="s">
        <v>140</v>
      </c>
      <c r="AN920" s="450"/>
      <c r="AP920" s="77"/>
      <c r="AQ920" s="77"/>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c r="BO920" s="35"/>
      <c r="BP920" s="35"/>
      <c r="BQ920" s="35"/>
      <c r="BR920" s="35"/>
      <c r="BS920" s="35"/>
      <c r="BT920" s="35"/>
      <c r="BU920" s="35"/>
      <c r="BV920" s="35"/>
    </row>
    <row r="921" spans="1:74" s="54" customFormat="1" ht="15" customHeight="1" x14ac:dyDescent="0.15">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G921" s="216" t="s">
        <v>152</v>
      </c>
      <c r="AH921" s="907" t="s">
        <v>919</v>
      </c>
      <c r="AI921" s="906" t="s">
        <v>920</v>
      </c>
      <c r="AJ921" s="905">
        <v>1306069</v>
      </c>
      <c r="AK921" s="451">
        <v>1</v>
      </c>
      <c r="AL921" s="451" t="s">
        <v>139</v>
      </c>
      <c r="AM921" s="449" t="s">
        <v>3041</v>
      </c>
      <c r="AN921" s="450"/>
      <c r="AP921" s="77"/>
      <c r="AQ921" s="77"/>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row>
    <row r="922" spans="1:74" s="54" customFormat="1" ht="15" customHeight="1" x14ac:dyDescent="0.15">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G922" s="216" t="s">
        <v>152</v>
      </c>
      <c r="AH922" s="907" t="s">
        <v>935</v>
      </c>
      <c r="AI922" s="906" t="s">
        <v>936</v>
      </c>
      <c r="AJ922" s="905">
        <v>1306070</v>
      </c>
      <c r="AK922" s="451" t="s">
        <v>139</v>
      </c>
      <c r="AL922" s="451">
        <v>1</v>
      </c>
      <c r="AM922" s="449" t="s">
        <v>3041</v>
      </c>
      <c r="AN922" s="450"/>
      <c r="AP922" s="77"/>
      <c r="AQ922" s="77"/>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row>
    <row r="923" spans="1:74" s="54" customFormat="1" ht="15" customHeight="1" x14ac:dyDescent="0.15">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G923" s="216" t="s">
        <v>152</v>
      </c>
      <c r="AH923" s="907" t="s">
        <v>884</v>
      </c>
      <c r="AI923" s="906" t="s">
        <v>885</v>
      </c>
      <c r="AJ923" s="905">
        <v>1306071</v>
      </c>
      <c r="AK923" s="451" t="s">
        <v>139</v>
      </c>
      <c r="AL923" s="451">
        <v>1</v>
      </c>
      <c r="AM923" s="449" t="s">
        <v>3041</v>
      </c>
      <c r="AN923" s="450"/>
      <c r="AP923" s="77"/>
      <c r="AQ923" s="77"/>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row>
    <row r="924" spans="1:74" s="54" customFormat="1" ht="15" customHeight="1" x14ac:dyDescent="0.15">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G924" s="216" t="s">
        <v>152</v>
      </c>
      <c r="AH924" s="907" t="s">
        <v>999</v>
      </c>
      <c r="AI924" s="906" t="s">
        <v>1000</v>
      </c>
      <c r="AJ924" s="905">
        <v>1306072</v>
      </c>
      <c r="AK924" s="451" t="s">
        <v>139</v>
      </c>
      <c r="AL924" s="451">
        <v>1</v>
      </c>
      <c r="AM924" s="449" t="s">
        <v>3041</v>
      </c>
      <c r="AN924" s="450"/>
      <c r="AP924" s="77"/>
      <c r="AQ924" s="77"/>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row>
    <row r="925" spans="1:74" s="54" customFormat="1" ht="15" customHeight="1" x14ac:dyDescent="0.15">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G925" s="216" t="s">
        <v>152</v>
      </c>
      <c r="AH925" s="907" t="s">
        <v>975</v>
      </c>
      <c r="AI925" s="906" t="s">
        <v>976</v>
      </c>
      <c r="AJ925" s="905">
        <v>1306073</v>
      </c>
      <c r="AK925" s="451" t="s">
        <v>139</v>
      </c>
      <c r="AL925" s="451">
        <v>1</v>
      </c>
      <c r="AM925" s="449" t="s">
        <v>3041</v>
      </c>
      <c r="AN925" s="450"/>
      <c r="AP925" s="77"/>
      <c r="AQ925" s="77"/>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row>
    <row r="926" spans="1:74" s="54" customFormat="1" ht="15" customHeight="1" x14ac:dyDescent="0.15">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G926" s="216" t="s">
        <v>152</v>
      </c>
      <c r="AH926" s="907" t="s">
        <v>945</v>
      </c>
      <c r="AI926" s="906" t="s">
        <v>946</v>
      </c>
      <c r="AJ926" s="905">
        <v>1306074</v>
      </c>
      <c r="AK926" s="451" t="s">
        <v>139</v>
      </c>
      <c r="AL926" s="451">
        <v>1</v>
      </c>
      <c r="AM926" s="449" t="s">
        <v>3041</v>
      </c>
      <c r="AN926" s="450"/>
      <c r="AP926" s="77"/>
      <c r="AQ926" s="77"/>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row>
    <row r="927" spans="1:74" s="54" customFormat="1" ht="15" customHeight="1" x14ac:dyDescent="0.15">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G927" s="216" t="s">
        <v>152</v>
      </c>
      <c r="AH927" s="907" t="s">
        <v>870</v>
      </c>
      <c r="AI927" s="906" t="s">
        <v>871</v>
      </c>
      <c r="AJ927" s="905">
        <v>1306075</v>
      </c>
      <c r="AK927" s="451">
        <v>1</v>
      </c>
      <c r="AL927" s="451" t="s">
        <v>139</v>
      </c>
      <c r="AM927" s="449" t="s">
        <v>3041</v>
      </c>
      <c r="AN927" s="450"/>
      <c r="AP927" s="77"/>
      <c r="AQ927" s="77"/>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row>
    <row r="928" spans="1:74" s="54" customFormat="1" ht="15" customHeight="1" x14ac:dyDescent="0.15">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G928" s="216" t="s">
        <v>152</v>
      </c>
      <c r="AH928" s="907" t="s">
        <v>991</v>
      </c>
      <c r="AI928" s="906" t="s">
        <v>992</v>
      </c>
      <c r="AJ928" s="905">
        <v>1306076</v>
      </c>
      <c r="AK928" s="451">
        <v>1</v>
      </c>
      <c r="AL928" s="451" t="s">
        <v>139</v>
      </c>
      <c r="AM928" s="451" t="s">
        <v>140</v>
      </c>
      <c r="AN928" s="450"/>
      <c r="AP928" s="77"/>
      <c r="AQ928" s="77"/>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row>
    <row r="929" spans="1:74" s="54" customFormat="1" ht="15" customHeight="1" x14ac:dyDescent="0.15">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G929" s="216" t="s">
        <v>152</v>
      </c>
      <c r="AH929" s="907" t="s">
        <v>894</v>
      </c>
      <c r="AI929" s="906" t="s">
        <v>895</v>
      </c>
      <c r="AJ929" s="905">
        <v>1306078</v>
      </c>
      <c r="AK929" s="451">
        <v>1</v>
      </c>
      <c r="AL929" s="451" t="s">
        <v>139</v>
      </c>
      <c r="AM929" s="451" t="s">
        <v>140</v>
      </c>
      <c r="AN929" s="450"/>
      <c r="AP929" s="77"/>
      <c r="AQ929" s="77"/>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row>
    <row r="930" spans="1:74" s="54" customFormat="1" ht="15" customHeight="1" x14ac:dyDescent="0.15">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G930" s="216" t="s">
        <v>152</v>
      </c>
      <c r="AH930" s="907" t="s">
        <v>890</v>
      </c>
      <c r="AI930" s="906" t="s">
        <v>891</v>
      </c>
      <c r="AJ930" s="905">
        <v>1306079</v>
      </c>
      <c r="AK930" s="451" t="s">
        <v>139</v>
      </c>
      <c r="AL930" s="451">
        <v>1</v>
      </c>
      <c r="AM930" s="449" t="s">
        <v>3041</v>
      </c>
      <c r="AN930" s="450"/>
      <c r="AP930" s="77"/>
      <c r="AQ930" s="77"/>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row>
    <row r="931" spans="1:74" s="54" customFormat="1" ht="15" customHeight="1" x14ac:dyDescent="0.15">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G931" s="216" t="s">
        <v>152</v>
      </c>
      <c r="AH931" s="907" t="s">
        <v>866</v>
      </c>
      <c r="AI931" s="906" t="s">
        <v>867</v>
      </c>
      <c r="AJ931" s="905">
        <v>1306081</v>
      </c>
      <c r="AK931" s="451" t="s">
        <v>139</v>
      </c>
      <c r="AL931" s="451">
        <v>1</v>
      </c>
      <c r="AM931" s="449" t="s">
        <v>3041</v>
      </c>
      <c r="AN931" s="450"/>
      <c r="AP931" s="77"/>
      <c r="AQ931" s="77"/>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row>
    <row r="932" spans="1:74" s="54" customFormat="1" ht="15" customHeight="1" x14ac:dyDescent="0.15">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G932" s="216" t="s">
        <v>152</v>
      </c>
      <c r="AH932" s="907" t="s">
        <v>917</v>
      </c>
      <c r="AI932" s="906" t="s">
        <v>918</v>
      </c>
      <c r="AJ932" s="905">
        <v>1306085</v>
      </c>
      <c r="AK932" s="451" t="s">
        <v>139</v>
      </c>
      <c r="AL932" s="451">
        <v>1</v>
      </c>
      <c r="AM932" s="449" t="s">
        <v>3041</v>
      </c>
      <c r="AN932" s="450"/>
      <c r="AP932" s="77"/>
      <c r="AQ932" s="77"/>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c r="BO932" s="35"/>
      <c r="BP932" s="35"/>
      <c r="BQ932" s="35"/>
      <c r="BR932" s="35"/>
      <c r="BS932" s="35"/>
      <c r="BT932" s="35"/>
      <c r="BU932" s="35"/>
      <c r="BV932" s="35"/>
    </row>
    <row r="933" spans="1:74" s="54" customFormat="1" ht="15" customHeight="1" x14ac:dyDescent="0.15">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G933" s="216" t="s">
        <v>152</v>
      </c>
      <c r="AH933" s="909" t="s">
        <v>848</v>
      </c>
      <c r="AI933" s="906" t="s">
        <v>849</v>
      </c>
      <c r="AJ933" s="905">
        <v>1306086</v>
      </c>
      <c r="AK933" s="451" t="s">
        <v>139</v>
      </c>
      <c r="AL933" s="451">
        <v>1</v>
      </c>
      <c r="AM933" s="449" t="s">
        <v>3041</v>
      </c>
      <c r="AN933" s="450"/>
      <c r="AP933" s="77"/>
      <c r="AQ933" s="77"/>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row>
    <row r="934" spans="1:74" s="54" customFormat="1" ht="15" customHeight="1" x14ac:dyDescent="0.15">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G934" s="216" t="s">
        <v>152</v>
      </c>
      <c r="AH934" s="907" t="s">
        <v>904</v>
      </c>
      <c r="AI934" s="906" t="s">
        <v>905</v>
      </c>
      <c r="AJ934" s="905">
        <v>1306992</v>
      </c>
      <c r="AK934" s="451" t="s">
        <v>139</v>
      </c>
      <c r="AL934" s="451">
        <v>1</v>
      </c>
      <c r="AM934" s="449" t="s">
        <v>3041</v>
      </c>
      <c r="AN934" s="450" t="s">
        <v>3042</v>
      </c>
      <c r="AP934" s="77"/>
      <c r="AQ934" s="77"/>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row>
    <row r="935" spans="1:74" s="54" customFormat="1" ht="15" customHeight="1" x14ac:dyDescent="0.15">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G935" s="216" t="s">
        <v>153</v>
      </c>
      <c r="AH935" s="907" t="s">
        <v>1033</v>
      </c>
      <c r="AI935" s="906" t="s">
        <v>1034</v>
      </c>
      <c r="AJ935" s="905">
        <v>1401001</v>
      </c>
      <c r="AK935" s="451">
        <v>1</v>
      </c>
      <c r="AL935" s="451" t="s">
        <v>139</v>
      </c>
      <c r="AM935" s="449" t="s">
        <v>3041</v>
      </c>
      <c r="AN935" s="450"/>
      <c r="AP935" s="77"/>
      <c r="AQ935" s="77"/>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row>
    <row r="936" spans="1:74" s="54" customFormat="1" ht="15" customHeight="1" x14ac:dyDescent="0.15">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G936" s="216" t="s">
        <v>153</v>
      </c>
      <c r="AH936" s="907" t="s">
        <v>1057</v>
      </c>
      <c r="AI936" s="906" t="s">
        <v>1058</v>
      </c>
      <c r="AJ936" s="905">
        <v>1401003</v>
      </c>
      <c r="AK936" s="451" t="s">
        <v>139</v>
      </c>
      <c r="AL936" s="451">
        <v>1</v>
      </c>
      <c r="AM936" s="449" t="s">
        <v>3041</v>
      </c>
      <c r="AN936" s="450"/>
      <c r="AP936" s="77"/>
      <c r="AQ936" s="77"/>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row>
    <row r="937" spans="1:74" s="54" customFormat="1" ht="15" customHeight="1" x14ac:dyDescent="0.15">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G937" s="216" t="s">
        <v>153</v>
      </c>
      <c r="AH937" s="907" t="s">
        <v>1071</v>
      </c>
      <c r="AI937" s="906" t="s">
        <v>1072</v>
      </c>
      <c r="AJ937" s="905">
        <v>1401004</v>
      </c>
      <c r="AK937" s="451">
        <v>1</v>
      </c>
      <c r="AL937" s="451" t="s">
        <v>139</v>
      </c>
      <c r="AM937" s="449" t="s">
        <v>3041</v>
      </c>
      <c r="AN937" s="450"/>
      <c r="AP937" s="77"/>
      <c r="AQ937" s="77"/>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c r="BO937" s="35"/>
      <c r="BP937" s="35"/>
      <c r="BQ937" s="35"/>
      <c r="BR937" s="35"/>
      <c r="BS937" s="35"/>
      <c r="BT937" s="35"/>
      <c r="BU937" s="35"/>
      <c r="BV937" s="35"/>
    </row>
    <row r="938" spans="1:74" s="54" customFormat="1" ht="15" customHeight="1" x14ac:dyDescent="0.15">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G938" s="216" t="s">
        <v>153</v>
      </c>
      <c r="AH938" s="907" t="s">
        <v>1069</v>
      </c>
      <c r="AI938" s="906" t="s">
        <v>1070</v>
      </c>
      <c r="AJ938" s="905">
        <v>1401005</v>
      </c>
      <c r="AK938" s="451" t="s">
        <v>139</v>
      </c>
      <c r="AL938" s="451">
        <v>1</v>
      </c>
      <c r="AM938" s="449" t="s">
        <v>3041</v>
      </c>
      <c r="AN938" s="450"/>
      <c r="AP938" s="77"/>
      <c r="AQ938" s="77"/>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row>
    <row r="939" spans="1:74" s="54" customFormat="1" ht="15" customHeight="1" x14ac:dyDescent="0.15">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G939" s="216" t="s">
        <v>153</v>
      </c>
      <c r="AH939" s="907" t="s">
        <v>1077</v>
      </c>
      <c r="AI939" s="906" t="s">
        <v>1078</v>
      </c>
      <c r="AJ939" s="905">
        <v>1401006</v>
      </c>
      <c r="AK939" s="451" t="s">
        <v>139</v>
      </c>
      <c r="AL939" s="451">
        <v>1</v>
      </c>
      <c r="AM939" s="449" t="s">
        <v>3041</v>
      </c>
      <c r="AN939" s="450"/>
      <c r="AP939" s="77"/>
      <c r="AQ939" s="77"/>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row>
    <row r="940" spans="1:74" s="54" customFormat="1" ht="15" customHeight="1" x14ac:dyDescent="0.15">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G940" s="216" t="s">
        <v>153</v>
      </c>
      <c r="AH940" s="907" t="s">
        <v>1105</v>
      </c>
      <c r="AI940" s="906" t="s">
        <v>1106</v>
      </c>
      <c r="AJ940" s="905">
        <v>1401007</v>
      </c>
      <c r="AK940" s="451" t="s">
        <v>139</v>
      </c>
      <c r="AL940" s="451">
        <v>1</v>
      </c>
      <c r="AM940" s="449" t="s">
        <v>3041</v>
      </c>
      <c r="AN940" s="450"/>
      <c r="AP940" s="77"/>
      <c r="AQ940" s="77"/>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row>
    <row r="941" spans="1:74" s="54" customFormat="1" ht="15" customHeight="1" x14ac:dyDescent="0.15">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G941" s="216" t="s">
        <v>153</v>
      </c>
      <c r="AH941" s="907" t="s">
        <v>1193</v>
      </c>
      <c r="AI941" s="906" t="s">
        <v>1194</v>
      </c>
      <c r="AJ941" s="905">
        <v>1401008</v>
      </c>
      <c r="AK941" s="451" t="s">
        <v>139</v>
      </c>
      <c r="AL941" s="451">
        <v>1</v>
      </c>
      <c r="AM941" s="449" t="s">
        <v>3041</v>
      </c>
      <c r="AN941" s="450"/>
      <c r="AP941" s="77"/>
      <c r="AQ941" s="77"/>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row>
    <row r="942" spans="1:74" s="54" customFormat="1" ht="15" customHeight="1" x14ac:dyDescent="0.15">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G942" s="216" t="s">
        <v>153</v>
      </c>
      <c r="AH942" s="907" t="s">
        <v>1201</v>
      </c>
      <c r="AI942" s="906" t="s">
        <v>1202</v>
      </c>
      <c r="AJ942" s="905">
        <v>1401009</v>
      </c>
      <c r="AK942" s="451">
        <v>1</v>
      </c>
      <c r="AL942" s="451" t="s">
        <v>139</v>
      </c>
      <c r="AM942" s="449" t="s">
        <v>3041</v>
      </c>
      <c r="AN942" s="450"/>
      <c r="AP942" s="77"/>
      <c r="AQ942" s="77"/>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row>
    <row r="943" spans="1:74" s="54" customFormat="1" ht="15" customHeight="1" x14ac:dyDescent="0.15">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G943" s="216" t="s">
        <v>153</v>
      </c>
      <c r="AH943" s="907" t="s">
        <v>1222</v>
      </c>
      <c r="AI943" s="906" t="s">
        <v>1223</v>
      </c>
      <c r="AJ943" s="905">
        <v>1401010</v>
      </c>
      <c r="AK943" s="451" t="s">
        <v>139</v>
      </c>
      <c r="AL943" s="451">
        <v>1</v>
      </c>
      <c r="AM943" s="449" t="s">
        <v>3041</v>
      </c>
      <c r="AN943" s="450"/>
      <c r="AP943" s="77"/>
      <c r="AQ943" s="77"/>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row>
    <row r="944" spans="1:74" s="54" customFormat="1" ht="15" customHeight="1" x14ac:dyDescent="0.15">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G944" s="216" t="s">
        <v>153</v>
      </c>
      <c r="AH944" s="907" t="s">
        <v>3046</v>
      </c>
      <c r="AI944" s="906" t="s">
        <v>3047</v>
      </c>
      <c r="AJ944" s="905">
        <v>1401012</v>
      </c>
      <c r="AK944" s="451">
        <v>1</v>
      </c>
      <c r="AL944" s="451" t="s">
        <v>139</v>
      </c>
      <c r="AM944" s="451" t="s">
        <v>140</v>
      </c>
      <c r="AN944" s="450"/>
      <c r="AP944" s="77"/>
      <c r="AQ944" s="77"/>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row>
    <row r="945" spans="1:74" s="54" customFormat="1" ht="15" customHeight="1" x14ac:dyDescent="0.15">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G945" s="216" t="s">
        <v>153</v>
      </c>
      <c r="AH945" s="907" t="s">
        <v>1288</v>
      </c>
      <c r="AI945" s="906" t="s">
        <v>1289</v>
      </c>
      <c r="AJ945" s="905">
        <v>1401013</v>
      </c>
      <c r="AK945" s="451">
        <v>1</v>
      </c>
      <c r="AL945" s="451" t="s">
        <v>139</v>
      </c>
      <c r="AM945" s="449" t="s">
        <v>3041</v>
      </c>
      <c r="AN945" s="450"/>
      <c r="AP945" s="77"/>
      <c r="AQ945" s="77"/>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row>
    <row r="946" spans="1:74" s="54" customFormat="1" ht="15" customHeight="1" x14ac:dyDescent="0.15">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G946" s="216" t="s">
        <v>153</v>
      </c>
      <c r="AH946" s="907" t="s">
        <v>1317</v>
      </c>
      <c r="AI946" s="906" t="s">
        <v>1318</v>
      </c>
      <c r="AJ946" s="905">
        <v>1401014</v>
      </c>
      <c r="AK946" s="451" t="s">
        <v>139</v>
      </c>
      <c r="AL946" s="451">
        <v>1</v>
      </c>
      <c r="AM946" s="449" t="s">
        <v>3041</v>
      </c>
      <c r="AN946" s="450"/>
      <c r="AP946" s="77"/>
      <c r="AQ946" s="77"/>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row>
    <row r="947" spans="1:74" s="54" customFormat="1" ht="15" customHeight="1" x14ac:dyDescent="0.15">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G947" s="216" t="s">
        <v>153</v>
      </c>
      <c r="AH947" s="907" t="s">
        <v>1337</v>
      </c>
      <c r="AI947" s="906" t="s">
        <v>1338</v>
      </c>
      <c r="AJ947" s="905">
        <v>1401015</v>
      </c>
      <c r="AK947" s="451">
        <v>1</v>
      </c>
      <c r="AL947" s="451" t="s">
        <v>139</v>
      </c>
      <c r="AM947" s="449" t="s">
        <v>3041</v>
      </c>
      <c r="AN947" s="450"/>
      <c r="AP947" s="77"/>
      <c r="AQ947" s="77"/>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row>
    <row r="948" spans="1:74" s="54" customFormat="1" ht="15" customHeight="1" x14ac:dyDescent="0.15">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G948" s="216" t="s">
        <v>153</v>
      </c>
      <c r="AH948" s="907" t="s">
        <v>1383</v>
      </c>
      <c r="AI948" s="906" t="s">
        <v>1384</v>
      </c>
      <c r="AJ948" s="905">
        <v>1401016</v>
      </c>
      <c r="AK948" s="451" t="s">
        <v>139</v>
      </c>
      <c r="AL948" s="451">
        <v>1</v>
      </c>
      <c r="AM948" s="449" t="s">
        <v>3041</v>
      </c>
      <c r="AN948" s="450"/>
      <c r="AP948" s="77"/>
      <c r="AQ948" s="77"/>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row>
    <row r="949" spans="1:74" s="54" customFormat="1" ht="15" customHeight="1" x14ac:dyDescent="0.15">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G949" s="216" t="s">
        <v>153</v>
      </c>
      <c r="AH949" s="907" t="s">
        <v>1411</v>
      </c>
      <c r="AI949" s="906" t="s">
        <v>1412</v>
      </c>
      <c r="AJ949" s="905">
        <v>1401017</v>
      </c>
      <c r="AK949" s="451" t="s">
        <v>139</v>
      </c>
      <c r="AL949" s="451">
        <v>1</v>
      </c>
      <c r="AM949" s="449" t="s">
        <v>3041</v>
      </c>
      <c r="AN949" s="450"/>
      <c r="AP949" s="77"/>
      <c r="AQ949" s="77"/>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row>
    <row r="950" spans="1:74" s="54" customFormat="1" ht="15" customHeight="1" x14ac:dyDescent="0.15">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G950" s="216" t="s">
        <v>153</v>
      </c>
      <c r="AH950" s="907" t="s">
        <v>1459</v>
      </c>
      <c r="AI950" s="906" t="s">
        <v>1460</v>
      </c>
      <c r="AJ950" s="905">
        <v>1401019</v>
      </c>
      <c r="AK950" s="451">
        <v>1</v>
      </c>
      <c r="AL950" s="451" t="s">
        <v>139</v>
      </c>
      <c r="AM950" s="451" t="s">
        <v>140</v>
      </c>
      <c r="AN950" s="450"/>
      <c r="AP950" s="77"/>
      <c r="AQ950" s="77"/>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row>
    <row r="951" spans="1:74" s="54" customFormat="1" ht="15" customHeight="1" x14ac:dyDescent="0.15">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G951" s="216" t="s">
        <v>153</v>
      </c>
      <c r="AH951" s="907" t="s">
        <v>1045</v>
      </c>
      <c r="AI951" s="906" t="s">
        <v>1046</v>
      </c>
      <c r="AJ951" s="905">
        <v>1401021</v>
      </c>
      <c r="AK951" s="451">
        <v>1</v>
      </c>
      <c r="AL951" s="451" t="s">
        <v>139</v>
      </c>
      <c r="AM951" s="451" t="s">
        <v>140</v>
      </c>
      <c r="AN951" s="450"/>
      <c r="AP951" s="77"/>
      <c r="AQ951" s="77"/>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row>
    <row r="952" spans="1:74" s="54" customFormat="1" ht="15" customHeight="1" x14ac:dyDescent="0.15">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G952" s="216" t="s">
        <v>153</v>
      </c>
      <c r="AH952" s="907" t="s">
        <v>1007</v>
      </c>
      <c r="AI952" s="906" t="s">
        <v>1008</v>
      </c>
      <c r="AJ952" s="905">
        <v>1402001</v>
      </c>
      <c r="AK952" s="451" t="s">
        <v>139</v>
      </c>
      <c r="AL952" s="451">
        <v>1</v>
      </c>
      <c r="AM952" s="449" t="s">
        <v>3041</v>
      </c>
      <c r="AN952" s="450"/>
      <c r="AP952" s="77"/>
      <c r="AQ952" s="77"/>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row>
    <row r="953" spans="1:74" s="54" customFormat="1" ht="15" customHeight="1" x14ac:dyDescent="0.15">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G953" s="216" t="s">
        <v>153</v>
      </c>
      <c r="AH953" s="907" t="s">
        <v>1083</v>
      </c>
      <c r="AI953" s="906" t="s">
        <v>1084</v>
      </c>
      <c r="AJ953" s="905">
        <v>1402003</v>
      </c>
      <c r="AK953" s="451">
        <v>1</v>
      </c>
      <c r="AL953" s="451" t="s">
        <v>139</v>
      </c>
      <c r="AM953" s="451" t="s">
        <v>140</v>
      </c>
      <c r="AN953" s="450"/>
      <c r="AP953" s="77"/>
      <c r="AQ953" s="77"/>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row>
    <row r="954" spans="1:74" s="54" customFormat="1" ht="15" customHeight="1" x14ac:dyDescent="0.15">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G954" s="216" t="s">
        <v>153</v>
      </c>
      <c r="AH954" s="907" t="s">
        <v>1149</v>
      </c>
      <c r="AI954" s="906" t="s">
        <v>1150</v>
      </c>
      <c r="AJ954" s="905">
        <v>1402004</v>
      </c>
      <c r="AK954" s="451" t="s">
        <v>139</v>
      </c>
      <c r="AL954" s="451">
        <v>1</v>
      </c>
      <c r="AM954" s="449" t="s">
        <v>3041</v>
      </c>
      <c r="AN954" s="450"/>
      <c r="AP954" s="77"/>
      <c r="AQ954" s="77"/>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row>
    <row r="955" spans="1:74" s="54" customFormat="1" ht="15" customHeight="1" x14ac:dyDescent="0.15">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G955" s="216" t="s">
        <v>153</v>
      </c>
      <c r="AH955" s="907" t="s">
        <v>1371</v>
      </c>
      <c r="AI955" s="906" t="s">
        <v>1372</v>
      </c>
      <c r="AJ955" s="905">
        <v>1402006</v>
      </c>
      <c r="AK955" s="451" t="s">
        <v>139</v>
      </c>
      <c r="AL955" s="451">
        <v>1</v>
      </c>
      <c r="AM955" s="449" t="s">
        <v>3041</v>
      </c>
      <c r="AN955" s="450"/>
      <c r="AP955" s="77"/>
      <c r="AQ955" s="77"/>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row>
    <row r="956" spans="1:74" s="54" customFormat="1" ht="15" customHeight="1" x14ac:dyDescent="0.15">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G956" s="216" t="s">
        <v>153</v>
      </c>
      <c r="AH956" s="907" t="s">
        <v>1177</v>
      </c>
      <c r="AI956" s="906" t="s">
        <v>1178</v>
      </c>
      <c r="AJ956" s="905">
        <v>1402007</v>
      </c>
      <c r="AK956" s="451" t="s">
        <v>139</v>
      </c>
      <c r="AL956" s="451">
        <v>1</v>
      </c>
      <c r="AM956" s="449" t="s">
        <v>3041</v>
      </c>
      <c r="AN956" s="450"/>
      <c r="AP956" s="77"/>
      <c r="AQ956" s="77"/>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5"/>
    </row>
    <row r="957" spans="1:74" s="54" customFormat="1" ht="15" customHeight="1" x14ac:dyDescent="0.15">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G957" s="216" t="s">
        <v>153</v>
      </c>
      <c r="AH957" s="907" t="s">
        <v>1218</v>
      </c>
      <c r="AI957" s="906" t="s">
        <v>1219</v>
      </c>
      <c r="AJ957" s="905">
        <v>1402008</v>
      </c>
      <c r="AK957" s="451">
        <v>1</v>
      </c>
      <c r="AL957" s="451" t="s">
        <v>139</v>
      </c>
      <c r="AM957" s="449" t="s">
        <v>3041</v>
      </c>
      <c r="AN957" s="450"/>
      <c r="AP957" s="77"/>
      <c r="AQ957" s="77"/>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row>
    <row r="958" spans="1:74" s="54" customFormat="1" ht="15" customHeight="1" x14ac:dyDescent="0.15">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G958" s="216" t="s">
        <v>153</v>
      </c>
      <c r="AH958" s="907" t="s">
        <v>1220</v>
      </c>
      <c r="AI958" s="906" t="s">
        <v>1221</v>
      </c>
      <c r="AJ958" s="905">
        <v>1402009</v>
      </c>
      <c r="AK958" s="451" t="s">
        <v>139</v>
      </c>
      <c r="AL958" s="451">
        <v>1</v>
      </c>
      <c r="AM958" s="449" t="s">
        <v>3041</v>
      </c>
      <c r="AN958" s="450"/>
      <c r="AP958" s="77"/>
      <c r="AQ958" s="77"/>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row>
    <row r="959" spans="1:74" s="54" customFormat="1" ht="15" customHeight="1" x14ac:dyDescent="0.15">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G959" s="216" t="s">
        <v>153</v>
      </c>
      <c r="AH959" s="907" t="s">
        <v>1244</v>
      </c>
      <c r="AI959" s="906" t="s">
        <v>1245</v>
      </c>
      <c r="AJ959" s="905">
        <v>1402010</v>
      </c>
      <c r="AK959" s="451" t="s">
        <v>139</v>
      </c>
      <c r="AL959" s="451">
        <v>1</v>
      </c>
      <c r="AM959" s="449" t="s">
        <v>3041</v>
      </c>
      <c r="AN959" s="450"/>
      <c r="AP959" s="77"/>
      <c r="AQ959" s="77"/>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row>
    <row r="960" spans="1:74" s="54" customFormat="1" ht="15" customHeight="1" x14ac:dyDescent="0.15">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G960" s="216" t="s">
        <v>153</v>
      </c>
      <c r="AH960" s="907" t="s">
        <v>1282</v>
      </c>
      <c r="AI960" s="906" t="s">
        <v>1283</v>
      </c>
      <c r="AJ960" s="905">
        <v>1402013</v>
      </c>
      <c r="AK960" s="451">
        <v>1</v>
      </c>
      <c r="AL960" s="451" t="s">
        <v>139</v>
      </c>
      <c r="AM960" s="449" t="s">
        <v>3041</v>
      </c>
      <c r="AN960" s="450"/>
      <c r="AP960" s="77"/>
      <c r="AQ960" s="77"/>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row>
    <row r="961" spans="1:74" s="54" customFormat="1" ht="15" customHeight="1" x14ac:dyDescent="0.15">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G961" s="216" t="s">
        <v>153</v>
      </c>
      <c r="AH961" s="907" t="s">
        <v>1153</v>
      </c>
      <c r="AI961" s="906" t="s">
        <v>1154</v>
      </c>
      <c r="AJ961" s="905">
        <v>1402014</v>
      </c>
      <c r="AK961" s="451" t="s">
        <v>139</v>
      </c>
      <c r="AL961" s="451">
        <v>1</v>
      </c>
      <c r="AM961" s="449" t="s">
        <v>3041</v>
      </c>
      <c r="AN961" s="450"/>
      <c r="AP961" s="77"/>
      <c r="AQ961" s="77"/>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5"/>
    </row>
    <row r="962" spans="1:74" s="54" customFormat="1" ht="15" customHeight="1" x14ac:dyDescent="0.15">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G962" s="216" t="s">
        <v>153</v>
      </c>
      <c r="AH962" s="907" t="s">
        <v>1319</v>
      </c>
      <c r="AI962" s="906" t="s">
        <v>1320</v>
      </c>
      <c r="AJ962" s="905">
        <v>1402015</v>
      </c>
      <c r="AK962" s="451">
        <v>1</v>
      </c>
      <c r="AL962" s="451" t="s">
        <v>139</v>
      </c>
      <c r="AM962" s="449" t="s">
        <v>3041</v>
      </c>
      <c r="AN962" s="450"/>
      <c r="AP962" s="77"/>
      <c r="AQ962" s="77"/>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row>
    <row r="963" spans="1:74" s="54" customFormat="1" ht="15" customHeight="1" x14ac:dyDescent="0.15">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G963" s="216" t="s">
        <v>153</v>
      </c>
      <c r="AH963" s="907" t="s">
        <v>1385</v>
      </c>
      <c r="AI963" s="906" t="s">
        <v>1386</v>
      </c>
      <c r="AJ963" s="905">
        <v>1402016</v>
      </c>
      <c r="AK963" s="451" t="s">
        <v>139</v>
      </c>
      <c r="AL963" s="451">
        <v>1</v>
      </c>
      <c r="AM963" s="449" t="s">
        <v>3041</v>
      </c>
      <c r="AN963" s="450"/>
      <c r="AP963" s="77"/>
      <c r="AQ963" s="77"/>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5"/>
    </row>
    <row r="964" spans="1:74" s="54" customFormat="1" ht="15" customHeight="1" x14ac:dyDescent="0.15">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G964" s="216" t="s">
        <v>153</v>
      </c>
      <c r="AH964" s="907" t="s">
        <v>1419</v>
      </c>
      <c r="AI964" s="906" t="s">
        <v>1420</v>
      </c>
      <c r="AJ964" s="905">
        <v>1402017</v>
      </c>
      <c r="AK964" s="451">
        <v>1</v>
      </c>
      <c r="AL964" s="451" t="s">
        <v>139</v>
      </c>
      <c r="AM964" s="449" t="s">
        <v>3041</v>
      </c>
      <c r="AN964" s="450"/>
      <c r="AP964" s="77"/>
      <c r="AQ964" s="77"/>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5"/>
    </row>
    <row r="965" spans="1:74" s="54" customFormat="1" ht="15" customHeight="1" x14ac:dyDescent="0.15">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G965" s="216" t="s">
        <v>153</v>
      </c>
      <c r="AH965" s="907" t="s">
        <v>1443</v>
      </c>
      <c r="AI965" s="906" t="s">
        <v>1444</v>
      </c>
      <c r="AJ965" s="905">
        <v>1402019</v>
      </c>
      <c r="AK965" s="451" t="s">
        <v>139</v>
      </c>
      <c r="AL965" s="451">
        <v>1</v>
      </c>
      <c r="AM965" s="449" t="s">
        <v>3041</v>
      </c>
      <c r="AN965" s="450"/>
      <c r="AP965" s="77"/>
      <c r="AQ965" s="77"/>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row>
    <row r="966" spans="1:74" s="54" customFormat="1" ht="15" customHeight="1" x14ac:dyDescent="0.15">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G966" s="216" t="s">
        <v>153</v>
      </c>
      <c r="AH966" s="907" t="s">
        <v>1041</v>
      </c>
      <c r="AI966" s="906" t="s">
        <v>1042</v>
      </c>
      <c r="AJ966" s="905">
        <v>1403001</v>
      </c>
      <c r="AK966" s="451" t="s">
        <v>139</v>
      </c>
      <c r="AL966" s="451">
        <v>1</v>
      </c>
      <c r="AM966" s="449" t="s">
        <v>3041</v>
      </c>
      <c r="AN966" s="450"/>
      <c r="AP966" s="77"/>
      <c r="AQ966" s="77"/>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row>
    <row r="967" spans="1:74" s="54" customFormat="1" ht="15" customHeight="1" x14ac:dyDescent="0.15">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G967" s="216" t="s">
        <v>153</v>
      </c>
      <c r="AH967" s="907" t="s">
        <v>1053</v>
      </c>
      <c r="AI967" s="906" t="s">
        <v>1054</v>
      </c>
      <c r="AJ967" s="905">
        <v>1403002</v>
      </c>
      <c r="AK967" s="451">
        <v>1</v>
      </c>
      <c r="AL967" s="451" t="s">
        <v>139</v>
      </c>
      <c r="AM967" s="451" t="s">
        <v>140</v>
      </c>
      <c r="AN967" s="450"/>
      <c r="AP967" s="77"/>
      <c r="AQ967" s="77"/>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row>
    <row r="968" spans="1:74" s="54" customFormat="1" ht="15" customHeight="1" x14ac:dyDescent="0.15">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G968" s="216" t="s">
        <v>153</v>
      </c>
      <c r="AH968" s="907" t="s">
        <v>3048</v>
      </c>
      <c r="AI968" s="906" t="s">
        <v>1213</v>
      </c>
      <c r="AJ968" s="905">
        <v>1403003</v>
      </c>
      <c r="AK968" s="451">
        <v>1</v>
      </c>
      <c r="AL968" s="451" t="s">
        <v>139</v>
      </c>
      <c r="AM968" s="449" t="s">
        <v>3041</v>
      </c>
      <c r="AN968" s="450"/>
      <c r="AP968" s="77"/>
      <c r="AQ968" s="77"/>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row>
    <row r="969" spans="1:74" s="54" customFormat="1" ht="15" customHeight="1" x14ac:dyDescent="0.15">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G969" s="216" t="s">
        <v>153</v>
      </c>
      <c r="AH969" s="907" t="s">
        <v>1214</v>
      </c>
      <c r="AI969" s="906" t="s">
        <v>1215</v>
      </c>
      <c r="AJ969" s="905">
        <v>1403004</v>
      </c>
      <c r="AK969" s="451" t="s">
        <v>139</v>
      </c>
      <c r="AL969" s="451">
        <v>1</v>
      </c>
      <c r="AM969" s="449" t="s">
        <v>3041</v>
      </c>
      <c r="AN969" s="450"/>
      <c r="AP969" s="77"/>
      <c r="AQ969" s="77"/>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row>
    <row r="970" spans="1:74" s="54" customFormat="1" ht="15" customHeight="1" x14ac:dyDescent="0.15">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G970" s="216" t="s">
        <v>153</v>
      </c>
      <c r="AH970" s="907" t="s">
        <v>1403</v>
      </c>
      <c r="AI970" s="906" t="s">
        <v>1404</v>
      </c>
      <c r="AJ970" s="905">
        <v>1403005</v>
      </c>
      <c r="AK970" s="451" t="s">
        <v>139</v>
      </c>
      <c r="AL970" s="451">
        <v>1</v>
      </c>
      <c r="AM970" s="449" t="s">
        <v>3041</v>
      </c>
      <c r="AN970" s="450"/>
      <c r="AP970" s="77"/>
      <c r="AQ970" s="77"/>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row>
    <row r="971" spans="1:74" s="54" customFormat="1" ht="15" customHeight="1" x14ac:dyDescent="0.15">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G971" s="216" t="s">
        <v>153</v>
      </c>
      <c r="AH971" s="907" t="s">
        <v>1437</v>
      </c>
      <c r="AI971" s="906" t="s">
        <v>1438</v>
      </c>
      <c r="AJ971" s="905">
        <v>1403006</v>
      </c>
      <c r="AK971" s="451">
        <v>1</v>
      </c>
      <c r="AL971" s="451" t="s">
        <v>139</v>
      </c>
      <c r="AM971" s="449" t="s">
        <v>3041</v>
      </c>
      <c r="AN971" s="450"/>
      <c r="AP971" s="77"/>
      <c r="AQ971" s="77"/>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row>
    <row r="972" spans="1:74" s="54" customFormat="1" ht="15" customHeight="1" x14ac:dyDescent="0.15">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G972" s="216" t="s">
        <v>153</v>
      </c>
      <c r="AH972" s="907" t="s">
        <v>1453</v>
      </c>
      <c r="AI972" s="906" t="s">
        <v>1454</v>
      </c>
      <c r="AJ972" s="905">
        <v>1403007</v>
      </c>
      <c r="AK972" s="451" t="s">
        <v>139</v>
      </c>
      <c r="AL972" s="451">
        <v>1</v>
      </c>
      <c r="AM972" s="449" t="s">
        <v>3041</v>
      </c>
      <c r="AN972" s="450"/>
      <c r="AP972" s="77"/>
      <c r="AQ972" s="77"/>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row>
    <row r="973" spans="1:74" s="54" customFormat="1" ht="15" customHeight="1" x14ac:dyDescent="0.15">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G973" s="216" t="s">
        <v>153</v>
      </c>
      <c r="AH973" s="907" t="s">
        <v>1005</v>
      </c>
      <c r="AI973" s="906" t="s">
        <v>1006</v>
      </c>
      <c r="AJ973" s="905">
        <v>1403009</v>
      </c>
      <c r="AK973" s="451">
        <v>1</v>
      </c>
      <c r="AL973" s="451" t="s">
        <v>139</v>
      </c>
      <c r="AM973" s="449" t="s">
        <v>3041</v>
      </c>
      <c r="AN973" s="450"/>
      <c r="AP973" s="77"/>
      <c r="AQ973" s="77"/>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row>
    <row r="974" spans="1:74" s="54" customFormat="1" ht="15" customHeight="1" x14ac:dyDescent="0.15">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G974" s="216" t="s">
        <v>153</v>
      </c>
      <c r="AH974" s="907" t="s">
        <v>1059</v>
      </c>
      <c r="AI974" s="906" t="s">
        <v>1060</v>
      </c>
      <c r="AJ974" s="905">
        <v>1403010</v>
      </c>
      <c r="AK974" s="451" t="s">
        <v>139</v>
      </c>
      <c r="AL974" s="451">
        <v>1</v>
      </c>
      <c r="AM974" s="449" t="s">
        <v>3041</v>
      </c>
      <c r="AN974" s="450"/>
      <c r="AP974" s="77"/>
      <c r="AQ974" s="77"/>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row>
    <row r="975" spans="1:74" s="54" customFormat="1" ht="15" customHeight="1" x14ac:dyDescent="0.1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G975" s="216" t="s">
        <v>153</v>
      </c>
      <c r="AH975" s="907" t="s">
        <v>1113</v>
      </c>
      <c r="AI975" s="906" t="s">
        <v>1114</v>
      </c>
      <c r="AJ975" s="905">
        <v>1403011</v>
      </c>
      <c r="AK975" s="451">
        <v>1</v>
      </c>
      <c r="AL975" s="451" t="s">
        <v>139</v>
      </c>
      <c r="AM975" s="449" t="s">
        <v>3041</v>
      </c>
      <c r="AN975" s="450"/>
      <c r="AP975" s="77"/>
      <c r="AQ975" s="77"/>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row>
    <row r="976" spans="1:74" s="54" customFormat="1" ht="15" customHeight="1" x14ac:dyDescent="0.15">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G976" s="216" t="s">
        <v>153</v>
      </c>
      <c r="AH976" s="907" t="s">
        <v>1139</v>
      </c>
      <c r="AI976" s="906" t="s">
        <v>1140</v>
      </c>
      <c r="AJ976" s="905">
        <v>1403012</v>
      </c>
      <c r="AK976" s="451">
        <v>1</v>
      </c>
      <c r="AL976" s="451" t="s">
        <v>139</v>
      </c>
      <c r="AM976" s="449" t="s">
        <v>3041</v>
      </c>
      <c r="AN976" s="450"/>
      <c r="AP976" s="77"/>
      <c r="AQ976" s="77"/>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row>
    <row r="977" spans="1:74" s="54" customFormat="1" ht="15" customHeight="1" x14ac:dyDescent="0.15">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G977" s="216" t="s">
        <v>153</v>
      </c>
      <c r="AH977" s="907" t="s">
        <v>1155</v>
      </c>
      <c r="AI977" s="906" t="s">
        <v>1156</v>
      </c>
      <c r="AJ977" s="905">
        <v>1403013</v>
      </c>
      <c r="AK977" s="451" t="s">
        <v>139</v>
      </c>
      <c r="AL977" s="451">
        <v>1</v>
      </c>
      <c r="AM977" s="449" t="s">
        <v>3041</v>
      </c>
      <c r="AN977" s="450"/>
      <c r="AP977" s="77"/>
      <c r="AQ977" s="77"/>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row>
    <row r="978" spans="1:74" s="54" customFormat="1" ht="15" customHeight="1" x14ac:dyDescent="0.15">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G978" s="216" t="s">
        <v>153</v>
      </c>
      <c r="AH978" s="907" t="s">
        <v>1296</v>
      </c>
      <c r="AI978" s="906" t="s">
        <v>1297</v>
      </c>
      <c r="AJ978" s="905">
        <v>1403015</v>
      </c>
      <c r="AK978" s="451" t="s">
        <v>139</v>
      </c>
      <c r="AL978" s="451">
        <v>1</v>
      </c>
      <c r="AM978" s="449" t="s">
        <v>3041</v>
      </c>
      <c r="AN978" s="450"/>
      <c r="AP978" s="77"/>
      <c r="AQ978" s="77"/>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5"/>
    </row>
    <row r="979" spans="1:74" s="54" customFormat="1" ht="15" customHeight="1" x14ac:dyDescent="0.15">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G979" s="216" t="s">
        <v>153</v>
      </c>
      <c r="AH979" s="907" t="s">
        <v>1379</v>
      </c>
      <c r="AI979" s="906" t="s">
        <v>1380</v>
      </c>
      <c r="AJ979" s="905">
        <v>1403016</v>
      </c>
      <c r="AK979" s="451" t="s">
        <v>139</v>
      </c>
      <c r="AL979" s="451">
        <v>1</v>
      </c>
      <c r="AM979" s="449" t="s">
        <v>3041</v>
      </c>
      <c r="AN979" s="450"/>
      <c r="AP979" s="77"/>
      <c r="AQ979" s="77"/>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row>
    <row r="980" spans="1:74" s="54" customFormat="1" ht="15" customHeight="1" x14ac:dyDescent="0.15">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G980" s="216" t="s">
        <v>153</v>
      </c>
      <c r="AH980" s="907" t="s">
        <v>1099</v>
      </c>
      <c r="AI980" s="906" t="s">
        <v>1100</v>
      </c>
      <c r="AJ980" s="905">
        <v>1403017</v>
      </c>
      <c r="AK980" s="451" t="s">
        <v>139</v>
      </c>
      <c r="AL980" s="451">
        <v>1</v>
      </c>
      <c r="AM980" s="449" t="s">
        <v>3041</v>
      </c>
      <c r="AN980" s="450"/>
      <c r="AP980" s="77"/>
      <c r="AQ980" s="77"/>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row>
    <row r="981" spans="1:74" s="54" customFormat="1" ht="15" customHeight="1" x14ac:dyDescent="0.15">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G981" s="216" t="s">
        <v>153</v>
      </c>
      <c r="AH981" s="907" t="s">
        <v>1315</v>
      </c>
      <c r="AI981" s="906" t="s">
        <v>1316</v>
      </c>
      <c r="AJ981" s="905">
        <v>1403018</v>
      </c>
      <c r="AK981" s="451">
        <v>1</v>
      </c>
      <c r="AL981" s="451" t="s">
        <v>139</v>
      </c>
      <c r="AM981" s="449" t="s">
        <v>3041</v>
      </c>
      <c r="AN981" s="450"/>
      <c r="AP981" s="77"/>
      <c r="AQ981" s="77"/>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c r="BO981" s="35"/>
      <c r="BP981" s="35"/>
      <c r="BQ981" s="35"/>
      <c r="BR981" s="35"/>
      <c r="BS981" s="35"/>
      <c r="BT981" s="35"/>
      <c r="BU981" s="35"/>
      <c r="BV981" s="35"/>
    </row>
    <row r="982" spans="1:74" s="54" customFormat="1" ht="15" customHeight="1" x14ac:dyDescent="0.15">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G982" s="216" t="s">
        <v>153</v>
      </c>
      <c r="AH982" s="907" t="s">
        <v>1051</v>
      </c>
      <c r="AI982" s="906" t="s">
        <v>1052</v>
      </c>
      <c r="AJ982" s="905">
        <v>1403019</v>
      </c>
      <c r="AK982" s="451">
        <v>1</v>
      </c>
      <c r="AL982" s="451" t="s">
        <v>139</v>
      </c>
      <c r="AM982" s="449" t="s">
        <v>3041</v>
      </c>
      <c r="AN982" s="450"/>
      <c r="AP982" s="77"/>
      <c r="AQ982" s="77"/>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row>
    <row r="983" spans="1:74" s="54" customFormat="1" ht="15" customHeight="1" x14ac:dyDescent="0.15">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G983" s="216" t="s">
        <v>153</v>
      </c>
      <c r="AH983" s="907" t="s">
        <v>1455</v>
      </c>
      <c r="AI983" s="906" t="s">
        <v>1456</v>
      </c>
      <c r="AJ983" s="905">
        <v>1403020</v>
      </c>
      <c r="AK983" s="451">
        <v>1</v>
      </c>
      <c r="AL983" s="451" t="s">
        <v>139</v>
      </c>
      <c r="AM983" s="449" t="s">
        <v>3041</v>
      </c>
      <c r="AN983" s="450"/>
      <c r="AP983" s="77"/>
      <c r="AQ983" s="77"/>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row>
    <row r="984" spans="1:74" s="54" customFormat="1" ht="15" customHeight="1" x14ac:dyDescent="0.15">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G984" s="216" t="s">
        <v>153</v>
      </c>
      <c r="AH984" s="907" t="s">
        <v>1011</v>
      </c>
      <c r="AI984" s="906" t="s">
        <v>1012</v>
      </c>
      <c r="AJ984" s="905">
        <v>1404001</v>
      </c>
      <c r="AK984" s="451">
        <v>1</v>
      </c>
      <c r="AL984" s="451" t="s">
        <v>139</v>
      </c>
      <c r="AM984" s="449" t="s">
        <v>3041</v>
      </c>
      <c r="AN984" s="450"/>
      <c r="AP984" s="77"/>
      <c r="AQ984" s="77"/>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row>
    <row r="985" spans="1:74" s="54" customFormat="1" ht="15" customHeight="1" x14ac:dyDescent="0.15">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G985" s="216" t="s">
        <v>153</v>
      </c>
      <c r="AH985" s="907" t="s">
        <v>1015</v>
      </c>
      <c r="AI985" s="906" t="s">
        <v>1016</v>
      </c>
      <c r="AJ985" s="905">
        <v>1404002</v>
      </c>
      <c r="AK985" s="451" t="s">
        <v>139</v>
      </c>
      <c r="AL985" s="451">
        <v>1</v>
      </c>
      <c r="AM985" s="449" t="s">
        <v>3041</v>
      </c>
      <c r="AN985" s="450"/>
      <c r="AP985" s="77"/>
      <c r="AQ985" s="77"/>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row>
    <row r="986" spans="1:74" s="54" customFormat="1" ht="15" customHeight="1" x14ac:dyDescent="0.15">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G986" s="216" t="s">
        <v>153</v>
      </c>
      <c r="AH986" s="907" t="s">
        <v>1017</v>
      </c>
      <c r="AI986" s="906" t="s">
        <v>1018</v>
      </c>
      <c r="AJ986" s="905">
        <v>1404003</v>
      </c>
      <c r="AK986" s="451" t="s">
        <v>139</v>
      </c>
      <c r="AL986" s="451">
        <v>1</v>
      </c>
      <c r="AM986" s="451" t="s">
        <v>140</v>
      </c>
      <c r="AN986" s="450"/>
      <c r="AP986" s="77"/>
      <c r="AQ986" s="77"/>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row>
    <row r="987" spans="1:74" s="54" customFormat="1" ht="15" customHeight="1" x14ac:dyDescent="0.15">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G987" s="216" t="s">
        <v>153</v>
      </c>
      <c r="AH987" s="907" t="s">
        <v>1027</v>
      </c>
      <c r="AI987" s="906" t="s">
        <v>1028</v>
      </c>
      <c r="AJ987" s="905">
        <v>1404005</v>
      </c>
      <c r="AK987" s="451" t="s">
        <v>139</v>
      </c>
      <c r="AL987" s="451">
        <v>1</v>
      </c>
      <c r="AM987" s="449" t="s">
        <v>3041</v>
      </c>
      <c r="AN987" s="450"/>
      <c r="AP987" s="77"/>
      <c r="AQ987" s="77"/>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row>
    <row r="988" spans="1:74" s="54" customFormat="1" ht="15" customHeight="1" x14ac:dyDescent="0.15">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G988" s="216" t="s">
        <v>153</v>
      </c>
      <c r="AH988" s="907" t="s">
        <v>1085</v>
      </c>
      <c r="AI988" s="906" t="s">
        <v>1086</v>
      </c>
      <c r="AJ988" s="905">
        <v>1404006</v>
      </c>
      <c r="AK988" s="451" t="s">
        <v>139</v>
      </c>
      <c r="AL988" s="451">
        <v>1</v>
      </c>
      <c r="AM988" s="449" t="s">
        <v>3041</v>
      </c>
      <c r="AN988" s="450"/>
      <c r="AP988" s="77"/>
      <c r="AQ988" s="77"/>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row>
    <row r="989" spans="1:74" s="54" customFormat="1" ht="15" customHeight="1" x14ac:dyDescent="0.15">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G989" s="216" t="s">
        <v>153</v>
      </c>
      <c r="AH989" s="907" t="s">
        <v>1087</v>
      </c>
      <c r="AI989" s="906" t="s">
        <v>1088</v>
      </c>
      <c r="AJ989" s="905">
        <v>1404007</v>
      </c>
      <c r="AK989" s="451" t="s">
        <v>139</v>
      </c>
      <c r="AL989" s="451">
        <v>1</v>
      </c>
      <c r="AM989" s="451" t="s">
        <v>140</v>
      </c>
      <c r="AN989" s="450"/>
      <c r="AP989" s="77"/>
      <c r="AQ989" s="77"/>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row>
    <row r="990" spans="1:74" s="54" customFormat="1" ht="15" customHeight="1" x14ac:dyDescent="0.15">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G990" s="216" t="s">
        <v>153</v>
      </c>
      <c r="AH990" s="907" t="s">
        <v>1089</v>
      </c>
      <c r="AI990" s="906" t="s">
        <v>1090</v>
      </c>
      <c r="AJ990" s="905">
        <v>1404008</v>
      </c>
      <c r="AK990" s="451" t="s">
        <v>139</v>
      </c>
      <c r="AL990" s="451">
        <v>1</v>
      </c>
      <c r="AM990" s="451" t="s">
        <v>140</v>
      </c>
      <c r="AN990" s="450"/>
      <c r="AP990" s="77"/>
      <c r="AQ990" s="77"/>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row>
    <row r="991" spans="1:74" s="54" customFormat="1" ht="15" customHeight="1" x14ac:dyDescent="0.15">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G991" s="216" t="s">
        <v>153</v>
      </c>
      <c r="AH991" s="907" t="s">
        <v>1323</v>
      </c>
      <c r="AI991" s="906" t="s">
        <v>1324</v>
      </c>
      <c r="AJ991" s="905">
        <v>1404009</v>
      </c>
      <c r="AK991" s="451">
        <v>1</v>
      </c>
      <c r="AL991" s="451" t="s">
        <v>139</v>
      </c>
      <c r="AM991" s="449" t="s">
        <v>3041</v>
      </c>
      <c r="AN991" s="450"/>
      <c r="AP991" s="77"/>
      <c r="AQ991" s="77"/>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row>
    <row r="992" spans="1:74" s="54" customFormat="1" ht="15" customHeight="1" x14ac:dyDescent="0.15">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G992" s="216" t="s">
        <v>153</v>
      </c>
      <c r="AH992" s="907" t="s">
        <v>1121</v>
      </c>
      <c r="AI992" s="906" t="s">
        <v>1122</v>
      </c>
      <c r="AJ992" s="905">
        <v>1404011</v>
      </c>
      <c r="AK992" s="451" t="s">
        <v>139</v>
      </c>
      <c r="AL992" s="451">
        <v>1</v>
      </c>
      <c r="AM992" s="449" t="s">
        <v>3041</v>
      </c>
      <c r="AN992" s="450"/>
      <c r="AP992" s="77"/>
      <c r="AQ992" s="77"/>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row>
    <row r="993" spans="1:74" s="54" customFormat="1" ht="15" customHeight="1" x14ac:dyDescent="0.15">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G993" s="216" t="s">
        <v>153</v>
      </c>
      <c r="AH993" s="907" t="s">
        <v>1095</v>
      </c>
      <c r="AI993" s="906" t="s">
        <v>1096</v>
      </c>
      <c r="AJ993" s="905">
        <v>1404012</v>
      </c>
      <c r="AK993" s="451" t="s">
        <v>139</v>
      </c>
      <c r="AL993" s="451">
        <v>1</v>
      </c>
      <c r="AM993" s="449" t="s">
        <v>3041</v>
      </c>
      <c r="AN993" s="450"/>
      <c r="AP993" s="77"/>
      <c r="AQ993" s="77"/>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5"/>
    </row>
    <row r="994" spans="1:74" s="54" customFormat="1" ht="15" customHeight="1" x14ac:dyDescent="0.15">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G994" s="216" t="s">
        <v>153</v>
      </c>
      <c r="AH994" s="907" t="s">
        <v>1187</v>
      </c>
      <c r="AI994" s="906" t="s">
        <v>1188</v>
      </c>
      <c r="AJ994" s="905">
        <v>1404013</v>
      </c>
      <c r="AK994" s="451" t="s">
        <v>139</v>
      </c>
      <c r="AL994" s="451">
        <v>1</v>
      </c>
      <c r="AM994" s="449" t="s">
        <v>3041</v>
      </c>
      <c r="AN994" s="450"/>
      <c r="AP994" s="77"/>
      <c r="AQ994" s="77"/>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row>
    <row r="995" spans="1:74" s="54" customFormat="1" ht="15" customHeight="1" x14ac:dyDescent="0.15">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G995" s="216" t="s">
        <v>153</v>
      </c>
      <c r="AH995" s="907" t="s">
        <v>1272</v>
      </c>
      <c r="AI995" s="906" t="s">
        <v>1273</v>
      </c>
      <c r="AJ995" s="905">
        <v>1404014</v>
      </c>
      <c r="AK995" s="451">
        <v>1</v>
      </c>
      <c r="AL995" s="451" t="s">
        <v>139</v>
      </c>
      <c r="AM995" s="449" t="s">
        <v>3041</v>
      </c>
      <c r="AN995" s="450"/>
      <c r="AP995" s="77"/>
      <c r="AQ995" s="77"/>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5"/>
    </row>
    <row r="996" spans="1:74" s="54" customFormat="1" ht="15" customHeight="1" x14ac:dyDescent="0.15">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G996" s="216" t="s">
        <v>153</v>
      </c>
      <c r="AH996" s="907" t="s">
        <v>3049</v>
      </c>
      <c r="AI996" s="906" t="s">
        <v>1314</v>
      </c>
      <c r="AJ996" s="905">
        <v>1404016</v>
      </c>
      <c r="AK996" s="451">
        <v>1</v>
      </c>
      <c r="AL996" s="451" t="s">
        <v>139</v>
      </c>
      <c r="AM996" s="449" t="s">
        <v>3041</v>
      </c>
      <c r="AN996" s="450"/>
      <c r="AP996" s="77"/>
      <c r="AQ996" s="77"/>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row>
    <row r="997" spans="1:74" s="54" customFormat="1" ht="15" customHeight="1" x14ac:dyDescent="0.15">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G997" s="216" t="s">
        <v>153</v>
      </c>
      <c r="AH997" s="907" t="s">
        <v>1321</v>
      </c>
      <c r="AI997" s="906" t="s">
        <v>1322</v>
      </c>
      <c r="AJ997" s="905">
        <v>1404017</v>
      </c>
      <c r="AK997" s="451" t="s">
        <v>139</v>
      </c>
      <c r="AL997" s="451">
        <v>1</v>
      </c>
      <c r="AM997" s="449" t="s">
        <v>3041</v>
      </c>
      <c r="AN997" s="450"/>
      <c r="AP997" s="77"/>
      <c r="AQ997" s="77"/>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row>
    <row r="998" spans="1:74" s="54" customFormat="1" ht="15" customHeight="1" x14ac:dyDescent="0.15">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G998" s="216" t="s">
        <v>153</v>
      </c>
      <c r="AH998" s="907" t="s">
        <v>1331</v>
      </c>
      <c r="AI998" s="906" t="s">
        <v>1332</v>
      </c>
      <c r="AJ998" s="905">
        <v>1404018</v>
      </c>
      <c r="AK998" s="451">
        <v>1</v>
      </c>
      <c r="AL998" s="451" t="s">
        <v>139</v>
      </c>
      <c r="AM998" s="449" t="s">
        <v>3041</v>
      </c>
      <c r="AN998" s="450"/>
      <c r="AP998" s="77"/>
      <c r="AQ998" s="77"/>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5"/>
    </row>
    <row r="999" spans="1:74" s="54" customFormat="1" ht="15" customHeight="1" x14ac:dyDescent="0.15">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G999" s="216" t="s">
        <v>153</v>
      </c>
      <c r="AH999" s="907" t="s">
        <v>1361</v>
      </c>
      <c r="AI999" s="906" t="s">
        <v>1362</v>
      </c>
      <c r="AJ999" s="905">
        <v>1404019</v>
      </c>
      <c r="AK999" s="451">
        <v>1</v>
      </c>
      <c r="AL999" s="451" t="s">
        <v>139</v>
      </c>
      <c r="AM999" s="451" t="s">
        <v>140</v>
      </c>
      <c r="AN999" s="450"/>
      <c r="AP999" s="77"/>
      <c r="AQ999" s="77"/>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row>
    <row r="1000" spans="1:74" s="54" customFormat="1" ht="15" customHeight="1" x14ac:dyDescent="0.15">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G1000" s="216" t="s">
        <v>153</v>
      </c>
      <c r="AH1000" s="907" t="s">
        <v>1391</v>
      </c>
      <c r="AI1000" s="906" t="s">
        <v>1392</v>
      </c>
      <c r="AJ1000" s="905">
        <v>1404020</v>
      </c>
      <c r="AK1000" s="451">
        <v>1</v>
      </c>
      <c r="AL1000" s="451" t="s">
        <v>139</v>
      </c>
      <c r="AM1000" s="449" t="s">
        <v>3041</v>
      </c>
      <c r="AN1000" s="450"/>
      <c r="AP1000" s="77"/>
      <c r="AQ1000" s="77"/>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5"/>
    </row>
    <row r="1001" spans="1:74" s="54" customFormat="1" ht="15" customHeight="1" x14ac:dyDescent="0.15">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G1001" s="216" t="s">
        <v>153</v>
      </c>
      <c r="AH1001" s="907" t="s">
        <v>1373</v>
      </c>
      <c r="AI1001" s="906" t="s">
        <v>1374</v>
      </c>
      <c r="AJ1001" s="905">
        <v>1404021</v>
      </c>
      <c r="AK1001" s="451" t="s">
        <v>139</v>
      </c>
      <c r="AL1001" s="451">
        <v>1</v>
      </c>
      <c r="AM1001" s="449" t="s">
        <v>3041</v>
      </c>
      <c r="AN1001" s="450"/>
      <c r="AP1001" s="77"/>
      <c r="AQ1001" s="77"/>
      <c r="AR1001" s="35"/>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5"/>
    </row>
    <row r="1002" spans="1:74" s="54" customFormat="1" ht="15" customHeight="1" x14ac:dyDescent="0.15">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G1002" s="216" t="s">
        <v>153</v>
      </c>
      <c r="AH1002" s="907" t="s">
        <v>1019</v>
      </c>
      <c r="AI1002" s="906" t="s">
        <v>1020</v>
      </c>
      <c r="AJ1002" s="905">
        <v>1405001</v>
      </c>
      <c r="AK1002" s="451" t="s">
        <v>139</v>
      </c>
      <c r="AL1002" s="451">
        <v>1</v>
      </c>
      <c r="AM1002" s="449" t="s">
        <v>3041</v>
      </c>
      <c r="AN1002" s="450"/>
      <c r="AP1002" s="77"/>
      <c r="AQ1002" s="77"/>
      <c r="AR1002" s="35"/>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5"/>
    </row>
    <row r="1003" spans="1:74" s="54" customFormat="1" ht="15" customHeight="1" x14ac:dyDescent="0.15">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G1003" s="216" t="s">
        <v>153</v>
      </c>
      <c r="AH1003" s="907" t="s">
        <v>1021</v>
      </c>
      <c r="AI1003" s="906" t="s">
        <v>1022</v>
      </c>
      <c r="AJ1003" s="905">
        <v>1405002</v>
      </c>
      <c r="AK1003" s="451">
        <v>1</v>
      </c>
      <c r="AL1003" s="451" t="s">
        <v>139</v>
      </c>
      <c r="AM1003" s="449" t="s">
        <v>3041</v>
      </c>
      <c r="AN1003" s="450"/>
      <c r="AP1003" s="77"/>
      <c r="AQ1003" s="77"/>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5"/>
    </row>
    <row r="1004" spans="1:74" s="54" customFormat="1" ht="15" customHeight="1" x14ac:dyDescent="0.15">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G1004" s="216" t="s">
        <v>153</v>
      </c>
      <c r="AH1004" s="907" t="s">
        <v>1013</v>
      </c>
      <c r="AI1004" s="906" t="s">
        <v>1014</v>
      </c>
      <c r="AJ1004" s="905">
        <v>1405003</v>
      </c>
      <c r="AK1004" s="451" t="s">
        <v>139</v>
      </c>
      <c r="AL1004" s="451">
        <v>1</v>
      </c>
      <c r="AM1004" s="449" t="s">
        <v>3041</v>
      </c>
      <c r="AN1004" s="450"/>
      <c r="AP1004" s="77"/>
      <c r="AQ1004" s="77"/>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5"/>
    </row>
    <row r="1005" spans="1:74" s="54" customFormat="1" ht="15" customHeight="1" x14ac:dyDescent="0.15">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G1005" s="216" t="s">
        <v>153</v>
      </c>
      <c r="AH1005" s="907" t="s">
        <v>1131</v>
      </c>
      <c r="AI1005" s="906" t="s">
        <v>1132</v>
      </c>
      <c r="AJ1005" s="905">
        <v>1405004</v>
      </c>
      <c r="AK1005" s="451" t="s">
        <v>139</v>
      </c>
      <c r="AL1005" s="451">
        <v>1</v>
      </c>
      <c r="AM1005" s="449" t="s">
        <v>3041</v>
      </c>
      <c r="AN1005" s="450"/>
      <c r="AP1005" s="77"/>
      <c r="AQ1005" s="77"/>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5"/>
    </row>
    <row r="1006" spans="1:74" s="54" customFormat="1" ht="15" customHeight="1" x14ac:dyDescent="0.15">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G1006" s="216" t="s">
        <v>153</v>
      </c>
      <c r="AH1006" s="907" t="s">
        <v>1171</v>
      </c>
      <c r="AI1006" s="906" t="s">
        <v>1172</v>
      </c>
      <c r="AJ1006" s="905">
        <v>1405005</v>
      </c>
      <c r="AK1006" s="451" t="s">
        <v>139</v>
      </c>
      <c r="AL1006" s="451">
        <v>1</v>
      </c>
      <c r="AM1006" s="449" t="s">
        <v>3041</v>
      </c>
      <c r="AN1006" s="450"/>
      <c r="AP1006" s="77"/>
      <c r="AQ1006" s="77"/>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5"/>
    </row>
    <row r="1007" spans="1:74" s="54" customFormat="1" ht="15" customHeight="1" x14ac:dyDescent="0.15">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G1007" s="216" t="s">
        <v>153</v>
      </c>
      <c r="AH1007" s="907" t="s">
        <v>1195</v>
      </c>
      <c r="AI1007" s="906" t="s">
        <v>1196</v>
      </c>
      <c r="AJ1007" s="905">
        <v>1405006</v>
      </c>
      <c r="AK1007" s="451">
        <v>1</v>
      </c>
      <c r="AL1007" s="451" t="s">
        <v>139</v>
      </c>
      <c r="AM1007" s="449" t="s">
        <v>3041</v>
      </c>
      <c r="AN1007" s="450"/>
      <c r="AP1007" s="77"/>
      <c r="AQ1007" s="77"/>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5"/>
    </row>
    <row r="1008" spans="1:74" s="54" customFormat="1" ht="15" customHeight="1" x14ac:dyDescent="0.15">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G1008" s="216" t="s">
        <v>153</v>
      </c>
      <c r="AH1008" s="907" t="s">
        <v>1207</v>
      </c>
      <c r="AI1008" s="906" t="s">
        <v>1208</v>
      </c>
      <c r="AJ1008" s="905">
        <v>1405007</v>
      </c>
      <c r="AK1008" s="451" t="s">
        <v>139</v>
      </c>
      <c r="AL1008" s="451">
        <v>1</v>
      </c>
      <c r="AM1008" s="449" t="s">
        <v>3041</v>
      </c>
      <c r="AN1008" s="450"/>
      <c r="AP1008" s="77"/>
      <c r="AQ1008" s="77"/>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row>
    <row r="1009" spans="1:74" s="54" customFormat="1" ht="15" customHeight="1" x14ac:dyDescent="0.15">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G1009" s="216" t="s">
        <v>153</v>
      </c>
      <c r="AH1009" s="907" t="s">
        <v>1209</v>
      </c>
      <c r="AI1009" s="906" t="s">
        <v>1210</v>
      </c>
      <c r="AJ1009" s="905">
        <v>1405008</v>
      </c>
      <c r="AK1009" s="451">
        <v>1</v>
      </c>
      <c r="AL1009" s="451" t="s">
        <v>139</v>
      </c>
      <c r="AM1009" s="451" t="s">
        <v>140</v>
      </c>
      <c r="AN1009" s="450"/>
      <c r="AP1009" s="77"/>
      <c r="AQ1009" s="77"/>
      <c r="AR1009" s="35"/>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5"/>
    </row>
    <row r="1010" spans="1:74" s="54" customFormat="1" ht="15" customHeight="1" x14ac:dyDescent="0.15">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G1010" s="216" t="s">
        <v>153</v>
      </c>
      <c r="AH1010" s="907" t="s">
        <v>1133</v>
      </c>
      <c r="AI1010" s="906" t="s">
        <v>1134</v>
      </c>
      <c r="AJ1010" s="905">
        <v>1405009</v>
      </c>
      <c r="AK1010" s="451">
        <v>1</v>
      </c>
      <c r="AL1010" s="451" t="s">
        <v>139</v>
      </c>
      <c r="AM1010" s="449" t="s">
        <v>3041</v>
      </c>
      <c r="AN1010" s="450"/>
      <c r="AP1010" s="77"/>
      <c r="AQ1010" s="77"/>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5"/>
    </row>
    <row r="1011" spans="1:74" s="54" customFormat="1" ht="15" customHeight="1" x14ac:dyDescent="0.15">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G1011" s="216" t="s">
        <v>153</v>
      </c>
      <c r="AH1011" s="907" t="s">
        <v>1228</v>
      </c>
      <c r="AI1011" s="906" t="s">
        <v>1229</v>
      </c>
      <c r="AJ1011" s="905">
        <v>1405010</v>
      </c>
      <c r="AK1011" s="451" t="s">
        <v>139</v>
      </c>
      <c r="AL1011" s="451">
        <v>1</v>
      </c>
      <c r="AM1011" s="449" t="s">
        <v>3041</v>
      </c>
      <c r="AN1011" s="450"/>
      <c r="AP1011" s="77"/>
      <c r="AQ1011" s="77"/>
      <c r="AR1011" s="35"/>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5"/>
    </row>
    <row r="1012" spans="1:74" s="54" customFormat="1" ht="15" customHeight="1" x14ac:dyDescent="0.15">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G1012" s="216" t="s">
        <v>153</v>
      </c>
      <c r="AH1012" s="907" t="s">
        <v>1246</v>
      </c>
      <c r="AI1012" s="906" t="s">
        <v>1247</v>
      </c>
      <c r="AJ1012" s="905">
        <v>1405011</v>
      </c>
      <c r="AK1012" s="451" t="s">
        <v>139</v>
      </c>
      <c r="AL1012" s="451">
        <v>1</v>
      </c>
      <c r="AM1012" s="449" t="s">
        <v>3041</v>
      </c>
      <c r="AN1012" s="450"/>
      <c r="AP1012" s="77"/>
      <c r="AQ1012" s="77"/>
      <c r="AR1012" s="35"/>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5"/>
    </row>
    <row r="1013" spans="1:74" s="54" customFormat="1" ht="15" customHeight="1" x14ac:dyDescent="0.15">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G1013" s="216" t="s">
        <v>153</v>
      </c>
      <c r="AH1013" s="907" t="s">
        <v>1298</v>
      </c>
      <c r="AI1013" s="906" t="s">
        <v>1299</v>
      </c>
      <c r="AJ1013" s="905">
        <v>1405012</v>
      </c>
      <c r="AK1013" s="451">
        <v>1</v>
      </c>
      <c r="AL1013" s="451" t="s">
        <v>139</v>
      </c>
      <c r="AM1013" s="449" t="s">
        <v>3041</v>
      </c>
      <c r="AN1013" s="450"/>
      <c r="AP1013" s="77"/>
      <c r="AQ1013" s="77"/>
      <c r="AR1013" s="35"/>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5"/>
    </row>
    <row r="1014" spans="1:74" s="54" customFormat="1" ht="15" customHeight="1" x14ac:dyDescent="0.15">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G1014" s="216" t="s">
        <v>153</v>
      </c>
      <c r="AH1014" s="907" t="s">
        <v>1415</v>
      </c>
      <c r="AI1014" s="906" t="s">
        <v>1416</v>
      </c>
      <c r="AJ1014" s="905">
        <v>1405013</v>
      </c>
      <c r="AK1014" s="451">
        <v>1</v>
      </c>
      <c r="AL1014" s="451" t="s">
        <v>139</v>
      </c>
      <c r="AM1014" s="449" t="s">
        <v>3041</v>
      </c>
      <c r="AN1014" s="450"/>
      <c r="AP1014" s="77"/>
      <c r="AQ1014" s="77"/>
      <c r="AR1014" s="35"/>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5"/>
    </row>
    <row r="1015" spans="1:74" s="54" customFormat="1" ht="15" customHeight="1" x14ac:dyDescent="0.15">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G1015" s="216" t="s">
        <v>153</v>
      </c>
      <c r="AH1015" s="907" t="s">
        <v>1043</v>
      </c>
      <c r="AI1015" s="906" t="s">
        <v>1044</v>
      </c>
      <c r="AJ1015" s="905">
        <v>1405014</v>
      </c>
      <c r="AK1015" s="451" t="s">
        <v>139</v>
      </c>
      <c r="AL1015" s="451">
        <v>1</v>
      </c>
      <c r="AM1015" s="449" t="s">
        <v>3041</v>
      </c>
      <c r="AN1015" s="450"/>
      <c r="AP1015" s="77"/>
      <c r="AQ1015" s="77"/>
      <c r="AR1015" s="35"/>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5"/>
    </row>
    <row r="1016" spans="1:74" s="54" customFormat="1" ht="15" customHeight="1" x14ac:dyDescent="0.15">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G1016" s="216" t="s">
        <v>153</v>
      </c>
      <c r="AH1016" s="907" t="s">
        <v>1063</v>
      </c>
      <c r="AI1016" s="906" t="s">
        <v>1064</v>
      </c>
      <c r="AJ1016" s="905">
        <v>1405015</v>
      </c>
      <c r="AK1016" s="451" t="s">
        <v>139</v>
      </c>
      <c r="AL1016" s="451">
        <v>1</v>
      </c>
      <c r="AM1016" s="449" t="s">
        <v>3041</v>
      </c>
      <c r="AN1016" s="450"/>
      <c r="AP1016" s="77"/>
      <c r="AQ1016" s="77"/>
      <c r="AR1016" s="35"/>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5"/>
    </row>
    <row r="1017" spans="1:74" s="54" customFormat="1" ht="15" customHeight="1" x14ac:dyDescent="0.15">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G1017" s="216" t="s">
        <v>153</v>
      </c>
      <c r="AH1017" s="907" t="s">
        <v>1353</v>
      </c>
      <c r="AI1017" s="906" t="s">
        <v>1354</v>
      </c>
      <c r="AJ1017" s="905">
        <v>1406001</v>
      </c>
      <c r="AK1017" s="451">
        <v>1</v>
      </c>
      <c r="AL1017" s="451" t="s">
        <v>139</v>
      </c>
      <c r="AM1017" s="449" t="s">
        <v>3041</v>
      </c>
      <c r="AN1017" s="450"/>
      <c r="AP1017" s="77"/>
      <c r="AQ1017" s="77"/>
      <c r="AR1017" s="35"/>
      <c r="AS1017" s="35"/>
      <c r="AT1017" s="35"/>
      <c r="AU1017" s="35"/>
      <c r="AV1017" s="35"/>
      <c r="AW1017" s="35"/>
      <c r="AX1017" s="35"/>
      <c r="AY1017" s="35"/>
      <c r="AZ1017" s="35"/>
      <c r="BA1017" s="35"/>
      <c r="BB1017" s="35"/>
      <c r="BC1017" s="35"/>
      <c r="BD1017" s="35"/>
      <c r="BE1017" s="35"/>
      <c r="BF1017" s="35"/>
      <c r="BG1017" s="35"/>
      <c r="BH1017" s="35"/>
      <c r="BI1017" s="35"/>
      <c r="BJ1017" s="35"/>
      <c r="BK1017" s="35"/>
      <c r="BL1017" s="35"/>
      <c r="BM1017" s="35"/>
      <c r="BN1017" s="35"/>
      <c r="BO1017" s="35"/>
      <c r="BP1017" s="35"/>
      <c r="BQ1017" s="35"/>
      <c r="BR1017" s="35"/>
      <c r="BS1017" s="35"/>
      <c r="BT1017" s="35"/>
      <c r="BU1017" s="35"/>
      <c r="BV1017" s="35"/>
    </row>
    <row r="1018" spans="1:74" s="54" customFormat="1" ht="15" customHeight="1" x14ac:dyDescent="0.15">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G1018" s="216" t="s">
        <v>153</v>
      </c>
      <c r="AH1018" s="907" t="s">
        <v>1441</v>
      </c>
      <c r="AI1018" s="906" t="s">
        <v>1442</v>
      </c>
      <c r="AJ1018" s="905">
        <v>1406002</v>
      </c>
      <c r="AK1018" s="451" t="s">
        <v>139</v>
      </c>
      <c r="AL1018" s="451">
        <v>1</v>
      </c>
      <c r="AM1018" s="449" t="s">
        <v>3041</v>
      </c>
      <c r="AN1018" s="450"/>
      <c r="AP1018" s="77"/>
      <c r="AQ1018" s="77"/>
      <c r="AR1018" s="35"/>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5"/>
    </row>
    <row r="1019" spans="1:74" s="54" customFormat="1" ht="15" customHeight="1" x14ac:dyDescent="0.15">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G1019" s="216" t="s">
        <v>153</v>
      </c>
      <c r="AH1019" s="907" t="s">
        <v>1335</v>
      </c>
      <c r="AI1019" s="906" t="s">
        <v>1336</v>
      </c>
      <c r="AJ1019" s="905">
        <v>1406003</v>
      </c>
      <c r="AK1019" s="451" t="s">
        <v>139</v>
      </c>
      <c r="AL1019" s="451">
        <v>1</v>
      </c>
      <c r="AM1019" s="449" t="s">
        <v>3041</v>
      </c>
      <c r="AN1019" s="450"/>
      <c r="AP1019" s="77"/>
      <c r="AQ1019" s="77"/>
      <c r="AR1019" s="35"/>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5"/>
    </row>
    <row r="1020" spans="1:74" s="54" customFormat="1" ht="15" customHeight="1" x14ac:dyDescent="0.15">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G1020" s="216" t="s">
        <v>153</v>
      </c>
      <c r="AH1020" s="907" t="s">
        <v>1009</v>
      </c>
      <c r="AI1020" s="906" t="s">
        <v>1010</v>
      </c>
      <c r="AJ1020" s="905">
        <v>1406004</v>
      </c>
      <c r="AK1020" s="451" t="s">
        <v>139</v>
      </c>
      <c r="AL1020" s="451">
        <v>1</v>
      </c>
      <c r="AM1020" s="449" t="s">
        <v>3041</v>
      </c>
      <c r="AN1020" s="450"/>
      <c r="AP1020" s="77"/>
      <c r="AQ1020" s="77"/>
      <c r="AR1020" s="35"/>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5"/>
    </row>
    <row r="1021" spans="1:74" s="54" customFormat="1" ht="15" customHeight="1" x14ac:dyDescent="0.15">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G1021" s="216" t="s">
        <v>153</v>
      </c>
      <c r="AH1021" s="907" t="s">
        <v>1173</v>
      </c>
      <c r="AI1021" s="906" t="s">
        <v>1174</v>
      </c>
      <c r="AJ1021" s="905">
        <v>1406005</v>
      </c>
      <c r="AK1021" s="451" t="s">
        <v>139</v>
      </c>
      <c r="AL1021" s="451">
        <v>1</v>
      </c>
      <c r="AM1021" s="449" t="s">
        <v>3041</v>
      </c>
      <c r="AN1021" s="450"/>
      <c r="AP1021" s="77"/>
      <c r="AQ1021" s="77"/>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5"/>
    </row>
    <row r="1022" spans="1:74" s="54" customFormat="1" ht="15" customHeight="1" x14ac:dyDescent="0.15">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G1022" s="216" t="s">
        <v>153</v>
      </c>
      <c r="AH1022" s="907" t="s">
        <v>1067</v>
      </c>
      <c r="AI1022" s="906" t="s">
        <v>1068</v>
      </c>
      <c r="AJ1022" s="905">
        <v>1406007</v>
      </c>
      <c r="AK1022" s="451">
        <v>1</v>
      </c>
      <c r="AL1022" s="451" t="s">
        <v>139</v>
      </c>
      <c r="AM1022" s="449" t="s">
        <v>3041</v>
      </c>
      <c r="AN1022" s="450"/>
      <c r="AP1022" s="77"/>
      <c r="AQ1022" s="77"/>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5"/>
    </row>
    <row r="1023" spans="1:74" s="54" customFormat="1" ht="15" customHeight="1" x14ac:dyDescent="0.15">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G1023" s="216" t="s">
        <v>153</v>
      </c>
      <c r="AH1023" s="907" t="s">
        <v>1163</v>
      </c>
      <c r="AI1023" s="906" t="s">
        <v>1164</v>
      </c>
      <c r="AJ1023" s="905">
        <v>1406008</v>
      </c>
      <c r="AK1023" s="451" t="s">
        <v>139</v>
      </c>
      <c r="AL1023" s="451">
        <v>1</v>
      </c>
      <c r="AM1023" s="449" t="s">
        <v>3041</v>
      </c>
      <c r="AN1023" s="450"/>
      <c r="AP1023" s="77"/>
      <c r="AQ1023" s="77"/>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row>
    <row r="1024" spans="1:74" s="54" customFormat="1" ht="15" customHeight="1" x14ac:dyDescent="0.15">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G1024" s="216" t="s">
        <v>153</v>
      </c>
      <c r="AH1024" s="907" t="s">
        <v>1003</v>
      </c>
      <c r="AI1024" s="906" t="s">
        <v>1004</v>
      </c>
      <c r="AJ1024" s="905">
        <v>1406009</v>
      </c>
      <c r="AK1024" s="451">
        <v>1</v>
      </c>
      <c r="AL1024" s="451" t="s">
        <v>139</v>
      </c>
      <c r="AM1024" s="449" t="s">
        <v>3041</v>
      </c>
      <c r="AN1024" s="450"/>
      <c r="AP1024" s="77"/>
      <c r="AQ1024" s="77"/>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5"/>
    </row>
    <row r="1025" spans="1:74" s="54" customFormat="1" ht="15" customHeight="1" x14ac:dyDescent="0.15">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G1025" s="216" t="s">
        <v>153</v>
      </c>
      <c r="AH1025" s="907" t="s">
        <v>1025</v>
      </c>
      <c r="AI1025" s="906" t="s">
        <v>1026</v>
      </c>
      <c r="AJ1025" s="905">
        <v>1406010</v>
      </c>
      <c r="AK1025" s="451">
        <v>1</v>
      </c>
      <c r="AL1025" s="451" t="s">
        <v>139</v>
      </c>
      <c r="AM1025" s="449" t="s">
        <v>3041</v>
      </c>
      <c r="AN1025" s="450"/>
      <c r="AP1025" s="77"/>
      <c r="AQ1025" s="77"/>
      <c r="AR1025" s="35"/>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row>
    <row r="1026" spans="1:74" s="54" customFormat="1" ht="15" customHeight="1" x14ac:dyDescent="0.15">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G1026" s="216" t="s">
        <v>153</v>
      </c>
      <c r="AH1026" s="907" t="s">
        <v>1061</v>
      </c>
      <c r="AI1026" s="906" t="s">
        <v>1062</v>
      </c>
      <c r="AJ1026" s="905">
        <v>1406011</v>
      </c>
      <c r="AK1026" s="451" t="s">
        <v>139</v>
      </c>
      <c r="AL1026" s="451">
        <v>1</v>
      </c>
      <c r="AM1026" s="449" t="s">
        <v>3041</v>
      </c>
      <c r="AN1026" s="450"/>
      <c r="AP1026" s="77"/>
      <c r="AQ1026" s="77"/>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5"/>
    </row>
    <row r="1027" spans="1:74" s="54" customFormat="1" ht="15" customHeight="1" x14ac:dyDescent="0.15">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G1027" s="216" t="s">
        <v>153</v>
      </c>
      <c r="AH1027" s="907" t="s">
        <v>1260</v>
      </c>
      <c r="AI1027" s="906" t="s">
        <v>1261</v>
      </c>
      <c r="AJ1027" s="905">
        <v>1406013</v>
      </c>
      <c r="AK1027" s="451">
        <v>1</v>
      </c>
      <c r="AL1027" s="451" t="s">
        <v>139</v>
      </c>
      <c r="AM1027" s="451" t="s">
        <v>140</v>
      </c>
      <c r="AN1027" s="450"/>
      <c r="AP1027" s="77"/>
      <c r="AQ1027" s="77"/>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5"/>
    </row>
    <row r="1028" spans="1:74" s="54" customFormat="1" ht="15" customHeight="1" x14ac:dyDescent="0.15">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G1028" s="216" t="s">
        <v>153</v>
      </c>
      <c r="AH1028" s="907" t="s">
        <v>1047</v>
      </c>
      <c r="AI1028" s="906" t="s">
        <v>1048</v>
      </c>
      <c r="AJ1028" s="905">
        <v>1406014</v>
      </c>
      <c r="AK1028" s="451">
        <v>1</v>
      </c>
      <c r="AL1028" s="451" t="s">
        <v>139</v>
      </c>
      <c r="AM1028" s="449" t="s">
        <v>3041</v>
      </c>
      <c r="AN1028" s="450"/>
      <c r="AP1028" s="77"/>
      <c r="AQ1028" s="77"/>
      <c r="AR1028" s="35"/>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5"/>
    </row>
    <row r="1029" spans="1:74" s="54" customFormat="1" ht="15" customHeight="1" x14ac:dyDescent="0.15">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G1029" s="216" t="s">
        <v>153</v>
      </c>
      <c r="AH1029" s="907" t="s">
        <v>1151</v>
      </c>
      <c r="AI1029" s="906" t="s">
        <v>1152</v>
      </c>
      <c r="AJ1029" s="905">
        <v>1406016</v>
      </c>
      <c r="AK1029" s="451">
        <v>1</v>
      </c>
      <c r="AL1029" s="451" t="s">
        <v>139</v>
      </c>
      <c r="AM1029" s="449" t="s">
        <v>3041</v>
      </c>
      <c r="AN1029" s="450"/>
      <c r="AP1029" s="77"/>
      <c r="AQ1029" s="77"/>
      <c r="AR1029" s="35"/>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5"/>
    </row>
    <row r="1030" spans="1:74" s="54" customFormat="1" ht="15" customHeight="1" x14ac:dyDescent="0.15">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G1030" s="216" t="s">
        <v>153</v>
      </c>
      <c r="AH1030" s="907" t="s">
        <v>1145</v>
      </c>
      <c r="AI1030" s="906" t="s">
        <v>1146</v>
      </c>
      <c r="AJ1030" s="905">
        <v>1407001</v>
      </c>
      <c r="AK1030" s="451" t="s">
        <v>139</v>
      </c>
      <c r="AL1030" s="451">
        <v>1</v>
      </c>
      <c r="AM1030" s="449" t="s">
        <v>3041</v>
      </c>
      <c r="AN1030" s="450"/>
      <c r="AP1030" s="77"/>
      <c r="AQ1030" s="77"/>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row>
    <row r="1031" spans="1:74" s="54" customFormat="1" ht="15" customHeight="1" x14ac:dyDescent="0.15">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G1031" s="216" t="s">
        <v>153</v>
      </c>
      <c r="AH1031" s="907" t="s">
        <v>1103</v>
      </c>
      <c r="AI1031" s="906" t="s">
        <v>1104</v>
      </c>
      <c r="AJ1031" s="905">
        <v>1407002</v>
      </c>
      <c r="AK1031" s="451" t="s">
        <v>139</v>
      </c>
      <c r="AL1031" s="451">
        <v>1</v>
      </c>
      <c r="AM1031" s="449" t="s">
        <v>3041</v>
      </c>
      <c r="AN1031" s="450"/>
      <c r="AP1031" s="77"/>
      <c r="AQ1031" s="77"/>
      <c r="AR1031" s="35"/>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5"/>
    </row>
    <row r="1032" spans="1:74" s="54" customFormat="1" ht="15" customHeight="1" x14ac:dyDescent="0.15">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G1032" s="216" t="s">
        <v>153</v>
      </c>
      <c r="AH1032" s="907" t="s">
        <v>1111</v>
      </c>
      <c r="AI1032" s="906" t="s">
        <v>1112</v>
      </c>
      <c r="AJ1032" s="905">
        <v>1407003</v>
      </c>
      <c r="AK1032" s="451" t="s">
        <v>139</v>
      </c>
      <c r="AL1032" s="451">
        <v>1</v>
      </c>
      <c r="AM1032" s="449" t="s">
        <v>3041</v>
      </c>
      <c r="AN1032" s="450"/>
      <c r="AP1032" s="77"/>
      <c r="AQ1032" s="77"/>
      <c r="AR1032" s="35"/>
      <c r="AS1032" s="35"/>
      <c r="AT1032" s="35"/>
      <c r="AU1032" s="35"/>
      <c r="AV1032" s="35"/>
      <c r="AW1032" s="35"/>
      <c r="AX1032" s="35"/>
      <c r="AY1032" s="35"/>
      <c r="AZ1032" s="35"/>
      <c r="BA1032" s="35"/>
      <c r="BB1032" s="35"/>
      <c r="BC1032" s="35"/>
      <c r="BD1032" s="35"/>
      <c r="BE1032" s="35"/>
      <c r="BF1032" s="35"/>
      <c r="BG1032" s="35"/>
      <c r="BH1032" s="35"/>
      <c r="BI1032" s="35"/>
      <c r="BJ1032" s="35"/>
      <c r="BK1032" s="35"/>
      <c r="BL1032" s="35"/>
      <c r="BM1032" s="35"/>
      <c r="BN1032" s="35"/>
      <c r="BO1032" s="35"/>
      <c r="BP1032" s="35"/>
      <c r="BQ1032" s="35"/>
      <c r="BR1032" s="35"/>
      <c r="BS1032" s="35"/>
      <c r="BT1032" s="35"/>
      <c r="BU1032" s="35"/>
      <c r="BV1032" s="35"/>
    </row>
    <row r="1033" spans="1:74" s="54" customFormat="1" ht="15" customHeight="1" x14ac:dyDescent="0.15">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c r="AG1033" s="216" t="s">
        <v>153</v>
      </c>
      <c r="AH1033" s="907" t="s">
        <v>1147</v>
      </c>
      <c r="AI1033" s="906" t="s">
        <v>1148</v>
      </c>
      <c r="AJ1033" s="905">
        <v>1407004</v>
      </c>
      <c r="AK1033" s="451" t="s">
        <v>139</v>
      </c>
      <c r="AL1033" s="451">
        <v>1</v>
      </c>
      <c r="AM1033" s="449" t="s">
        <v>3041</v>
      </c>
      <c r="AN1033" s="450"/>
      <c r="AP1033" s="77"/>
      <c r="AQ1033" s="77"/>
      <c r="AR1033" s="35"/>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5"/>
    </row>
    <row r="1034" spans="1:74" s="54" customFormat="1" ht="15" customHeight="1" x14ac:dyDescent="0.15">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c r="AG1034" s="216" t="s">
        <v>153</v>
      </c>
      <c r="AH1034" s="907" t="s">
        <v>1230</v>
      </c>
      <c r="AI1034" s="906" t="s">
        <v>1231</v>
      </c>
      <c r="AJ1034" s="905">
        <v>1407005</v>
      </c>
      <c r="AK1034" s="451" t="s">
        <v>139</v>
      </c>
      <c r="AL1034" s="451">
        <v>1</v>
      </c>
      <c r="AM1034" s="449" t="s">
        <v>3041</v>
      </c>
      <c r="AN1034" s="450"/>
      <c r="AP1034" s="77"/>
      <c r="AQ1034" s="77"/>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5"/>
    </row>
    <row r="1035" spans="1:74" s="54" customFormat="1" ht="15" customHeight="1" x14ac:dyDescent="0.15">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c r="AG1035" s="216" t="s">
        <v>153</v>
      </c>
      <c r="AH1035" s="907" t="s">
        <v>1401</v>
      </c>
      <c r="AI1035" s="906" t="s">
        <v>1402</v>
      </c>
      <c r="AJ1035" s="905">
        <v>1407006</v>
      </c>
      <c r="AK1035" s="451" t="s">
        <v>139</v>
      </c>
      <c r="AL1035" s="451">
        <v>1</v>
      </c>
      <c r="AM1035" s="449" t="s">
        <v>3041</v>
      </c>
      <c r="AN1035" s="450"/>
      <c r="AP1035" s="77"/>
      <c r="AQ1035" s="77"/>
      <c r="AR1035" s="35"/>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5"/>
    </row>
    <row r="1036" spans="1:74" s="54" customFormat="1" ht="15" customHeight="1" x14ac:dyDescent="0.15">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c r="AG1036" s="216" t="s">
        <v>153</v>
      </c>
      <c r="AH1036" s="907" t="s">
        <v>1143</v>
      </c>
      <c r="AI1036" s="906" t="s">
        <v>1144</v>
      </c>
      <c r="AJ1036" s="905">
        <v>1407007</v>
      </c>
      <c r="AK1036" s="451">
        <v>1</v>
      </c>
      <c r="AL1036" s="451" t="s">
        <v>139</v>
      </c>
      <c r="AM1036" s="449" t="s">
        <v>3041</v>
      </c>
      <c r="AN1036" s="450"/>
      <c r="AP1036" s="77"/>
      <c r="AQ1036" s="77"/>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5"/>
    </row>
    <row r="1037" spans="1:74" s="54" customFormat="1" ht="15" customHeight="1" x14ac:dyDescent="0.15">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G1037" s="216" t="s">
        <v>153</v>
      </c>
      <c r="AH1037" s="907" t="s">
        <v>1141</v>
      </c>
      <c r="AI1037" s="906" t="s">
        <v>1142</v>
      </c>
      <c r="AJ1037" s="905">
        <v>1407008</v>
      </c>
      <c r="AK1037" s="451" t="s">
        <v>139</v>
      </c>
      <c r="AL1037" s="451">
        <v>1</v>
      </c>
      <c r="AM1037" s="449" t="s">
        <v>3041</v>
      </c>
      <c r="AN1037" s="450"/>
      <c r="AP1037" s="77"/>
      <c r="AQ1037" s="77"/>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5"/>
    </row>
    <row r="1038" spans="1:74" s="54" customFormat="1" ht="15" customHeight="1" x14ac:dyDescent="0.15">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G1038" s="216" t="s">
        <v>153</v>
      </c>
      <c r="AH1038" s="907" t="s">
        <v>1449</v>
      </c>
      <c r="AI1038" s="906" t="s">
        <v>1450</v>
      </c>
      <c r="AJ1038" s="905">
        <v>1407009</v>
      </c>
      <c r="AK1038" s="451">
        <v>1</v>
      </c>
      <c r="AL1038" s="451" t="s">
        <v>139</v>
      </c>
      <c r="AM1038" s="449" t="s">
        <v>3041</v>
      </c>
      <c r="AN1038" s="450"/>
      <c r="AP1038" s="77"/>
      <c r="AQ1038" s="77"/>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5"/>
    </row>
    <row r="1039" spans="1:74" s="54" customFormat="1" ht="15" customHeight="1" x14ac:dyDescent="0.15">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c r="AG1039" s="216" t="s">
        <v>153</v>
      </c>
      <c r="AH1039" s="907" t="s">
        <v>1393</v>
      </c>
      <c r="AI1039" s="906" t="s">
        <v>1394</v>
      </c>
      <c r="AJ1039" s="905">
        <v>1407010</v>
      </c>
      <c r="AK1039" s="451">
        <v>1</v>
      </c>
      <c r="AL1039" s="451" t="s">
        <v>139</v>
      </c>
      <c r="AM1039" s="449" t="s">
        <v>3041</v>
      </c>
      <c r="AN1039" s="450"/>
      <c r="AP1039" s="77"/>
      <c r="AQ1039" s="77"/>
      <c r="AR1039" s="35"/>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5"/>
    </row>
    <row r="1040" spans="1:74" s="54" customFormat="1" ht="15" customHeight="1" x14ac:dyDescent="0.15">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c r="AG1040" s="216" t="s">
        <v>153</v>
      </c>
      <c r="AH1040" s="907" t="s">
        <v>1159</v>
      </c>
      <c r="AI1040" s="906" t="s">
        <v>1160</v>
      </c>
      <c r="AJ1040" s="905">
        <v>1407011</v>
      </c>
      <c r="AK1040" s="451" t="s">
        <v>139</v>
      </c>
      <c r="AL1040" s="451">
        <v>1</v>
      </c>
      <c r="AM1040" s="449" t="s">
        <v>3041</v>
      </c>
      <c r="AN1040" s="450"/>
      <c r="AP1040" s="77"/>
      <c r="AQ1040" s="77"/>
      <c r="AR1040" s="35"/>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5"/>
    </row>
    <row r="1041" spans="1:74" s="54" customFormat="1" ht="15" customHeight="1" x14ac:dyDescent="0.15">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c r="AG1041" s="216" t="s">
        <v>153</v>
      </c>
      <c r="AH1041" s="907" t="s">
        <v>1325</v>
      </c>
      <c r="AI1041" s="906" t="s">
        <v>1326</v>
      </c>
      <c r="AJ1041" s="905">
        <v>1407014</v>
      </c>
      <c r="AK1041" s="451">
        <v>1</v>
      </c>
      <c r="AL1041" s="451" t="s">
        <v>139</v>
      </c>
      <c r="AM1041" s="449" t="s">
        <v>3041</v>
      </c>
      <c r="AN1041" s="450"/>
      <c r="AP1041" s="77"/>
      <c r="AQ1041" s="77"/>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row>
    <row r="1042" spans="1:74" s="54" customFormat="1" ht="15" customHeight="1" x14ac:dyDescent="0.15">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G1042" s="216" t="s">
        <v>153</v>
      </c>
      <c r="AH1042" s="907" t="s">
        <v>1435</v>
      </c>
      <c r="AI1042" s="906" t="s">
        <v>1436</v>
      </c>
      <c r="AJ1042" s="905">
        <v>1407015</v>
      </c>
      <c r="AK1042" s="451">
        <v>1</v>
      </c>
      <c r="AL1042" s="451" t="s">
        <v>139</v>
      </c>
      <c r="AM1042" s="449" t="s">
        <v>3041</v>
      </c>
      <c r="AN1042" s="450"/>
      <c r="AP1042" s="77"/>
      <c r="AQ1042" s="77"/>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row>
    <row r="1043" spans="1:74" s="54" customFormat="1" ht="15" customHeight="1" x14ac:dyDescent="0.15">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G1043" s="216" t="s">
        <v>153</v>
      </c>
      <c r="AH1043" s="907" t="s">
        <v>1433</v>
      </c>
      <c r="AI1043" s="906" t="s">
        <v>1434</v>
      </c>
      <c r="AJ1043" s="905">
        <v>1407016</v>
      </c>
      <c r="AK1043" s="451" t="s">
        <v>139</v>
      </c>
      <c r="AL1043" s="451">
        <v>1</v>
      </c>
      <c r="AM1043" s="449" t="s">
        <v>3041</v>
      </c>
      <c r="AN1043" s="450"/>
      <c r="AP1043" s="77"/>
      <c r="AQ1043" s="77"/>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row>
    <row r="1044" spans="1:74" s="54" customFormat="1" ht="15" customHeight="1" x14ac:dyDescent="0.15">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G1044" s="216" t="s">
        <v>153</v>
      </c>
      <c r="AH1044" s="907" t="s">
        <v>1258</v>
      </c>
      <c r="AI1044" s="906" t="s">
        <v>1259</v>
      </c>
      <c r="AJ1044" s="905">
        <v>1407017</v>
      </c>
      <c r="AK1044" s="451">
        <v>1</v>
      </c>
      <c r="AL1044" s="451" t="s">
        <v>139</v>
      </c>
      <c r="AM1044" s="449" t="s">
        <v>3041</v>
      </c>
      <c r="AN1044" s="450"/>
      <c r="AP1044" s="77"/>
      <c r="AQ1044" s="77"/>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row>
    <row r="1045" spans="1:74" s="54" customFormat="1" ht="15" customHeight="1" x14ac:dyDescent="0.15">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G1045" s="216" t="s">
        <v>153</v>
      </c>
      <c r="AH1045" s="907" t="s">
        <v>1439</v>
      </c>
      <c r="AI1045" s="906" t="s">
        <v>1440</v>
      </c>
      <c r="AJ1045" s="905">
        <v>1407018</v>
      </c>
      <c r="AK1045" s="451" t="s">
        <v>139</v>
      </c>
      <c r="AL1045" s="451">
        <v>1</v>
      </c>
      <c r="AM1045" s="449" t="s">
        <v>3041</v>
      </c>
      <c r="AN1045" s="450"/>
      <c r="AP1045" s="77"/>
      <c r="AQ1045" s="77"/>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row>
    <row r="1046" spans="1:74" s="54" customFormat="1" ht="15" customHeight="1" x14ac:dyDescent="0.15">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G1046" s="216" t="s">
        <v>153</v>
      </c>
      <c r="AH1046" s="907" t="s">
        <v>1039</v>
      </c>
      <c r="AI1046" s="906" t="s">
        <v>1040</v>
      </c>
      <c r="AJ1046" s="905">
        <v>1407019</v>
      </c>
      <c r="AK1046" s="451" t="s">
        <v>139</v>
      </c>
      <c r="AL1046" s="451">
        <v>1</v>
      </c>
      <c r="AM1046" s="449" t="s">
        <v>3041</v>
      </c>
      <c r="AN1046" s="450"/>
      <c r="AP1046" s="77"/>
      <c r="AQ1046" s="77"/>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row>
    <row r="1047" spans="1:74" s="54" customFormat="1" ht="15" customHeight="1" x14ac:dyDescent="0.15">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c r="AG1047" s="216" t="s">
        <v>153</v>
      </c>
      <c r="AH1047" s="907" t="s">
        <v>1369</v>
      </c>
      <c r="AI1047" s="906" t="s">
        <v>1370</v>
      </c>
      <c r="AJ1047" s="905">
        <v>1407020</v>
      </c>
      <c r="AK1047" s="451" t="s">
        <v>139</v>
      </c>
      <c r="AL1047" s="451">
        <v>1</v>
      </c>
      <c r="AM1047" s="449" t="s">
        <v>3041</v>
      </c>
      <c r="AN1047" s="450"/>
      <c r="AP1047" s="77"/>
      <c r="AQ1047" s="77"/>
      <c r="AR1047" s="35"/>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row>
    <row r="1048" spans="1:74" s="54" customFormat="1" ht="15" customHeight="1" x14ac:dyDescent="0.15">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c r="AG1048" s="216" t="s">
        <v>153</v>
      </c>
      <c r="AH1048" s="907" t="s">
        <v>1284</v>
      </c>
      <c r="AI1048" s="906" t="s">
        <v>1285</v>
      </c>
      <c r="AJ1048" s="905">
        <v>1407022</v>
      </c>
      <c r="AK1048" s="451" t="s">
        <v>139</v>
      </c>
      <c r="AL1048" s="451">
        <v>1</v>
      </c>
      <c r="AM1048" s="451" t="s">
        <v>140</v>
      </c>
      <c r="AN1048" s="450"/>
      <c r="AP1048" s="77"/>
      <c r="AQ1048" s="77"/>
      <c r="AR1048" s="35"/>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row>
    <row r="1049" spans="1:74" s="54" customFormat="1" ht="15" customHeight="1" x14ac:dyDescent="0.15">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G1049" s="216" t="s">
        <v>153</v>
      </c>
      <c r="AH1049" s="907" t="s">
        <v>1292</v>
      </c>
      <c r="AI1049" s="906" t="s">
        <v>1293</v>
      </c>
      <c r="AJ1049" s="905">
        <v>1407023</v>
      </c>
      <c r="AK1049" s="451" t="s">
        <v>139</v>
      </c>
      <c r="AL1049" s="451">
        <v>1</v>
      </c>
      <c r="AM1049" s="449" t="s">
        <v>3041</v>
      </c>
      <c r="AN1049" s="450"/>
      <c r="AP1049" s="77"/>
      <c r="AQ1049" s="77"/>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row>
    <row r="1050" spans="1:74" s="54" customFormat="1" ht="15" customHeight="1" x14ac:dyDescent="0.15">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c r="AG1050" s="216" t="s">
        <v>153</v>
      </c>
      <c r="AH1050" s="907" t="s">
        <v>1347</v>
      </c>
      <c r="AI1050" s="906" t="s">
        <v>1348</v>
      </c>
      <c r="AJ1050" s="905">
        <v>1407024</v>
      </c>
      <c r="AK1050" s="451">
        <v>1</v>
      </c>
      <c r="AL1050" s="451" t="s">
        <v>139</v>
      </c>
      <c r="AM1050" s="449" t="s">
        <v>3041</v>
      </c>
      <c r="AN1050" s="450"/>
      <c r="AP1050" s="77"/>
      <c r="AQ1050" s="77"/>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row>
    <row r="1051" spans="1:74" s="54" customFormat="1" ht="15" customHeight="1" x14ac:dyDescent="0.15">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c r="AG1051" s="216" t="s">
        <v>153</v>
      </c>
      <c r="AH1051" s="907" t="s">
        <v>1274</v>
      </c>
      <c r="AI1051" s="906" t="s">
        <v>1275</v>
      </c>
      <c r="AJ1051" s="905">
        <v>1407025</v>
      </c>
      <c r="AK1051" s="451">
        <v>1</v>
      </c>
      <c r="AL1051" s="451" t="s">
        <v>139</v>
      </c>
      <c r="AM1051" s="449" t="s">
        <v>3041</v>
      </c>
      <c r="AN1051" s="450"/>
      <c r="AP1051" s="77"/>
      <c r="AQ1051" s="77"/>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row>
    <row r="1052" spans="1:74" s="54" customFormat="1" ht="15" customHeight="1" x14ac:dyDescent="0.15">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G1052" s="216" t="s">
        <v>153</v>
      </c>
      <c r="AH1052" s="907" t="s">
        <v>1031</v>
      </c>
      <c r="AI1052" s="906" t="s">
        <v>1032</v>
      </c>
      <c r="AJ1052" s="905">
        <v>1408001</v>
      </c>
      <c r="AK1052" s="451" t="s">
        <v>139</v>
      </c>
      <c r="AL1052" s="451">
        <v>1</v>
      </c>
      <c r="AM1052" s="449" t="s">
        <v>3041</v>
      </c>
      <c r="AN1052" s="450"/>
      <c r="AP1052" s="77"/>
      <c r="AQ1052" s="77"/>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row>
    <row r="1053" spans="1:74" s="54" customFormat="1" ht="15" customHeight="1" x14ac:dyDescent="0.15">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G1053" s="216" t="s">
        <v>153</v>
      </c>
      <c r="AH1053" s="907" t="s">
        <v>1049</v>
      </c>
      <c r="AI1053" s="906" t="s">
        <v>1050</v>
      </c>
      <c r="AJ1053" s="905">
        <v>1408002</v>
      </c>
      <c r="AK1053" s="451" t="s">
        <v>139</v>
      </c>
      <c r="AL1053" s="451">
        <v>1</v>
      </c>
      <c r="AM1053" s="449" t="s">
        <v>3041</v>
      </c>
      <c r="AN1053" s="450"/>
      <c r="AP1053" s="77"/>
      <c r="AQ1053" s="77"/>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row>
    <row r="1054" spans="1:74" s="54" customFormat="1" ht="15" customHeight="1" x14ac:dyDescent="0.15">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G1054" s="216" t="s">
        <v>153</v>
      </c>
      <c r="AH1054" s="907" t="s">
        <v>1081</v>
      </c>
      <c r="AI1054" s="906" t="s">
        <v>1082</v>
      </c>
      <c r="AJ1054" s="905">
        <v>1408003</v>
      </c>
      <c r="AK1054" s="451" t="s">
        <v>139</v>
      </c>
      <c r="AL1054" s="451">
        <v>1</v>
      </c>
      <c r="AM1054" s="449" t="s">
        <v>3041</v>
      </c>
      <c r="AN1054" s="450"/>
      <c r="AP1054" s="77"/>
      <c r="AQ1054" s="77"/>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row>
    <row r="1055" spans="1:74" s="54" customFormat="1" ht="15" customHeight="1" x14ac:dyDescent="0.15">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G1055" s="216" t="s">
        <v>153</v>
      </c>
      <c r="AH1055" s="907" t="s">
        <v>1091</v>
      </c>
      <c r="AI1055" s="906" t="s">
        <v>1092</v>
      </c>
      <c r="AJ1055" s="905">
        <v>1408004</v>
      </c>
      <c r="AK1055" s="451">
        <v>1</v>
      </c>
      <c r="AL1055" s="451" t="s">
        <v>139</v>
      </c>
      <c r="AM1055" s="449" t="s">
        <v>3041</v>
      </c>
      <c r="AN1055" s="450"/>
      <c r="AP1055" s="77"/>
      <c r="AQ1055" s="77"/>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row>
    <row r="1056" spans="1:74" s="54" customFormat="1" ht="15" customHeight="1" x14ac:dyDescent="0.15">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G1056" s="216" t="s">
        <v>153</v>
      </c>
      <c r="AH1056" s="907" t="s">
        <v>1109</v>
      </c>
      <c r="AI1056" s="906" t="s">
        <v>1110</v>
      </c>
      <c r="AJ1056" s="905">
        <v>1408005</v>
      </c>
      <c r="AK1056" s="451" t="s">
        <v>139</v>
      </c>
      <c r="AL1056" s="451">
        <v>1</v>
      </c>
      <c r="AM1056" s="451" t="s">
        <v>140</v>
      </c>
      <c r="AN1056" s="450"/>
      <c r="AP1056" s="77"/>
      <c r="AQ1056" s="77"/>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row>
    <row r="1057" spans="1:74" s="54" customFormat="1" ht="15" customHeight="1" x14ac:dyDescent="0.15">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G1057" s="216" t="s">
        <v>153</v>
      </c>
      <c r="AH1057" s="907" t="s">
        <v>1119</v>
      </c>
      <c r="AI1057" s="906" t="s">
        <v>1120</v>
      </c>
      <c r="AJ1057" s="905">
        <v>1408006</v>
      </c>
      <c r="AK1057" s="451">
        <v>1</v>
      </c>
      <c r="AL1057" s="451" t="s">
        <v>139</v>
      </c>
      <c r="AM1057" s="449" t="s">
        <v>3041</v>
      </c>
      <c r="AN1057" s="450"/>
      <c r="AP1057" s="77"/>
      <c r="AQ1057" s="77"/>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row>
    <row r="1058" spans="1:74" s="54" customFormat="1" ht="15" customHeight="1" x14ac:dyDescent="0.15">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G1058" s="216" t="s">
        <v>153</v>
      </c>
      <c r="AH1058" s="907" t="s">
        <v>1125</v>
      </c>
      <c r="AI1058" s="906" t="s">
        <v>1126</v>
      </c>
      <c r="AJ1058" s="905">
        <v>1408008</v>
      </c>
      <c r="AK1058" s="451">
        <v>1</v>
      </c>
      <c r="AL1058" s="451" t="s">
        <v>139</v>
      </c>
      <c r="AM1058" s="449" t="s">
        <v>3041</v>
      </c>
      <c r="AN1058" s="450"/>
      <c r="AP1058" s="77"/>
      <c r="AQ1058" s="77"/>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row>
    <row r="1059" spans="1:74" s="54" customFormat="1" ht="15" customHeight="1" x14ac:dyDescent="0.15">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G1059" s="216" t="s">
        <v>153</v>
      </c>
      <c r="AH1059" s="907" t="s">
        <v>1127</v>
      </c>
      <c r="AI1059" s="906" t="s">
        <v>1128</v>
      </c>
      <c r="AJ1059" s="905">
        <v>1408009</v>
      </c>
      <c r="AK1059" s="451" t="s">
        <v>139</v>
      </c>
      <c r="AL1059" s="451">
        <v>1</v>
      </c>
      <c r="AM1059" s="449" t="s">
        <v>3041</v>
      </c>
      <c r="AN1059" s="450"/>
      <c r="AP1059" s="77"/>
      <c r="AQ1059" s="77"/>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row>
    <row r="1060" spans="1:74" s="54" customFormat="1" ht="15" customHeight="1" x14ac:dyDescent="0.15">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G1060" s="216" t="s">
        <v>153</v>
      </c>
      <c r="AH1060" s="907" t="s">
        <v>1129</v>
      </c>
      <c r="AI1060" s="906" t="s">
        <v>1130</v>
      </c>
      <c r="AJ1060" s="905">
        <v>1408010</v>
      </c>
      <c r="AK1060" s="451">
        <v>1</v>
      </c>
      <c r="AL1060" s="451" t="s">
        <v>139</v>
      </c>
      <c r="AM1060" s="451" t="s">
        <v>140</v>
      </c>
      <c r="AN1060" s="450"/>
      <c r="AP1060" s="77"/>
      <c r="AQ1060" s="77"/>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row>
    <row r="1061" spans="1:74" s="54" customFormat="1" ht="15" customHeight="1" x14ac:dyDescent="0.15">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G1061" s="216" t="s">
        <v>153</v>
      </c>
      <c r="AH1061" s="907" t="s">
        <v>1175</v>
      </c>
      <c r="AI1061" s="906" t="s">
        <v>1176</v>
      </c>
      <c r="AJ1061" s="905">
        <v>1408011</v>
      </c>
      <c r="AK1061" s="451">
        <v>1</v>
      </c>
      <c r="AL1061" s="451" t="s">
        <v>139</v>
      </c>
      <c r="AM1061" s="449" t="s">
        <v>3041</v>
      </c>
      <c r="AN1061" s="450"/>
      <c r="AP1061" s="77"/>
      <c r="AQ1061" s="77"/>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row>
    <row r="1062" spans="1:74" s="54" customFormat="1" ht="15" customHeight="1" x14ac:dyDescent="0.15">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G1062" s="216" t="s">
        <v>153</v>
      </c>
      <c r="AH1062" s="907" t="s">
        <v>1185</v>
      </c>
      <c r="AI1062" s="906" t="s">
        <v>1186</v>
      </c>
      <c r="AJ1062" s="905">
        <v>1408012</v>
      </c>
      <c r="AK1062" s="451">
        <v>1</v>
      </c>
      <c r="AL1062" s="451" t="s">
        <v>139</v>
      </c>
      <c r="AM1062" s="449" t="s">
        <v>3041</v>
      </c>
      <c r="AN1062" s="450"/>
      <c r="AP1062" s="77"/>
      <c r="AQ1062" s="77"/>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row>
    <row r="1063" spans="1:74" s="54" customFormat="1" ht="15" customHeight="1" x14ac:dyDescent="0.15">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G1063" s="216" t="s">
        <v>153</v>
      </c>
      <c r="AH1063" s="907" t="s">
        <v>1216</v>
      </c>
      <c r="AI1063" s="906" t="s">
        <v>1217</v>
      </c>
      <c r="AJ1063" s="905">
        <v>1408013</v>
      </c>
      <c r="AK1063" s="451">
        <v>1</v>
      </c>
      <c r="AL1063" s="451" t="s">
        <v>139</v>
      </c>
      <c r="AM1063" s="449" t="s">
        <v>3041</v>
      </c>
      <c r="AN1063" s="450"/>
      <c r="AP1063" s="77"/>
      <c r="AQ1063" s="77"/>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row>
    <row r="1064" spans="1:74" s="54" customFormat="1" ht="15" customHeight="1" x14ac:dyDescent="0.15">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G1064" s="216" t="s">
        <v>153</v>
      </c>
      <c r="AH1064" s="907" t="s">
        <v>1157</v>
      </c>
      <c r="AI1064" s="906" t="s">
        <v>1158</v>
      </c>
      <c r="AJ1064" s="905">
        <v>1408014</v>
      </c>
      <c r="AK1064" s="451" t="s">
        <v>139</v>
      </c>
      <c r="AL1064" s="451">
        <v>1</v>
      </c>
      <c r="AM1064" s="449" t="s">
        <v>3041</v>
      </c>
      <c r="AN1064" s="450"/>
      <c r="AP1064" s="77"/>
      <c r="AQ1064" s="77"/>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row>
    <row r="1065" spans="1:74" s="54" customFormat="1" ht="15" customHeight="1" x14ac:dyDescent="0.15">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G1065" s="216" t="s">
        <v>153</v>
      </c>
      <c r="AH1065" s="907" t="s">
        <v>1224</v>
      </c>
      <c r="AI1065" s="906" t="s">
        <v>1225</v>
      </c>
      <c r="AJ1065" s="905">
        <v>1408015</v>
      </c>
      <c r="AK1065" s="451" t="s">
        <v>139</v>
      </c>
      <c r="AL1065" s="451">
        <v>1</v>
      </c>
      <c r="AM1065" s="449" t="s">
        <v>3041</v>
      </c>
      <c r="AN1065" s="450"/>
      <c r="AP1065" s="77"/>
      <c r="AQ1065" s="77"/>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row>
    <row r="1066" spans="1:74" s="54" customFormat="1" ht="15" customHeight="1" x14ac:dyDescent="0.15">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G1066" s="216" t="s">
        <v>153</v>
      </c>
      <c r="AH1066" s="907" t="s">
        <v>1232</v>
      </c>
      <c r="AI1066" s="906" t="s">
        <v>1233</v>
      </c>
      <c r="AJ1066" s="905">
        <v>1408016</v>
      </c>
      <c r="AK1066" s="451" t="s">
        <v>139</v>
      </c>
      <c r="AL1066" s="451">
        <v>1</v>
      </c>
      <c r="AM1066" s="449" t="s">
        <v>3041</v>
      </c>
      <c r="AN1066" s="450"/>
      <c r="AP1066" s="77"/>
      <c r="AQ1066" s="77"/>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row>
    <row r="1067" spans="1:74" s="54" customFormat="1" ht="15" customHeight="1" x14ac:dyDescent="0.15">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G1067" s="216" t="s">
        <v>153</v>
      </c>
      <c r="AH1067" s="907" t="s">
        <v>1240</v>
      </c>
      <c r="AI1067" s="906" t="s">
        <v>1241</v>
      </c>
      <c r="AJ1067" s="905">
        <v>1408017</v>
      </c>
      <c r="AK1067" s="451" t="s">
        <v>139</v>
      </c>
      <c r="AL1067" s="451">
        <v>1</v>
      </c>
      <c r="AM1067" s="449" t="s">
        <v>3041</v>
      </c>
      <c r="AN1067" s="450"/>
      <c r="AP1067" s="77"/>
      <c r="AQ1067" s="77"/>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row>
    <row r="1068" spans="1:74" s="54" customFormat="1" ht="15" customHeight="1" x14ac:dyDescent="0.15">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G1068" s="216" t="s">
        <v>153</v>
      </c>
      <c r="AH1068" s="907" t="s">
        <v>1254</v>
      </c>
      <c r="AI1068" s="906" t="s">
        <v>1255</v>
      </c>
      <c r="AJ1068" s="905">
        <v>1408018</v>
      </c>
      <c r="AK1068" s="451" t="s">
        <v>139</v>
      </c>
      <c r="AL1068" s="451">
        <v>1</v>
      </c>
      <c r="AM1068" s="449" t="s">
        <v>3041</v>
      </c>
      <c r="AN1068" s="450"/>
      <c r="AP1068" s="77"/>
      <c r="AQ1068" s="77"/>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row>
    <row r="1069" spans="1:74" s="54" customFormat="1" ht="15" customHeight="1" x14ac:dyDescent="0.15">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G1069" s="216" t="s">
        <v>153</v>
      </c>
      <c r="AH1069" s="907" t="s">
        <v>1276</v>
      </c>
      <c r="AI1069" s="906" t="s">
        <v>1277</v>
      </c>
      <c r="AJ1069" s="905">
        <v>1408019</v>
      </c>
      <c r="AK1069" s="451" t="s">
        <v>139</v>
      </c>
      <c r="AL1069" s="451">
        <v>1</v>
      </c>
      <c r="AM1069" s="449" t="s">
        <v>3041</v>
      </c>
      <c r="AN1069" s="450"/>
      <c r="AP1069" s="77"/>
      <c r="AQ1069" s="77"/>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row>
    <row r="1070" spans="1:74" s="54" customFormat="1" ht="15" customHeight="1" x14ac:dyDescent="0.15">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G1070" s="216" t="s">
        <v>153</v>
      </c>
      <c r="AH1070" s="907" t="s">
        <v>1306</v>
      </c>
      <c r="AI1070" s="906" t="s">
        <v>1307</v>
      </c>
      <c r="AJ1070" s="905">
        <v>1408020</v>
      </c>
      <c r="AK1070" s="451">
        <v>1</v>
      </c>
      <c r="AL1070" s="451" t="s">
        <v>139</v>
      </c>
      <c r="AM1070" s="449" t="s">
        <v>3041</v>
      </c>
      <c r="AN1070" s="450"/>
      <c r="AP1070" s="77"/>
      <c r="AQ1070" s="77"/>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row>
    <row r="1071" spans="1:74" s="54" customFormat="1" ht="15" customHeight="1" x14ac:dyDescent="0.15">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G1071" s="216" t="s">
        <v>153</v>
      </c>
      <c r="AH1071" s="907" t="s">
        <v>1302</v>
      </c>
      <c r="AI1071" s="906" t="s">
        <v>1303</v>
      </c>
      <c r="AJ1071" s="905">
        <v>1408021</v>
      </c>
      <c r="AK1071" s="451">
        <v>1</v>
      </c>
      <c r="AL1071" s="451" t="s">
        <v>139</v>
      </c>
      <c r="AM1071" s="451" t="s">
        <v>140</v>
      </c>
      <c r="AN1071" s="450"/>
      <c r="AP1071" s="77"/>
      <c r="AQ1071" s="77"/>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row>
    <row r="1072" spans="1:74" s="54" customFormat="1" ht="15" customHeight="1" x14ac:dyDescent="0.15">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G1072" s="216" t="s">
        <v>153</v>
      </c>
      <c r="AH1072" s="907" t="s">
        <v>1345</v>
      </c>
      <c r="AI1072" s="906" t="s">
        <v>1346</v>
      </c>
      <c r="AJ1072" s="905">
        <v>1408022</v>
      </c>
      <c r="AK1072" s="451">
        <v>1</v>
      </c>
      <c r="AL1072" s="451" t="s">
        <v>139</v>
      </c>
      <c r="AM1072" s="449" t="s">
        <v>3041</v>
      </c>
      <c r="AN1072" s="450"/>
      <c r="AP1072" s="77"/>
      <c r="AQ1072" s="77"/>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row>
    <row r="1073" spans="1:74" s="54" customFormat="1" ht="15" customHeight="1" x14ac:dyDescent="0.15">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G1073" s="216" t="s">
        <v>153</v>
      </c>
      <c r="AH1073" s="907" t="s">
        <v>1343</v>
      </c>
      <c r="AI1073" s="906" t="s">
        <v>1344</v>
      </c>
      <c r="AJ1073" s="905">
        <v>1408023</v>
      </c>
      <c r="AK1073" s="451" t="s">
        <v>139</v>
      </c>
      <c r="AL1073" s="451">
        <v>1</v>
      </c>
      <c r="AM1073" s="449" t="s">
        <v>3041</v>
      </c>
      <c r="AN1073" s="450"/>
      <c r="AP1073" s="77"/>
      <c r="AQ1073" s="77"/>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row>
    <row r="1074" spans="1:74" s="54" customFormat="1" ht="15" customHeight="1" x14ac:dyDescent="0.15">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G1074" s="216" t="s">
        <v>153</v>
      </c>
      <c r="AH1074" s="907" t="s">
        <v>1351</v>
      </c>
      <c r="AI1074" s="906" t="s">
        <v>1352</v>
      </c>
      <c r="AJ1074" s="905">
        <v>1408024</v>
      </c>
      <c r="AK1074" s="451">
        <v>1</v>
      </c>
      <c r="AL1074" s="451" t="s">
        <v>139</v>
      </c>
      <c r="AM1074" s="451" t="s">
        <v>140</v>
      </c>
      <c r="AN1074" s="450"/>
      <c r="AP1074" s="77"/>
      <c r="AQ1074" s="77"/>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row>
    <row r="1075" spans="1:74" s="54" customFormat="1" ht="15" customHeight="1" x14ac:dyDescent="0.15">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G1075" s="216" t="s">
        <v>153</v>
      </c>
      <c r="AH1075" s="907" t="s">
        <v>1355</v>
      </c>
      <c r="AI1075" s="906" t="s">
        <v>1356</v>
      </c>
      <c r="AJ1075" s="905">
        <v>1408025</v>
      </c>
      <c r="AK1075" s="451" t="s">
        <v>139</v>
      </c>
      <c r="AL1075" s="451">
        <v>1</v>
      </c>
      <c r="AM1075" s="449" t="s">
        <v>3041</v>
      </c>
      <c r="AN1075" s="450"/>
      <c r="AP1075" s="77"/>
      <c r="AQ1075" s="77"/>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row>
    <row r="1076" spans="1:74" s="54" customFormat="1" ht="15" customHeight="1" x14ac:dyDescent="0.15">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G1076" s="216" t="s">
        <v>153</v>
      </c>
      <c r="AH1076" s="907" t="s">
        <v>1304</v>
      </c>
      <c r="AI1076" s="906" t="s">
        <v>1305</v>
      </c>
      <c r="AJ1076" s="905">
        <v>1408027</v>
      </c>
      <c r="AK1076" s="451">
        <v>1</v>
      </c>
      <c r="AL1076" s="451" t="s">
        <v>139</v>
      </c>
      <c r="AM1076" s="449" t="s">
        <v>3041</v>
      </c>
      <c r="AN1076" s="450"/>
      <c r="AP1076" s="77"/>
      <c r="AQ1076" s="77"/>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row>
    <row r="1077" spans="1:74" s="54" customFormat="1" ht="15" customHeight="1" x14ac:dyDescent="0.15">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G1077" s="216" t="s">
        <v>153</v>
      </c>
      <c r="AH1077" s="907" t="s">
        <v>1135</v>
      </c>
      <c r="AI1077" s="906" t="s">
        <v>1136</v>
      </c>
      <c r="AJ1077" s="905">
        <v>1408028</v>
      </c>
      <c r="AK1077" s="451">
        <v>1</v>
      </c>
      <c r="AL1077" s="451" t="s">
        <v>139</v>
      </c>
      <c r="AM1077" s="451" t="s">
        <v>140</v>
      </c>
      <c r="AN1077" s="450"/>
      <c r="AP1077" s="77"/>
      <c r="AQ1077" s="77"/>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row>
    <row r="1078" spans="1:74" s="54" customFormat="1" ht="15" customHeight="1" x14ac:dyDescent="0.15">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G1078" s="216" t="s">
        <v>153</v>
      </c>
      <c r="AH1078" s="907" t="s">
        <v>1451</v>
      </c>
      <c r="AI1078" s="906" t="s">
        <v>1452</v>
      </c>
      <c r="AJ1078" s="905">
        <v>1408029</v>
      </c>
      <c r="AK1078" s="451">
        <v>1</v>
      </c>
      <c r="AL1078" s="451" t="s">
        <v>139</v>
      </c>
      <c r="AM1078" s="449" t="s">
        <v>3041</v>
      </c>
      <c r="AN1078" s="450"/>
      <c r="AP1078" s="77"/>
      <c r="AQ1078" s="77"/>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row>
    <row r="1079" spans="1:74" s="54" customFormat="1" ht="15" customHeight="1" x14ac:dyDescent="0.15">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G1079" s="216" t="s">
        <v>153</v>
      </c>
      <c r="AH1079" s="907" t="s">
        <v>1339</v>
      </c>
      <c r="AI1079" s="906" t="s">
        <v>1340</v>
      </c>
      <c r="AJ1079" s="905">
        <v>1408030</v>
      </c>
      <c r="AK1079" s="451">
        <v>1</v>
      </c>
      <c r="AL1079" s="451" t="s">
        <v>139</v>
      </c>
      <c r="AM1079" s="449" t="s">
        <v>3041</v>
      </c>
      <c r="AN1079" s="450"/>
      <c r="AP1079" s="77"/>
      <c r="AQ1079" s="77"/>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row>
    <row r="1080" spans="1:74" s="54" customFormat="1" ht="15" customHeight="1" x14ac:dyDescent="0.15">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G1080" s="216" t="s">
        <v>153</v>
      </c>
      <c r="AH1080" s="907" t="s">
        <v>1252</v>
      </c>
      <c r="AI1080" s="906" t="s">
        <v>1253</v>
      </c>
      <c r="AJ1080" s="905">
        <v>1408031</v>
      </c>
      <c r="AK1080" s="451">
        <v>1</v>
      </c>
      <c r="AL1080" s="451" t="s">
        <v>139</v>
      </c>
      <c r="AM1080" s="449" t="s">
        <v>3041</v>
      </c>
      <c r="AN1080" s="450"/>
      <c r="AP1080" s="77"/>
      <c r="AQ1080" s="77"/>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row>
    <row r="1081" spans="1:74" s="54" customFormat="1" ht="15" customHeight="1" x14ac:dyDescent="0.15">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G1081" s="216" t="s">
        <v>153</v>
      </c>
      <c r="AH1081" s="907" t="s">
        <v>1375</v>
      </c>
      <c r="AI1081" s="906" t="s">
        <v>1376</v>
      </c>
      <c r="AJ1081" s="905">
        <v>1408033</v>
      </c>
      <c r="AK1081" s="451">
        <v>1</v>
      </c>
      <c r="AL1081" s="451" t="s">
        <v>139</v>
      </c>
      <c r="AM1081" s="449" t="s">
        <v>3041</v>
      </c>
      <c r="AN1081" s="450"/>
      <c r="AP1081" s="77"/>
      <c r="AQ1081" s="77"/>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row>
    <row r="1082" spans="1:74" s="54" customFormat="1" ht="15" customHeight="1" x14ac:dyDescent="0.15">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G1082" s="216" t="s">
        <v>153</v>
      </c>
      <c r="AH1082" s="907" t="s">
        <v>3050</v>
      </c>
      <c r="AI1082" s="906" t="s">
        <v>3051</v>
      </c>
      <c r="AJ1082" s="905">
        <v>1408034</v>
      </c>
      <c r="AK1082" s="451">
        <v>1</v>
      </c>
      <c r="AL1082" s="451" t="s">
        <v>139</v>
      </c>
      <c r="AM1082" s="449" t="s">
        <v>3041</v>
      </c>
      <c r="AN1082" s="450"/>
      <c r="AP1082" s="77"/>
      <c r="AQ1082" s="77"/>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row>
    <row r="1083" spans="1:74" s="54" customFormat="1" ht="15" customHeight="1" x14ac:dyDescent="0.15">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G1083" s="216" t="s">
        <v>153</v>
      </c>
      <c r="AH1083" s="907" t="s">
        <v>1137</v>
      </c>
      <c r="AI1083" s="906" t="s">
        <v>1138</v>
      </c>
      <c r="AJ1083" s="905">
        <v>1409001</v>
      </c>
      <c r="AK1083" s="451" t="s">
        <v>139</v>
      </c>
      <c r="AL1083" s="451">
        <v>1</v>
      </c>
      <c r="AM1083" s="449" t="s">
        <v>3041</v>
      </c>
      <c r="AN1083" s="450"/>
      <c r="AP1083" s="77"/>
      <c r="AQ1083" s="77"/>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row>
    <row r="1084" spans="1:74" s="54" customFormat="1" ht="15" customHeight="1" x14ac:dyDescent="0.15">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G1084" s="216" t="s">
        <v>153</v>
      </c>
      <c r="AH1084" s="907" t="s">
        <v>1278</v>
      </c>
      <c r="AI1084" s="906" t="s">
        <v>1279</v>
      </c>
      <c r="AJ1084" s="905">
        <v>1409002</v>
      </c>
      <c r="AK1084" s="451" t="s">
        <v>139</v>
      </c>
      <c r="AL1084" s="451">
        <v>1</v>
      </c>
      <c r="AM1084" s="449" t="s">
        <v>3041</v>
      </c>
      <c r="AN1084" s="450"/>
      <c r="AP1084" s="77"/>
      <c r="AQ1084" s="77"/>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row>
    <row r="1085" spans="1:74" s="54" customFormat="1" ht="15" customHeight="1" x14ac:dyDescent="0.15">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G1085" s="216" t="s">
        <v>153</v>
      </c>
      <c r="AH1085" s="907" t="s">
        <v>1341</v>
      </c>
      <c r="AI1085" s="906" t="s">
        <v>1342</v>
      </c>
      <c r="AJ1085" s="905">
        <v>1409003</v>
      </c>
      <c r="AK1085" s="451">
        <v>1</v>
      </c>
      <c r="AL1085" s="451" t="s">
        <v>139</v>
      </c>
      <c r="AM1085" s="449" t="s">
        <v>3041</v>
      </c>
      <c r="AN1085" s="450"/>
      <c r="AP1085" s="77"/>
      <c r="AQ1085" s="77"/>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row>
    <row r="1086" spans="1:74" s="54" customFormat="1" ht="15" customHeight="1" x14ac:dyDescent="0.15">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G1086" s="216" t="s">
        <v>153</v>
      </c>
      <c r="AH1086" s="907" t="s">
        <v>1037</v>
      </c>
      <c r="AI1086" s="906" t="s">
        <v>1038</v>
      </c>
      <c r="AJ1086" s="905">
        <v>1409004</v>
      </c>
      <c r="AK1086" s="451">
        <v>1</v>
      </c>
      <c r="AL1086" s="451" t="s">
        <v>139</v>
      </c>
      <c r="AM1086" s="451" t="s">
        <v>140</v>
      </c>
      <c r="AN1086" s="450"/>
      <c r="AP1086" s="77"/>
      <c r="AQ1086" s="77"/>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row>
    <row r="1087" spans="1:74" s="54" customFormat="1" ht="15" customHeight="1" x14ac:dyDescent="0.15">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G1087" s="216" t="s">
        <v>153</v>
      </c>
      <c r="AH1087" s="907" t="s">
        <v>1397</v>
      </c>
      <c r="AI1087" s="906" t="s">
        <v>1398</v>
      </c>
      <c r="AJ1087" s="905">
        <v>1409005</v>
      </c>
      <c r="AK1087" s="451">
        <v>1</v>
      </c>
      <c r="AL1087" s="451" t="s">
        <v>139</v>
      </c>
      <c r="AM1087" s="449" t="s">
        <v>3041</v>
      </c>
      <c r="AN1087" s="450"/>
      <c r="AP1087" s="77"/>
      <c r="AQ1087" s="77"/>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row>
    <row r="1088" spans="1:74" s="54" customFormat="1" ht="15" customHeight="1" x14ac:dyDescent="0.15">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G1088" s="216" t="s">
        <v>153</v>
      </c>
      <c r="AH1088" s="907" t="s">
        <v>1405</v>
      </c>
      <c r="AI1088" s="906" t="s">
        <v>1406</v>
      </c>
      <c r="AJ1088" s="905">
        <v>1409006</v>
      </c>
      <c r="AK1088" s="451" t="s">
        <v>139</v>
      </c>
      <c r="AL1088" s="451">
        <v>1</v>
      </c>
      <c r="AM1088" s="449" t="s">
        <v>3041</v>
      </c>
      <c r="AN1088" s="450"/>
      <c r="AP1088" s="77"/>
      <c r="AQ1088" s="77"/>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row>
    <row r="1089" spans="1:74" s="54" customFormat="1" ht="15" customHeight="1" x14ac:dyDescent="0.15">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G1089" s="216" t="s">
        <v>153</v>
      </c>
      <c r="AH1089" s="907" t="s">
        <v>1423</v>
      </c>
      <c r="AI1089" s="906" t="s">
        <v>1424</v>
      </c>
      <c r="AJ1089" s="905">
        <v>1409007</v>
      </c>
      <c r="AK1089" s="451" t="s">
        <v>139</v>
      </c>
      <c r="AL1089" s="451">
        <v>1</v>
      </c>
      <c r="AM1089" s="449" t="s">
        <v>3041</v>
      </c>
      <c r="AN1089" s="450"/>
      <c r="AP1089" s="77"/>
      <c r="AQ1089" s="77"/>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row>
    <row r="1090" spans="1:74" s="54" customFormat="1" ht="15" customHeight="1" x14ac:dyDescent="0.15">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G1090" s="216" t="s">
        <v>153</v>
      </c>
      <c r="AH1090" s="907" t="s">
        <v>1205</v>
      </c>
      <c r="AI1090" s="906" t="s">
        <v>1206</v>
      </c>
      <c r="AJ1090" s="905">
        <v>1409008</v>
      </c>
      <c r="AK1090" s="451" t="s">
        <v>139</v>
      </c>
      <c r="AL1090" s="451">
        <v>1</v>
      </c>
      <c r="AM1090" s="449" t="s">
        <v>3041</v>
      </c>
      <c r="AN1090" s="450"/>
      <c r="AP1090" s="77"/>
      <c r="AQ1090" s="77"/>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row>
    <row r="1091" spans="1:74" s="54" customFormat="1" ht="15" customHeight="1" x14ac:dyDescent="0.15">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G1091" s="216" t="s">
        <v>153</v>
      </c>
      <c r="AH1091" s="907" t="s">
        <v>1097</v>
      </c>
      <c r="AI1091" s="906" t="s">
        <v>1098</v>
      </c>
      <c r="AJ1091" s="905">
        <v>1409009</v>
      </c>
      <c r="AK1091" s="451" t="s">
        <v>139</v>
      </c>
      <c r="AL1091" s="451">
        <v>1</v>
      </c>
      <c r="AM1091" s="449" t="s">
        <v>3041</v>
      </c>
      <c r="AN1091" s="450"/>
      <c r="AP1091" s="77"/>
      <c r="AQ1091" s="77"/>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row>
    <row r="1092" spans="1:74" s="54" customFormat="1" ht="15" customHeight="1" x14ac:dyDescent="0.15">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G1092" s="216" t="s">
        <v>153</v>
      </c>
      <c r="AH1092" s="907" t="s">
        <v>1107</v>
      </c>
      <c r="AI1092" s="906" t="s">
        <v>1108</v>
      </c>
      <c r="AJ1092" s="905">
        <v>1409010</v>
      </c>
      <c r="AK1092" s="451" t="s">
        <v>139</v>
      </c>
      <c r="AL1092" s="451">
        <v>1</v>
      </c>
      <c r="AM1092" s="449" t="s">
        <v>3041</v>
      </c>
      <c r="AN1092" s="450"/>
      <c r="AP1092" s="77"/>
      <c r="AQ1092" s="77"/>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row>
    <row r="1093" spans="1:74" s="54" customFormat="1" ht="15" customHeight="1" x14ac:dyDescent="0.15">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G1093" s="216" t="s">
        <v>153</v>
      </c>
      <c r="AH1093" s="907" t="s">
        <v>1115</v>
      </c>
      <c r="AI1093" s="906" t="s">
        <v>1116</v>
      </c>
      <c r="AJ1093" s="905">
        <v>1409011</v>
      </c>
      <c r="AK1093" s="451">
        <v>1</v>
      </c>
      <c r="AL1093" s="451" t="s">
        <v>139</v>
      </c>
      <c r="AM1093" s="451" t="s">
        <v>140</v>
      </c>
      <c r="AN1093" s="450"/>
      <c r="AP1093" s="77"/>
      <c r="AQ1093" s="77"/>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row>
    <row r="1094" spans="1:74" s="54" customFormat="1" ht="15" customHeight="1" x14ac:dyDescent="0.15">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G1094" s="216" t="s">
        <v>153</v>
      </c>
      <c r="AH1094" s="907" t="s">
        <v>1387</v>
      </c>
      <c r="AI1094" s="906" t="s">
        <v>1388</v>
      </c>
      <c r="AJ1094" s="905">
        <v>1409012</v>
      </c>
      <c r="AK1094" s="451" t="s">
        <v>139</v>
      </c>
      <c r="AL1094" s="451">
        <v>1</v>
      </c>
      <c r="AM1094" s="449" t="s">
        <v>3041</v>
      </c>
      <c r="AN1094" s="450"/>
      <c r="AP1094" s="77"/>
      <c r="AQ1094" s="77"/>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row>
    <row r="1095" spans="1:74" s="54" customFormat="1" ht="15" customHeight="1" x14ac:dyDescent="0.15">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G1095" s="216" t="s">
        <v>153</v>
      </c>
      <c r="AH1095" s="907" t="s">
        <v>1197</v>
      </c>
      <c r="AI1095" s="906" t="s">
        <v>1198</v>
      </c>
      <c r="AJ1095" s="905">
        <v>1409013</v>
      </c>
      <c r="AK1095" s="451">
        <v>1</v>
      </c>
      <c r="AL1095" s="451" t="s">
        <v>139</v>
      </c>
      <c r="AM1095" s="449" t="s">
        <v>3041</v>
      </c>
      <c r="AN1095" s="450"/>
      <c r="AP1095" s="77"/>
      <c r="AQ1095" s="77"/>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row>
    <row r="1096" spans="1:74" s="54" customFormat="1" ht="15" customHeight="1" x14ac:dyDescent="0.15">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G1096" s="216" t="s">
        <v>153</v>
      </c>
      <c r="AH1096" s="907" t="s">
        <v>1234</v>
      </c>
      <c r="AI1096" s="906" t="s">
        <v>1235</v>
      </c>
      <c r="AJ1096" s="905">
        <v>1409014</v>
      </c>
      <c r="AK1096" s="451" t="s">
        <v>139</v>
      </c>
      <c r="AL1096" s="451">
        <v>1</v>
      </c>
      <c r="AM1096" s="449" t="s">
        <v>3041</v>
      </c>
      <c r="AN1096" s="450"/>
      <c r="AP1096" s="77"/>
      <c r="AQ1096" s="77"/>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row>
    <row r="1097" spans="1:74" s="54" customFormat="1" ht="15" customHeight="1" x14ac:dyDescent="0.15">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G1097" s="216" t="s">
        <v>153</v>
      </c>
      <c r="AH1097" s="907" t="s">
        <v>1262</v>
      </c>
      <c r="AI1097" s="906" t="s">
        <v>1263</v>
      </c>
      <c r="AJ1097" s="905">
        <v>1409015</v>
      </c>
      <c r="AK1097" s="451">
        <v>1</v>
      </c>
      <c r="AL1097" s="451" t="s">
        <v>139</v>
      </c>
      <c r="AM1097" s="451" t="s">
        <v>140</v>
      </c>
      <c r="AN1097" s="450"/>
      <c r="AP1097" s="77"/>
      <c r="AQ1097" s="77"/>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row>
    <row r="1098" spans="1:74" s="54" customFormat="1" ht="15" customHeight="1" x14ac:dyDescent="0.15">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G1098" s="216" t="s">
        <v>153</v>
      </c>
      <c r="AH1098" s="907" t="s">
        <v>1308</v>
      </c>
      <c r="AI1098" s="906" t="s">
        <v>1309</v>
      </c>
      <c r="AJ1098" s="905">
        <v>1409016</v>
      </c>
      <c r="AK1098" s="451">
        <v>1</v>
      </c>
      <c r="AL1098" s="451" t="s">
        <v>139</v>
      </c>
      <c r="AM1098" s="449" t="s">
        <v>3041</v>
      </c>
      <c r="AN1098" s="450"/>
      <c r="AP1098" s="77"/>
      <c r="AQ1098" s="77"/>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row>
    <row r="1099" spans="1:74" s="54" customFormat="1" ht="15" customHeight="1" x14ac:dyDescent="0.15">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G1099" s="216" t="s">
        <v>153</v>
      </c>
      <c r="AH1099" s="907" t="s">
        <v>1357</v>
      </c>
      <c r="AI1099" s="906" t="s">
        <v>1358</v>
      </c>
      <c r="AJ1099" s="905">
        <v>1409017</v>
      </c>
      <c r="AK1099" s="451" t="s">
        <v>139</v>
      </c>
      <c r="AL1099" s="451">
        <v>1</v>
      </c>
      <c r="AM1099" s="449" t="s">
        <v>3041</v>
      </c>
      <c r="AN1099" s="450"/>
      <c r="AP1099" s="77"/>
      <c r="AQ1099" s="77"/>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row>
    <row r="1100" spans="1:74" s="54" customFormat="1" ht="15" customHeight="1" x14ac:dyDescent="0.15">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G1100" s="216" t="s">
        <v>153</v>
      </c>
      <c r="AH1100" s="907" t="s">
        <v>1359</v>
      </c>
      <c r="AI1100" s="906" t="s">
        <v>1360</v>
      </c>
      <c r="AJ1100" s="905">
        <v>1409018</v>
      </c>
      <c r="AK1100" s="451">
        <v>1</v>
      </c>
      <c r="AL1100" s="451" t="s">
        <v>139</v>
      </c>
      <c r="AM1100" s="451" t="s">
        <v>140</v>
      </c>
      <c r="AN1100" s="450"/>
      <c r="AP1100" s="77"/>
      <c r="AQ1100" s="77"/>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row>
    <row r="1101" spans="1:74" s="54" customFormat="1" ht="15" customHeight="1" x14ac:dyDescent="0.15">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G1101" s="216" t="s">
        <v>153</v>
      </c>
      <c r="AH1101" s="907" t="s">
        <v>1447</v>
      </c>
      <c r="AI1101" s="906" t="s">
        <v>1448</v>
      </c>
      <c r="AJ1101" s="905">
        <v>1409019</v>
      </c>
      <c r="AK1101" s="451" t="s">
        <v>139</v>
      </c>
      <c r="AL1101" s="451">
        <v>1</v>
      </c>
      <c r="AM1101" s="449" t="s">
        <v>3041</v>
      </c>
      <c r="AN1101" s="450"/>
      <c r="AP1101" s="77"/>
      <c r="AQ1101" s="77"/>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row>
    <row r="1102" spans="1:74" s="54" customFormat="1" ht="15" customHeight="1" x14ac:dyDescent="0.15">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G1102" s="216" t="s">
        <v>153</v>
      </c>
      <c r="AH1102" s="907" t="s">
        <v>1286</v>
      </c>
      <c r="AI1102" s="906" t="s">
        <v>1287</v>
      </c>
      <c r="AJ1102" s="905">
        <v>1404022</v>
      </c>
      <c r="AK1102" s="451">
        <v>1</v>
      </c>
      <c r="AL1102" s="451" t="s">
        <v>139</v>
      </c>
      <c r="AM1102" s="449" t="s">
        <v>3041</v>
      </c>
      <c r="AN1102" s="450"/>
      <c r="AP1102" s="77"/>
      <c r="AQ1102" s="77"/>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row>
    <row r="1103" spans="1:74" s="54" customFormat="1" ht="15" customHeight="1" x14ac:dyDescent="0.15">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G1103" s="216" t="s">
        <v>153</v>
      </c>
      <c r="AH1103" s="907" t="s">
        <v>1055</v>
      </c>
      <c r="AI1103" s="906" t="s">
        <v>1056</v>
      </c>
      <c r="AJ1103" s="905">
        <v>1410001</v>
      </c>
      <c r="AK1103" s="451">
        <v>1</v>
      </c>
      <c r="AL1103" s="451" t="s">
        <v>139</v>
      </c>
      <c r="AM1103" s="449" t="s">
        <v>3041</v>
      </c>
      <c r="AN1103" s="450"/>
      <c r="AP1103" s="77"/>
      <c r="AQ1103" s="77"/>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row>
    <row r="1104" spans="1:74" s="54" customFormat="1" ht="15" customHeight="1" x14ac:dyDescent="0.15">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G1104" s="216" t="s">
        <v>153</v>
      </c>
      <c r="AH1104" s="907" t="s">
        <v>1165</v>
      </c>
      <c r="AI1104" s="906" t="s">
        <v>1166</v>
      </c>
      <c r="AJ1104" s="905">
        <v>1410003</v>
      </c>
      <c r="AK1104" s="451">
        <v>1</v>
      </c>
      <c r="AL1104" s="451" t="s">
        <v>139</v>
      </c>
      <c r="AM1104" s="449" t="s">
        <v>3041</v>
      </c>
      <c r="AN1104" s="450"/>
      <c r="AP1104" s="77"/>
      <c r="AQ1104" s="77"/>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row>
    <row r="1105" spans="1:74" s="54" customFormat="1" ht="15" customHeight="1" x14ac:dyDescent="0.15">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G1105" s="216" t="s">
        <v>153</v>
      </c>
      <c r="AH1105" s="907" t="s">
        <v>1179</v>
      </c>
      <c r="AI1105" s="906" t="s">
        <v>1180</v>
      </c>
      <c r="AJ1105" s="905">
        <v>1410004</v>
      </c>
      <c r="AK1105" s="451" t="s">
        <v>139</v>
      </c>
      <c r="AL1105" s="451">
        <v>1</v>
      </c>
      <c r="AM1105" s="449" t="s">
        <v>3041</v>
      </c>
      <c r="AN1105" s="450"/>
      <c r="AP1105" s="77"/>
      <c r="AQ1105" s="77"/>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row>
    <row r="1106" spans="1:74" s="54" customFormat="1" ht="15" customHeight="1" x14ac:dyDescent="0.15">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G1106" s="216" t="s">
        <v>153</v>
      </c>
      <c r="AH1106" s="907" t="s">
        <v>1191</v>
      </c>
      <c r="AI1106" s="906" t="s">
        <v>1192</v>
      </c>
      <c r="AJ1106" s="905">
        <v>1410005</v>
      </c>
      <c r="AK1106" s="451">
        <v>1</v>
      </c>
      <c r="AL1106" s="451" t="s">
        <v>139</v>
      </c>
      <c r="AM1106" s="451" t="s">
        <v>140</v>
      </c>
      <c r="AN1106" s="450"/>
      <c r="AP1106" s="77"/>
      <c r="AQ1106" s="77"/>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row>
    <row r="1107" spans="1:74" s="54" customFormat="1" ht="15" customHeight="1" x14ac:dyDescent="0.15">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c r="AG1107" s="216" t="s">
        <v>153</v>
      </c>
      <c r="AH1107" s="907" t="s">
        <v>1203</v>
      </c>
      <c r="AI1107" s="906" t="s">
        <v>1204</v>
      </c>
      <c r="AJ1107" s="905">
        <v>1410006</v>
      </c>
      <c r="AK1107" s="451" t="s">
        <v>139</v>
      </c>
      <c r="AL1107" s="451">
        <v>1</v>
      </c>
      <c r="AM1107" s="449" t="s">
        <v>3041</v>
      </c>
      <c r="AN1107" s="450"/>
      <c r="AP1107" s="77"/>
      <c r="AQ1107" s="77"/>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row>
    <row r="1108" spans="1:74" s="54" customFormat="1" ht="15" customHeight="1" x14ac:dyDescent="0.15">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G1108" s="216" t="s">
        <v>153</v>
      </c>
      <c r="AH1108" s="907" t="s">
        <v>1169</v>
      </c>
      <c r="AI1108" s="906" t="s">
        <v>1170</v>
      </c>
      <c r="AJ1108" s="905">
        <v>1410008</v>
      </c>
      <c r="AK1108" s="451">
        <v>1</v>
      </c>
      <c r="AL1108" s="451" t="s">
        <v>139</v>
      </c>
      <c r="AM1108" s="451" t="s">
        <v>140</v>
      </c>
      <c r="AN1108" s="450"/>
      <c r="AP1108" s="77"/>
      <c r="AQ1108" s="77"/>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row>
    <row r="1109" spans="1:74" s="54" customFormat="1" ht="15" customHeight="1" x14ac:dyDescent="0.15">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c r="AG1109" s="216" t="s">
        <v>153</v>
      </c>
      <c r="AH1109" s="907" t="s">
        <v>1327</v>
      </c>
      <c r="AI1109" s="906" t="s">
        <v>1328</v>
      </c>
      <c r="AJ1109" s="905">
        <v>1410010</v>
      </c>
      <c r="AK1109" s="451" t="s">
        <v>139</v>
      </c>
      <c r="AL1109" s="451">
        <v>1</v>
      </c>
      <c r="AM1109" s="449" t="s">
        <v>3041</v>
      </c>
      <c r="AN1109" s="450"/>
      <c r="AP1109" s="77"/>
      <c r="AQ1109" s="77"/>
      <c r="AR1109" s="35"/>
      <c r="AS1109" s="35"/>
      <c r="AT1109" s="35"/>
      <c r="AU1109" s="35"/>
      <c r="AV1109" s="35"/>
      <c r="AW1109" s="35"/>
      <c r="AX1109" s="35"/>
      <c r="AY1109" s="35"/>
      <c r="AZ1109" s="35"/>
      <c r="BA1109" s="35"/>
      <c r="BB1109" s="35"/>
      <c r="BC1109" s="35"/>
      <c r="BD1109" s="35"/>
      <c r="BE1109" s="35"/>
      <c r="BF1109" s="35"/>
      <c r="BG1109" s="35"/>
      <c r="BH1109" s="35"/>
      <c r="BI1109" s="35"/>
      <c r="BJ1109" s="35"/>
      <c r="BK1109" s="35"/>
      <c r="BL1109" s="35"/>
      <c r="BM1109" s="35"/>
      <c r="BN1109" s="35"/>
      <c r="BO1109" s="35"/>
      <c r="BP1109" s="35"/>
      <c r="BQ1109" s="35"/>
      <c r="BR1109" s="35"/>
      <c r="BS1109" s="35"/>
      <c r="BT1109" s="35"/>
      <c r="BU1109" s="35"/>
      <c r="BV1109" s="35"/>
    </row>
    <row r="1110" spans="1:74" s="54" customFormat="1" ht="15" customHeight="1" x14ac:dyDescent="0.15">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G1110" s="216" t="s">
        <v>153</v>
      </c>
      <c r="AH1110" s="907" t="s">
        <v>1329</v>
      </c>
      <c r="AI1110" s="906" t="s">
        <v>1330</v>
      </c>
      <c r="AJ1110" s="905">
        <v>1410011</v>
      </c>
      <c r="AK1110" s="451">
        <v>1</v>
      </c>
      <c r="AL1110" s="451" t="s">
        <v>139</v>
      </c>
      <c r="AM1110" s="449" t="s">
        <v>3041</v>
      </c>
      <c r="AN1110" s="450"/>
      <c r="AP1110" s="77"/>
      <c r="AQ1110" s="77"/>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row>
    <row r="1111" spans="1:74" s="54" customFormat="1" ht="15" customHeight="1" x14ac:dyDescent="0.15">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c r="AG1111" s="216" t="s">
        <v>153</v>
      </c>
      <c r="AH1111" s="907" t="s">
        <v>1399</v>
      </c>
      <c r="AI1111" s="906" t="s">
        <v>1400</v>
      </c>
      <c r="AJ1111" s="905">
        <v>1410012</v>
      </c>
      <c r="AK1111" s="451" t="s">
        <v>139</v>
      </c>
      <c r="AL1111" s="451">
        <v>1</v>
      </c>
      <c r="AM1111" s="449" t="s">
        <v>3041</v>
      </c>
      <c r="AN1111" s="450"/>
      <c r="AP1111" s="77"/>
      <c r="AQ1111" s="77"/>
      <c r="AR1111" s="35"/>
      <c r="AS1111" s="35"/>
      <c r="AT1111" s="35"/>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row>
    <row r="1112" spans="1:74" s="54" customFormat="1" ht="15" customHeight="1" x14ac:dyDescent="0.15">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G1112" s="216" t="s">
        <v>153</v>
      </c>
      <c r="AH1112" s="907" t="s">
        <v>1407</v>
      </c>
      <c r="AI1112" s="906" t="s">
        <v>1408</v>
      </c>
      <c r="AJ1112" s="905">
        <v>1410013</v>
      </c>
      <c r="AK1112" s="451" t="s">
        <v>139</v>
      </c>
      <c r="AL1112" s="451">
        <v>1</v>
      </c>
      <c r="AM1112" s="449" t="s">
        <v>3041</v>
      </c>
      <c r="AN1112" s="450"/>
      <c r="AP1112" s="77"/>
      <c r="AQ1112" s="77"/>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row>
    <row r="1113" spans="1:74" s="54" customFormat="1" ht="15" customHeight="1" x14ac:dyDescent="0.15">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c r="AG1113" s="216" t="s">
        <v>153</v>
      </c>
      <c r="AH1113" s="907" t="s">
        <v>1445</v>
      </c>
      <c r="AI1113" s="906" t="s">
        <v>1446</v>
      </c>
      <c r="AJ1113" s="905">
        <v>1410014</v>
      </c>
      <c r="AK1113" s="451">
        <v>1</v>
      </c>
      <c r="AL1113" s="451" t="s">
        <v>139</v>
      </c>
      <c r="AM1113" s="449" t="s">
        <v>3041</v>
      </c>
      <c r="AN1113" s="450"/>
      <c r="AP1113" s="77"/>
      <c r="AQ1113" s="77"/>
      <c r="AR1113" s="35"/>
      <c r="AS1113" s="35"/>
      <c r="AT1113" s="35"/>
      <c r="AU1113" s="35"/>
      <c r="AV1113" s="35"/>
      <c r="AW1113" s="35"/>
      <c r="AX1113" s="35"/>
      <c r="AY1113" s="35"/>
      <c r="AZ1113" s="35"/>
      <c r="BA1113" s="35"/>
      <c r="BB1113" s="35"/>
      <c r="BC1113" s="35"/>
      <c r="BD1113" s="35"/>
      <c r="BE1113" s="35"/>
      <c r="BF1113" s="35"/>
      <c r="BG1113" s="35"/>
      <c r="BH1113" s="35"/>
      <c r="BI1113" s="35"/>
      <c r="BJ1113" s="35"/>
      <c r="BK1113" s="35"/>
      <c r="BL1113" s="35"/>
      <c r="BM1113" s="35"/>
      <c r="BN1113" s="35"/>
      <c r="BO1113" s="35"/>
      <c r="BP1113" s="35"/>
      <c r="BQ1113" s="35"/>
      <c r="BR1113" s="35"/>
      <c r="BS1113" s="35"/>
      <c r="BT1113" s="35"/>
      <c r="BU1113" s="35"/>
      <c r="BV1113" s="35"/>
    </row>
    <row r="1114" spans="1:74" s="54" customFormat="1" ht="15" customHeight="1" x14ac:dyDescent="0.15">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G1114" s="216" t="s">
        <v>153</v>
      </c>
      <c r="AH1114" s="907" t="s">
        <v>1167</v>
      </c>
      <c r="AI1114" s="906" t="s">
        <v>1168</v>
      </c>
      <c r="AJ1114" s="905">
        <v>1410015</v>
      </c>
      <c r="AK1114" s="451">
        <v>1</v>
      </c>
      <c r="AL1114" s="451" t="s">
        <v>139</v>
      </c>
      <c r="AM1114" s="449" t="s">
        <v>3041</v>
      </c>
      <c r="AN1114" s="450"/>
      <c r="AP1114" s="77"/>
      <c r="AQ1114" s="77"/>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row>
    <row r="1115" spans="1:74" s="54" customFormat="1" ht="15" customHeight="1" x14ac:dyDescent="0.15">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G1115" s="216" t="s">
        <v>153</v>
      </c>
      <c r="AH1115" s="907" t="s">
        <v>1183</v>
      </c>
      <c r="AI1115" s="906" t="s">
        <v>1184</v>
      </c>
      <c r="AJ1115" s="905">
        <v>1410016</v>
      </c>
      <c r="AK1115" s="451" t="s">
        <v>139</v>
      </c>
      <c r="AL1115" s="451">
        <v>1</v>
      </c>
      <c r="AM1115" s="449" t="s">
        <v>3041</v>
      </c>
      <c r="AN1115" s="450"/>
      <c r="AP1115" s="77"/>
      <c r="AQ1115" s="77"/>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row>
    <row r="1116" spans="1:74" s="54" customFormat="1" ht="15" customHeight="1" x14ac:dyDescent="0.15">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G1116" s="216" t="s">
        <v>153</v>
      </c>
      <c r="AH1116" s="907" t="s">
        <v>1242</v>
      </c>
      <c r="AI1116" s="906" t="s">
        <v>1243</v>
      </c>
      <c r="AJ1116" s="905">
        <v>1410017</v>
      </c>
      <c r="AK1116" s="451">
        <v>1</v>
      </c>
      <c r="AL1116" s="451" t="s">
        <v>139</v>
      </c>
      <c r="AM1116" s="449" t="s">
        <v>3041</v>
      </c>
      <c r="AN1116" s="450"/>
      <c r="AP1116" s="77"/>
      <c r="AQ1116" s="77"/>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row>
    <row r="1117" spans="1:74" s="54" customFormat="1" ht="15" customHeight="1" x14ac:dyDescent="0.15">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G1117" s="216" t="s">
        <v>153</v>
      </c>
      <c r="AH1117" s="907" t="s">
        <v>1266</v>
      </c>
      <c r="AI1117" s="906" t="s">
        <v>1267</v>
      </c>
      <c r="AJ1117" s="905">
        <v>1410018</v>
      </c>
      <c r="AK1117" s="451">
        <v>1</v>
      </c>
      <c r="AL1117" s="451" t="s">
        <v>139</v>
      </c>
      <c r="AM1117" s="449" t="s">
        <v>3041</v>
      </c>
      <c r="AN1117" s="450"/>
      <c r="AP1117" s="77"/>
      <c r="AQ1117" s="77"/>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row>
    <row r="1118" spans="1:74" s="54" customFormat="1" ht="15" customHeight="1" x14ac:dyDescent="0.15">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G1118" s="216" t="s">
        <v>153</v>
      </c>
      <c r="AH1118" s="907" t="s">
        <v>1290</v>
      </c>
      <c r="AI1118" s="906" t="s">
        <v>1291</v>
      </c>
      <c r="AJ1118" s="905">
        <v>1410019</v>
      </c>
      <c r="AK1118" s="451">
        <v>1</v>
      </c>
      <c r="AL1118" s="451" t="s">
        <v>139</v>
      </c>
      <c r="AM1118" s="449" t="s">
        <v>3041</v>
      </c>
      <c r="AN1118" s="450"/>
      <c r="AP1118" s="77"/>
      <c r="AQ1118" s="77"/>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row>
    <row r="1119" spans="1:74" s="54" customFormat="1" ht="15" customHeight="1" x14ac:dyDescent="0.15">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c r="AG1119" s="216" t="s">
        <v>153</v>
      </c>
      <c r="AH1119" s="907" t="s">
        <v>1363</v>
      </c>
      <c r="AI1119" s="906" t="s">
        <v>1364</v>
      </c>
      <c r="AJ1119" s="905">
        <v>1410020</v>
      </c>
      <c r="AK1119" s="451">
        <v>1</v>
      </c>
      <c r="AL1119" s="451" t="s">
        <v>139</v>
      </c>
      <c r="AM1119" s="451" t="s">
        <v>140</v>
      </c>
      <c r="AN1119" s="450"/>
      <c r="AP1119" s="77"/>
      <c r="AQ1119" s="77"/>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5"/>
    </row>
    <row r="1120" spans="1:74" s="54" customFormat="1" ht="15" customHeight="1" x14ac:dyDescent="0.15">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G1120" s="216" t="s">
        <v>153</v>
      </c>
      <c r="AH1120" s="907" t="s">
        <v>3052</v>
      </c>
      <c r="AI1120" s="906" t="s">
        <v>3053</v>
      </c>
      <c r="AJ1120" s="905">
        <v>1410022</v>
      </c>
      <c r="AK1120" s="451" t="s">
        <v>139</v>
      </c>
      <c r="AL1120" s="451">
        <v>1</v>
      </c>
      <c r="AM1120" s="449" t="s">
        <v>3041</v>
      </c>
      <c r="AN1120" s="450"/>
      <c r="AP1120" s="77"/>
      <c r="AQ1120" s="77"/>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row>
    <row r="1121" spans="1:74" s="54" customFormat="1" ht="15" customHeight="1" x14ac:dyDescent="0.15">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c r="AG1121" s="216" t="s">
        <v>153</v>
      </c>
      <c r="AH1121" s="907" t="s">
        <v>1377</v>
      </c>
      <c r="AI1121" s="906" t="s">
        <v>1378</v>
      </c>
      <c r="AJ1121" s="905">
        <v>1410023</v>
      </c>
      <c r="AK1121" s="451" t="s">
        <v>139</v>
      </c>
      <c r="AL1121" s="451">
        <v>1</v>
      </c>
      <c r="AM1121" s="449" t="s">
        <v>3041</v>
      </c>
      <c r="AN1121" s="450"/>
      <c r="AP1121" s="77"/>
      <c r="AQ1121" s="77"/>
      <c r="AR1121" s="35"/>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5"/>
    </row>
    <row r="1122" spans="1:74" s="54" customFormat="1" ht="15" customHeight="1" x14ac:dyDescent="0.15">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G1122" s="216" t="s">
        <v>153</v>
      </c>
      <c r="AH1122" s="907" t="s">
        <v>1413</v>
      </c>
      <c r="AI1122" s="906" t="s">
        <v>1414</v>
      </c>
      <c r="AJ1122" s="905">
        <v>1410024</v>
      </c>
      <c r="AK1122" s="451">
        <v>1</v>
      </c>
      <c r="AL1122" s="451" t="s">
        <v>139</v>
      </c>
      <c r="AM1122" s="449" t="s">
        <v>3041</v>
      </c>
      <c r="AN1122" s="450"/>
      <c r="AP1122" s="77"/>
      <c r="AQ1122" s="77"/>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row>
    <row r="1123" spans="1:74" s="54" customFormat="1" ht="15" customHeight="1" x14ac:dyDescent="0.15">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c r="AG1123" s="216" t="s">
        <v>153</v>
      </c>
      <c r="AH1123" s="907" t="s">
        <v>1161</v>
      </c>
      <c r="AI1123" s="906" t="s">
        <v>1162</v>
      </c>
      <c r="AJ1123" s="905">
        <v>1410025</v>
      </c>
      <c r="AK1123" s="451" t="s">
        <v>139</v>
      </c>
      <c r="AL1123" s="451">
        <v>1</v>
      </c>
      <c r="AM1123" s="449" t="s">
        <v>3041</v>
      </c>
      <c r="AN1123" s="450"/>
      <c r="AP1123" s="77"/>
      <c r="AQ1123" s="77"/>
      <c r="AR1123" s="35"/>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5"/>
    </row>
    <row r="1124" spans="1:74" s="54" customFormat="1" ht="15" customHeight="1" x14ac:dyDescent="0.15">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G1124" s="216" t="s">
        <v>153</v>
      </c>
      <c r="AH1124" s="907" t="s">
        <v>1310</v>
      </c>
      <c r="AI1124" s="906" t="s">
        <v>1311</v>
      </c>
      <c r="AJ1124" s="905">
        <v>1410026</v>
      </c>
      <c r="AK1124" s="451" t="s">
        <v>139</v>
      </c>
      <c r="AL1124" s="451">
        <v>1</v>
      </c>
      <c r="AM1124" s="449" t="s">
        <v>3041</v>
      </c>
      <c r="AN1124" s="450"/>
      <c r="AP1124" s="77"/>
      <c r="AQ1124" s="77"/>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row>
    <row r="1125" spans="1:74" s="54" customFormat="1" ht="15" customHeight="1" x14ac:dyDescent="0.15">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c r="AG1125" s="216" t="s">
        <v>153</v>
      </c>
      <c r="AH1125" s="907" t="s">
        <v>1073</v>
      </c>
      <c r="AI1125" s="906" t="s">
        <v>1074</v>
      </c>
      <c r="AJ1125" s="905">
        <v>1411001</v>
      </c>
      <c r="AK1125" s="451">
        <v>1</v>
      </c>
      <c r="AL1125" s="451" t="s">
        <v>139</v>
      </c>
      <c r="AM1125" s="451" t="s">
        <v>140</v>
      </c>
      <c r="AN1125" s="450"/>
      <c r="AP1125" s="77"/>
      <c r="AQ1125" s="77"/>
      <c r="AR1125" s="35"/>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5"/>
    </row>
    <row r="1126" spans="1:74" s="54" customFormat="1" ht="15" customHeight="1" x14ac:dyDescent="0.15">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c r="AG1126" s="216" t="s">
        <v>153</v>
      </c>
      <c r="AH1126" s="907" t="s">
        <v>1101</v>
      </c>
      <c r="AI1126" s="906" t="s">
        <v>1102</v>
      </c>
      <c r="AJ1126" s="905">
        <v>1411002</v>
      </c>
      <c r="AK1126" s="451">
        <v>1</v>
      </c>
      <c r="AL1126" s="451" t="s">
        <v>139</v>
      </c>
      <c r="AM1126" s="449" t="s">
        <v>3041</v>
      </c>
      <c r="AN1126" s="450"/>
      <c r="AP1126" s="77"/>
      <c r="AQ1126" s="77"/>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5"/>
    </row>
    <row r="1127" spans="1:74" s="54" customFormat="1" ht="15" customHeight="1" x14ac:dyDescent="0.15">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c r="AG1127" s="216" t="s">
        <v>153</v>
      </c>
      <c r="AH1127" s="907" t="s">
        <v>1226</v>
      </c>
      <c r="AI1127" s="906" t="s">
        <v>1227</v>
      </c>
      <c r="AJ1127" s="905">
        <v>1411003</v>
      </c>
      <c r="AK1127" s="451" t="s">
        <v>139</v>
      </c>
      <c r="AL1127" s="451">
        <v>1</v>
      </c>
      <c r="AM1127" s="449" t="s">
        <v>3041</v>
      </c>
      <c r="AN1127" s="450"/>
      <c r="AP1127" s="77"/>
      <c r="AQ1127" s="77"/>
      <c r="AR1127" s="35"/>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5"/>
    </row>
    <row r="1128" spans="1:74" s="54" customFormat="1" ht="15" customHeight="1" x14ac:dyDescent="0.15">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c r="AG1128" s="216" t="s">
        <v>153</v>
      </c>
      <c r="AH1128" s="907" t="s">
        <v>1268</v>
      </c>
      <c r="AI1128" s="906" t="s">
        <v>1269</v>
      </c>
      <c r="AJ1128" s="905">
        <v>1411004</v>
      </c>
      <c r="AK1128" s="451">
        <v>1</v>
      </c>
      <c r="AL1128" s="451" t="s">
        <v>139</v>
      </c>
      <c r="AM1128" s="449" t="s">
        <v>3041</v>
      </c>
      <c r="AN1128" s="450"/>
      <c r="AP1128" s="77"/>
      <c r="AQ1128" s="77"/>
      <c r="AR1128" s="35"/>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5"/>
    </row>
    <row r="1129" spans="1:74" s="54" customFormat="1" ht="15" customHeight="1" x14ac:dyDescent="0.15">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c r="AG1129" s="216" t="s">
        <v>153</v>
      </c>
      <c r="AH1129" s="907" t="s">
        <v>1294</v>
      </c>
      <c r="AI1129" s="906" t="s">
        <v>1295</v>
      </c>
      <c r="AJ1129" s="905">
        <v>1411005</v>
      </c>
      <c r="AK1129" s="451">
        <v>1</v>
      </c>
      <c r="AL1129" s="451" t="s">
        <v>139</v>
      </c>
      <c r="AM1129" s="449" t="s">
        <v>3041</v>
      </c>
      <c r="AN1129" s="450"/>
      <c r="AP1129" s="77"/>
      <c r="AQ1129" s="77"/>
      <c r="AR1129" s="35"/>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5"/>
    </row>
    <row r="1130" spans="1:74" s="54" customFormat="1" ht="15" customHeight="1" x14ac:dyDescent="0.15">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c r="AG1130" s="216" t="s">
        <v>153</v>
      </c>
      <c r="AH1130" s="907" t="s">
        <v>1365</v>
      </c>
      <c r="AI1130" s="906" t="s">
        <v>1366</v>
      </c>
      <c r="AJ1130" s="905">
        <v>1411006</v>
      </c>
      <c r="AK1130" s="451" t="s">
        <v>139</v>
      </c>
      <c r="AL1130" s="451">
        <v>1</v>
      </c>
      <c r="AM1130" s="449" t="s">
        <v>3041</v>
      </c>
      <c r="AN1130" s="450"/>
      <c r="AP1130" s="77"/>
      <c r="AQ1130" s="77"/>
      <c r="AR1130" s="35"/>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5"/>
    </row>
    <row r="1131" spans="1:74" s="54" customFormat="1" ht="15" customHeight="1" x14ac:dyDescent="0.15">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c r="AG1131" s="216" t="s">
        <v>153</v>
      </c>
      <c r="AH1131" s="907" t="s">
        <v>1367</v>
      </c>
      <c r="AI1131" s="906" t="s">
        <v>1368</v>
      </c>
      <c r="AJ1131" s="905">
        <v>1411007</v>
      </c>
      <c r="AK1131" s="451" t="s">
        <v>139</v>
      </c>
      <c r="AL1131" s="451">
        <v>1</v>
      </c>
      <c r="AM1131" s="449" t="s">
        <v>3041</v>
      </c>
      <c r="AN1131" s="450"/>
      <c r="AP1131" s="77"/>
      <c r="AQ1131" s="77"/>
      <c r="AR1131" s="35"/>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5"/>
    </row>
    <row r="1132" spans="1:74" s="54" customFormat="1" ht="15" customHeight="1" x14ac:dyDescent="0.15">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c r="AG1132" s="216" t="s">
        <v>153</v>
      </c>
      <c r="AH1132" s="907" t="s">
        <v>1189</v>
      </c>
      <c r="AI1132" s="906" t="s">
        <v>1190</v>
      </c>
      <c r="AJ1132" s="905">
        <v>1411008</v>
      </c>
      <c r="AK1132" s="451" t="s">
        <v>139</v>
      </c>
      <c r="AL1132" s="451">
        <v>1</v>
      </c>
      <c r="AM1132" s="449" t="s">
        <v>3041</v>
      </c>
      <c r="AN1132" s="450"/>
      <c r="AP1132" s="77"/>
      <c r="AQ1132" s="77"/>
      <c r="AR1132" s="35"/>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5"/>
    </row>
    <row r="1133" spans="1:74" s="54" customFormat="1" ht="15" customHeight="1" x14ac:dyDescent="0.15">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c r="AG1133" s="216" t="s">
        <v>153</v>
      </c>
      <c r="AH1133" s="907" t="s">
        <v>1250</v>
      </c>
      <c r="AI1133" s="906" t="s">
        <v>1251</v>
      </c>
      <c r="AJ1133" s="905">
        <v>1411009</v>
      </c>
      <c r="AK1133" s="451" t="s">
        <v>139</v>
      </c>
      <c r="AL1133" s="451">
        <v>1</v>
      </c>
      <c r="AM1133" s="449" t="s">
        <v>3041</v>
      </c>
      <c r="AN1133" s="450"/>
      <c r="AP1133" s="77"/>
      <c r="AQ1133" s="77"/>
      <c r="AR1133" s="35"/>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5"/>
    </row>
    <row r="1134" spans="1:74" s="54" customFormat="1" ht="15" customHeight="1" x14ac:dyDescent="0.15">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c r="AG1134" s="216" t="s">
        <v>153</v>
      </c>
      <c r="AH1134" s="907" t="s">
        <v>1429</v>
      </c>
      <c r="AI1134" s="906" t="s">
        <v>1430</v>
      </c>
      <c r="AJ1134" s="905">
        <v>1411010</v>
      </c>
      <c r="AK1134" s="451">
        <v>1</v>
      </c>
      <c r="AL1134" s="451" t="s">
        <v>139</v>
      </c>
      <c r="AM1134" s="449" t="s">
        <v>3041</v>
      </c>
      <c r="AN1134" s="450"/>
      <c r="AP1134" s="77"/>
      <c r="AQ1134" s="77"/>
      <c r="AR1134" s="35"/>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5"/>
    </row>
    <row r="1135" spans="1:74" s="54" customFormat="1" ht="15" customHeight="1" x14ac:dyDescent="0.15">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c r="AG1135" s="216" t="s">
        <v>153</v>
      </c>
      <c r="AH1135" s="907" t="s">
        <v>1093</v>
      </c>
      <c r="AI1135" s="906" t="s">
        <v>1094</v>
      </c>
      <c r="AJ1135" s="905">
        <v>1411011</v>
      </c>
      <c r="AK1135" s="451" t="s">
        <v>139</v>
      </c>
      <c r="AL1135" s="451">
        <v>1</v>
      </c>
      <c r="AM1135" s="449" t="s">
        <v>3041</v>
      </c>
      <c r="AN1135" s="450"/>
      <c r="AP1135" s="77"/>
      <c r="AQ1135" s="77"/>
      <c r="AR1135" s="35"/>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5"/>
    </row>
    <row r="1136" spans="1:74" s="54" customFormat="1" ht="15" customHeight="1" x14ac:dyDescent="0.15">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c r="AG1136" s="216" t="s">
        <v>153</v>
      </c>
      <c r="AH1136" s="907" t="s">
        <v>1029</v>
      </c>
      <c r="AI1136" s="906" t="s">
        <v>1030</v>
      </c>
      <c r="AJ1136" s="905">
        <v>1411012</v>
      </c>
      <c r="AK1136" s="451">
        <v>1</v>
      </c>
      <c r="AL1136" s="451" t="s">
        <v>139</v>
      </c>
      <c r="AM1136" s="449" t="s">
        <v>3041</v>
      </c>
      <c r="AN1136" s="450"/>
      <c r="AP1136" s="77"/>
      <c r="AQ1136" s="77"/>
      <c r="AR1136" s="35"/>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5"/>
    </row>
    <row r="1137" spans="1:74" s="54" customFormat="1" ht="15" customHeight="1" x14ac:dyDescent="0.15">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c r="AG1137" s="216" t="s">
        <v>153</v>
      </c>
      <c r="AH1137" s="907" t="s">
        <v>1075</v>
      </c>
      <c r="AI1137" s="906" t="s">
        <v>1076</v>
      </c>
      <c r="AJ1137" s="905">
        <v>1411014</v>
      </c>
      <c r="AK1137" s="451" t="s">
        <v>139</v>
      </c>
      <c r="AL1137" s="451">
        <v>1</v>
      </c>
      <c r="AM1137" s="451" t="s">
        <v>140</v>
      </c>
      <c r="AN1137" s="450"/>
      <c r="AP1137" s="77"/>
      <c r="AQ1137" s="77"/>
      <c r="AR1137" s="35"/>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5"/>
    </row>
    <row r="1138" spans="1:74" s="54" customFormat="1" ht="15" customHeight="1" x14ac:dyDescent="0.15">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c r="AG1138" s="216" t="s">
        <v>153</v>
      </c>
      <c r="AH1138" s="907" t="s">
        <v>1199</v>
      </c>
      <c r="AI1138" s="906" t="s">
        <v>1200</v>
      </c>
      <c r="AJ1138" s="905">
        <v>1411015</v>
      </c>
      <c r="AK1138" s="451">
        <v>1</v>
      </c>
      <c r="AL1138" s="451" t="s">
        <v>139</v>
      </c>
      <c r="AM1138" s="449" t="s">
        <v>3041</v>
      </c>
      <c r="AN1138" s="450"/>
      <c r="AP1138" s="77"/>
      <c r="AQ1138" s="77"/>
      <c r="AR1138" s="35"/>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5"/>
    </row>
    <row r="1139" spans="1:74" s="54" customFormat="1" ht="15" customHeight="1" x14ac:dyDescent="0.15">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c r="AG1139" s="216" t="s">
        <v>153</v>
      </c>
      <c r="AH1139" s="907" t="s">
        <v>1236</v>
      </c>
      <c r="AI1139" s="906" t="s">
        <v>1237</v>
      </c>
      <c r="AJ1139" s="905">
        <v>1411016</v>
      </c>
      <c r="AK1139" s="451" t="s">
        <v>139</v>
      </c>
      <c r="AL1139" s="451">
        <v>1</v>
      </c>
      <c r="AM1139" s="449" t="s">
        <v>3041</v>
      </c>
      <c r="AN1139" s="450"/>
      <c r="AP1139" s="77"/>
      <c r="AQ1139" s="77"/>
      <c r="AR1139" s="35"/>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5"/>
    </row>
    <row r="1140" spans="1:74" s="54" customFormat="1" ht="15" customHeight="1" x14ac:dyDescent="0.15">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c r="AG1140" s="216" t="s">
        <v>153</v>
      </c>
      <c r="AH1140" s="907" t="s">
        <v>1248</v>
      </c>
      <c r="AI1140" s="906" t="s">
        <v>1249</v>
      </c>
      <c r="AJ1140" s="905">
        <v>1411017</v>
      </c>
      <c r="AK1140" s="451">
        <v>1</v>
      </c>
      <c r="AL1140" s="451" t="s">
        <v>139</v>
      </c>
      <c r="AM1140" s="449" t="s">
        <v>3041</v>
      </c>
      <c r="AN1140" s="450"/>
      <c r="AP1140" s="77"/>
      <c r="AQ1140" s="77"/>
      <c r="AR1140" s="35"/>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5"/>
    </row>
    <row r="1141" spans="1:74" s="54" customFormat="1" ht="15" customHeight="1" x14ac:dyDescent="0.15">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c r="AG1141" s="216" t="s">
        <v>153</v>
      </c>
      <c r="AH1141" s="907" t="s">
        <v>1349</v>
      </c>
      <c r="AI1141" s="906" t="s">
        <v>1350</v>
      </c>
      <c r="AJ1141" s="905">
        <v>1411018</v>
      </c>
      <c r="AK1141" s="451">
        <v>1</v>
      </c>
      <c r="AL1141" s="451" t="s">
        <v>139</v>
      </c>
      <c r="AM1141" s="451" t="s">
        <v>140</v>
      </c>
      <c r="AN1141" s="450"/>
      <c r="AP1141" s="77"/>
      <c r="AQ1141" s="77"/>
      <c r="AR1141" s="35"/>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5"/>
    </row>
    <row r="1142" spans="1:74" s="54" customFormat="1" ht="15" customHeight="1" x14ac:dyDescent="0.15">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c r="AG1142" s="216" t="s">
        <v>153</v>
      </c>
      <c r="AH1142" s="907" t="s">
        <v>1421</v>
      </c>
      <c r="AI1142" s="906" t="s">
        <v>1422</v>
      </c>
      <c r="AJ1142" s="905">
        <v>1411019</v>
      </c>
      <c r="AK1142" s="451">
        <v>1</v>
      </c>
      <c r="AL1142" s="451" t="s">
        <v>139</v>
      </c>
      <c r="AM1142" s="451" t="s">
        <v>140</v>
      </c>
      <c r="AN1142" s="450"/>
      <c r="AP1142" s="77"/>
      <c r="AQ1142" s="77"/>
      <c r="AR1142" s="35"/>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row>
    <row r="1143" spans="1:74" s="54" customFormat="1" ht="15" customHeight="1" x14ac:dyDescent="0.15">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c r="AG1143" s="216" t="s">
        <v>153</v>
      </c>
      <c r="AH1143" s="907" t="s">
        <v>1431</v>
      </c>
      <c r="AI1143" s="906" t="s">
        <v>1432</v>
      </c>
      <c r="AJ1143" s="905">
        <v>1411020</v>
      </c>
      <c r="AK1143" s="451" t="s">
        <v>139</v>
      </c>
      <c r="AL1143" s="451">
        <v>1</v>
      </c>
      <c r="AM1143" s="449" t="s">
        <v>3041</v>
      </c>
      <c r="AN1143" s="450"/>
      <c r="AP1143" s="77"/>
      <c r="AQ1143" s="77"/>
      <c r="AR1143" s="35"/>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5"/>
    </row>
    <row r="1144" spans="1:74" s="54" customFormat="1" ht="15" customHeight="1" x14ac:dyDescent="0.15">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c r="AG1144" s="216" t="s">
        <v>153</v>
      </c>
      <c r="AH1144" s="907" t="s">
        <v>1079</v>
      </c>
      <c r="AI1144" s="906" t="s">
        <v>1080</v>
      </c>
      <c r="AJ1144" s="905">
        <v>1411021</v>
      </c>
      <c r="AK1144" s="451">
        <v>1</v>
      </c>
      <c r="AL1144" s="451" t="s">
        <v>139</v>
      </c>
      <c r="AM1144" s="449" t="s">
        <v>3041</v>
      </c>
      <c r="AN1144" s="450"/>
      <c r="AP1144" s="77"/>
      <c r="AQ1144" s="77"/>
      <c r="AR1144" s="35"/>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row>
    <row r="1145" spans="1:74" s="54" customFormat="1" ht="15" customHeight="1" x14ac:dyDescent="0.15">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c r="AG1145" s="216" t="s">
        <v>153</v>
      </c>
      <c r="AH1145" s="907" t="s">
        <v>1312</v>
      </c>
      <c r="AI1145" s="906" t="s">
        <v>1313</v>
      </c>
      <c r="AJ1145" s="905">
        <v>1411022</v>
      </c>
      <c r="AK1145" s="451">
        <v>1</v>
      </c>
      <c r="AL1145" s="451" t="s">
        <v>139</v>
      </c>
      <c r="AM1145" s="451" t="s">
        <v>140</v>
      </c>
      <c r="AN1145" s="450"/>
      <c r="AP1145" s="77"/>
      <c r="AQ1145" s="77"/>
      <c r="AR1145" s="35"/>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5"/>
    </row>
    <row r="1146" spans="1:74" s="54" customFormat="1" ht="15" customHeight="1" x14ac:dyDescent="0.15">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c r="AG1146" s="216" t="s">
        <v>153</v>
      </c>
      <c r="AH1146" s="907" t="s">
        <v>1270</v>
      </c>
      <c r="AI1146" s="906" t="s">
        <v>1271</v>
      </c>
      <c r="AJ1146" s="905">
        <v>1411024</v>
      </c>
      <c r="AK1146" s="451">
        <v>1</v>
      </c>
      <c r="AL1146" s="451" t="s">
        <v>139</v>
      </c>
      <c r="AM1146" s="449" t="s">
        <v>3041</v>
      </c>
      <c r="AN1146" s="450"/>
      <c r="AP1146" s="77"/>
      <c r="AQ1146" s="77"/>
      <c r="AR1146" s="35"/>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5"/>
    </row>
    <row r="1147" spans="1:74" s="54" customFormat="1" ht="15" customHeight="1" x14ac:dyDescent="0.15">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c r="AG1147" s="216" t="s">
        <v>153</v>
      </c>
      <c r="AH1147" s="907" t="s">
        <v>1280</v>
      </c>
      <c r="AI1147" s="906" t="s">
        <v>1281</v>
      </c>
      <c r="AJ1147" s="905">
        <v>1411025</v>
      </c>
      <c r="AK1147" s="451" t="s">
        <v>139</v>
      </c>
      <c r="AL1147" s="451">
        <v>1</v>
      </c>
      <c r="AM1147" s="449" t="s">
        <v>3041</v>
      </c>
      <c r="AN1147" s="450"/>
      <c r="AP1147" s="77"/>
      <c r="AQ1147" s="77"/>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5"/>
    </row>
    <row r="1148" spans="1:74" s="54" customFormat="1" ht="15" customHeight="1" x14ac:dyDescent="0.15">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c r="AG1148" s="216" t="s">
        <v>153</v>
      </c>
      <c r="AH1148" s="907" t="s">
        <v>1425</v>
      </c>
      <c r="AI1148" s="906" t="s">
        <v>1426</v>
      </c>
      <c r="AJ1148" s="905">
        <v>1411026</v>
      </c>
      <c r="AK1148" s="451" t="s">
        <v>139</v>
      </c>
      <c r="AL1148" s="451">
        <v>1</v>
      </c>
      <c r="AM1148" s="451" t="s">
        <v>140</v>
      </c>
      <c r="AN1148" s="450"/>
      <c r="AP1148" s="77"/>
      <c r="AQ1148" s="77"/>
      <c r="AR1148" s="35"/>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5"/>
    </row>
    <row r="1149" spans="1:74" s="54" customFormat="1" ht="15" customHeight="1" x14ac:dyDescent="0.15">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c r="AG1149" s="216" t="s">
        <v>153</v>
      </c>
      <c r="AH1149" s="907" t="s">
        <v>1023</v>
      </c>
      <c r="AI1149" s="906" t="s">
        <v>1024</v>
      </c>
      <c r="AJ1149" s="905">
        <v>1411027</v>
      </c>
      <c r="AK1149" s="451" t="s">
        <v>139</v>
      </c>
      <c r="AL1149" s="451">
        <v>1</v>
      </c>
      <c r="AM1149" s="451" t="s">
        <v>140</v>
      </c>
      <c r="AN1149" s="450"/>
      <c r="AP1149" s="77"/>
      <c r="AQ1149" s="77"/>
      <c r="AR1149" s="35"/>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5"/>
    </row>
    <row r="1150" spans="1:74" s="54" customFormat="1" ht="15" customHeight="1" x14ac:dyDescent="0.15">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c r="AG1150" s="216" t="s">
        <v>153</v>
      </c>
      <c r="AH1150" s="907" t="s">
        <v>1256</v>
      </c>
      <c r="AI1150" s="906" t="s">
        <v>1257</v>
      </c>
      <c r="AJ1150" s="905">
        <v>1411028</v>
      </c>
      <c r="AK1150" s="451">
        <v>1</v>
      </c>
      <c r="AL1150" s="451" t="s">
        <v>139</v>
      </c>
      <c r="AM1150" s="451" t="s">
        <v>140</v>
      </c>
      <c r="AN1150" s="450"/>
      <c r="AP1150" s="77"/>
      <c r="AQ1150" s="77"/>
      <c r="AR1150" s="35"/>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5"/>
    </row>
    <row r="1151" spans="1:74" s="54" customFormat="1" ht="15" customHeight="1" x14ac:dyDescent="0.15">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c r="AG1151" s="216" t="s">
        <v>153</v>
      </c>
      <c r="AH1151" s="907" t="s">
        <v>1035</v>
      </c>
      <c r="AI1151" s="906" t="s">
        <v>1036</v>
      </c>
      <c r="AJ1151" s="905">
        <v>1411029</v>
      </c>
      <c r="AK1151" s="451">
        <v>1</v>
      </c>
      <c r="AL1151" s="451" t="s">
        <v>139</v>
      </c>
      <c r="AM1151" s="451" t="s">
        <v>140</v>
      </c>
      <c r="AN1151" s="450"/>
      <c r="AP1151" s="77"/>
      <c r="AQ1151" s="77"/>
      <c r="AR1151" s="35"/>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5"/>
    </row>
    <row r="1152" spans="1:74" s="54" customFormat="1" ht="15" customHeight="1" x14ac:dyDescent="0.15">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c r="AG1152" s="216" t="s">
        <v>153</v>
      </c>
      <c r="AH1152" s="907" t="s">
        <v>1123</v>
      </c>
      <c r="AI1152" s="906" t="s">
        <v>1124</v>
      </c>
      <c r="AJ1152" s="905">
        <v>1411030</v>
      </c>
      <c r="AK1152" s="451">
        <v>1</v>
      </c>
      <c r="AL1152" s="451" t="s">
        <v>139</v>
      </c>
      <c r="AM1152" s="449" t="s">
        <v>3041</v>
      </c>
      <c r="AN1152" s="450"/>
      <c r="AP1152" s="77"/>
      <c r="AQ1152" s="77"/>
      <c r="AR1152" s="35"/>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row>
    <row r="1153" spans="1:74" s="54" customFormat="1" ht="15" customHeight="1" x14ac:dyDescent="0.15">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c r="AG1153" s="216" t="s">
        <v>153</v>
      </c>
      <c r="AH1153" s="907" t="s">
        <v>1181</v>
      </c>
      <c r="AI1153" s="906" t="s">
        <v>1182</v>
      </c>
      <c r="AJ1153" s="905">
        <v>1412002</v>
      </c>
      <c r="AK1153" s="451" t="s">
        <v>139</v>
      </c>
      <c r="AL1153" s="451">
        <v>1</v>
      </c>
      <c r="AM1153" s="449" t="s">
        <v>3041</v>
      </c>
      <c r="AN1153" s="450"/>
      <c r="AP1153" s="77"/>
      <c r="AQ1153" s="77"/>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5"/>
    </row>
    <row r="1154" spans="1:74" s="54" customFormat="1" ht="15" customHeight="1" x14ac:dyDescent="0.15">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c r="AG1154" s="216" t="s">
        <v>153</v>
      </c>
      <c r="AH1154" s="907" t="s">
        <v>1065</v>
      </c>
      <c r="AI1154" s="906" t="s">
        <v>1066</v>
      </c>
      <c r="AJ1154" s="905">
        <v>1412003</v>
      </c>
      <c r="AK1154" s="451" t="s">
        <v>139</v>
      </c>
      <c r="AL1154" s="451">
        <v>1</v>
      </c>
      <c r="AM1154" s="449" t="s">
        <v>3041</v>
      </c>
      <c r="AN1154" s="450"/>
      <c r="AP1154" s="77"/>
      <c r="AQ1154" s="77"/>
      <c r="AR1154" s="35"/>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5"/>
    </row>
    <row r="1155" spans="1:74" s="54" customFormat="1" ht="15" customHeight="1" x14ac:dyDescent="0.15">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c r="AG1155" s="216" t="s">
        <v>153</v>
      </c>
      <c r="AH1155" s="907" t="s">
        <v>1211</v>
      </c>
      <c r="AI1155" s="906" t="s">
        <v>1212</v>
      </c>
      <c r="AJ1155" s="905">
        <v>1412004</v>
      </c>
      <c r="AK1155" s="451">
        <v>1</v>
      </c>
      <c r="AL1155" s="451" t="s">
        <v>139</v>
      </c>
      <c r="AM1155" s="449" t="s">
        <v>3041</v>
      </c>
      <c r="AN1155" s="450"/>
      <c r="AP1155" s="77"/>
      <c r="AQ1155" s="77"/>
      <c r="AR1155" s="35"/>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row>
    <row r="1156" spans="1:74" s="54" customFormat="1" ht="15" customHeight="1" x14ac:dyDescent="0.15">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c r="AG1156" s="216" t="s">
        <v>153</v>
      </c>
      <c r="AH1156" s="907" t="s">
        <v>1381</v>
      </c>
      <c r="AI1156" s="906" t="s">
        <v>1382</v>
      </c>
      <c r="AJ1156" s="905">
        <v>1412005</v>
      </c>
      <c r="AK1156" s="451" t="s">
        <v>139</v>
      </c>
      <c r="AL1156" s="451">
        <v>1</v>
      </c>
      <c r="AM1156" s="449" t="s">
        <v>3041</v>
      </c>
      <c r="AN1156" s="450"/>
      <c r="AP1156" s="77"/>
      <c r="AQ1156" s="77"/>
      <c r="AR1156" s="35"/>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5"/>
    </row>
    <row r="1157" spans="1:74" s="54" customFormat="1" ht="15" customHeight="1" x14ac:dyDescent="0.15">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c r="AG1157" s="216" t="s">
        <v>153</v>
      </c>
      <c r="AH1157" s="907" t="s">
        <v>1395</v>
      </c>
      <c r="AI1157" s="906" t="s">
        <v>1396</v>
      </c>
      <c r="AJ1157" s="905">
        <v>1412006</v>
      </c>
      <c r="AK1157" s="451">
        <v>1</v>
      </c>
      <c r="AL1157" s="451" t="s">
        <v>139</v>
      </c>
      <c r="AM1157" s="449" t="s">
        <v>3041</v>
      </c>
      <c r="AN1157" s="450"/>
      <c r="AP1157" s="77"/>
      <c r="AQ1157" s="77"/>
      <c r="AR1157" s="35"/>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row>
    <row r="1158" spans="1:74" s="54" customFormat="1" ht="15" customHeight="1" x14ac:dyDescent="0.15">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c r="AG1158" s="216" t="s">
        <v>153</v>
      </c>
      <c r="AH1158" s="907" t="s">
        <v>1238</v>
      </c>
      <c r="AI1158" s="906" t="s">
        <v>1239</v>
      </c>
      <c r="AJ1158" s="905">
        <v>1412007</v>
      </c>
      <c r="AK1158" s="451" t="s">
        <v>139</v>
      </c>
      <c r="AL1158" s="451">
        <v>1</v>
      </c>
      <c r="AM1158" s="449" t="s">
        <v>3041</v>
      </c>
      <c r="AN1158" s="450"/>
      <c r="AP1158" s="77"/>
      <c r="AQ1158" s="77"/>
      <c r="AR1158" s="35"/>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5"/>
    </row>
    <row r="1159" spans="1:74" s="54" customFormat="1" ht="15" customHeight="1" x14ac:dyDescent="0.15">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c r="AG1159" s="216" t="s">
        <v>153</v>
      </c>
      <c r="AH1159" s="907" t="s">
        <v>1409</v>
      </c>
      <c r="AI1159" s="906" t="s">
        <v>1410</v>
      </c>
      <c r="AJ1159" s="905">
        <v>1412008</v>
      </c>
      <c r="AK1159" s="451" t="s">
        <v>139</v>
      </c>
      <c r="AL1159" s="451">
        <v>1</v>
      </c>
      <c r="AM1159" s="449" t="s">
        <v>3041</v>
      </c>
      <c r="AN1159" s="450"/>
      <c r="AP1159" s="77"/>
      <c r="AQ1159" s="77"/>
      <c r="AR1159" s="35"/>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5"/>
    </row>
    <row r="1160" spans="1:74" s="54" customFormat="1" ht="15" customHeight="1" x14ac:dyDescent="0.15">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c r="AG1160" s="216" t="s">
        <v>153</v>
      </c>
      <c r="AH1160" s="907" t="s">
        <v>1117</v>
      </c>
      <c r="AI1160" s="906" t="s">
        <v>1118</v>
      </c>
      <c r="AJ1160" s="905">
        <v>1412009</v>
      </c>
      <c r="AK1160" s="451">
        <v>1</v>
      </c>
      <c r="AL1160" s="451" t="s">
        <v>139</v>
      </c>
      <c r="AM1160" s="449" t="s">
        <v>3041</v>
      </c>
      <c r="AN1160" s="450"/>
      <c r="AP1160" s="77"/>
      <c r="AQ1160" s="77"/>
      <c r="AR1160" s="35"/>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5"/>
    </row>
    <row r="1161" spans="1:74" s="54" customFormat="1" ht="15" customHeight="1" x14ac:dyDescent="0.15">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c r="AG1161" s="216" t="s">
        <v>153</v>
      </c>
      <c r="AH1161" s="907" t="s">
        <v>1264</v>
      </c>
      <c r="AI1161" s="906" t="s">
        <v>1265</v>
      </c>
      <c r="AJ1161" s="905">
        <v>1412010</v>
      </c>
      <c r="AK1161" s="451">
        <v>1</v>
      </c>
      <c r="AL1161" s="451" t="s">
        <v>139</v>
      </c>
      <c r="AM1161" s="449" t="s">
        <v>3041</v>
      </c>
      <c r="AN1161" s="450"/>
      <c r="AP1161" s="77"/>
      <c r="AQ1161" s="77"/>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5"/>
    </row>
    <row r="1162" spans="1:74" s="54" customFormat="1" ht="15" customHeight="1" x14ac:dyDescent="0.15">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c r="AG1162" s="216" t="s">
        <v>153</v>
      </c>
      <c r="AH1162" s="907" t="s">
        <v>1417</v>
      </c>
      <c r="AI1162" s="906" t="s">
        <v>1418</v>
      </c>
      <c r="AJ1162" s="905">
        <v>1412011</v>
      </c>
      <c r="AK1162" s="451">
        <v>1</v>
      </c>
      <c r="AL1162" s="451" t="s">
        <v>139</v>
      </c>
      <c r="AM1162" s="449" t="s">
        <v>3041</v>
      </c>
      <c r="AN1162" s="450"/>
      <c r="AP1162" s="77"/>
      <c r="AQ1162" s="77"/>
      <c r="AR1162" s="35"/>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5"/>
    </row>
    <row r="1163" spans="1:74" s="54" customFormat="1" ht="15" customHeight="1" x14ac:dyDescent="0.15">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c r="AG1163" s="216" t="s">
        <v>153</v>
      </c>
      <c r="AH1163" s="907" t="s">
        <v>1389</v>
      </c>
      <c r="AI1163" s="906" t="s">
        <v>1390</v>
      </c>
      <c r="AJ1163" s="905">
        <v>1412012</v>
      </c>
      <c r="AK1163" s="451" t="s">
        <v>139</v>
      </c>
      <c r="AL1163" s="451">
        <v>1</v>
      </c>
      <c r="AM1163" s="449" t="s">
        <v>3041</v>
      </c>
      <c r="AN1163" s="450"/>
      <c r="AP1163" s="77"/>
      <c r="AQ1163" s="77"/>
      <c r="AR1163" s="35"/>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5"/>
    </row>
    <row r="1164" spans="1:74" s="54" customFormat="1" ht="15" customHeight="1" x14ac:dyDescent="0.15">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c r="AG1164" s="216" t="s">
        <v>153</v>
      </c>
      <c r="AH1164" s="907" t="s">
        <v>1300</v>
      </c>
      <c r="AI1164" s="906" t="s">
        <v>1301</v>
      </c>
      <c r="AJ1164" s="905">
        <v>1412014</v>
      </c>
      <c r="AK1164" s="451">
        <v>1</v>
      </c>
      <c r="AL1164" s="451" t="s">
        <v>139</v>
      </c>
      <c r="AM1164" s="449" t="s">
        <v>3041</v>
      </c>
      <c r="AN1164" s="450"/>
      <c r="AP1164" s="77"/>
      <c r="AQ1164" s="77"/>
      <c r="AR1164" s="35"/>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5"/>
    </row>
    <row r="1165" spans="1:74" s="54" customFormat="1" ht="15" customHeight="1" x14ac:dyDescent="0.15">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G1165" s="216" t="s">
        <v>153</v>
      </c>
      <c r="AH1165" s="907" t="s">
        <v>1457</v>
      </c>
      <c r="AI1165" s="906" t="s">
        <v>1458</v>
      </c>
      <c r="AJ1165" s="905">
        <v>1412015</v>
      </c>
      <c r="AK1165" s="451">
        <v>1</v>
      </c>
      <c r="AL1165" s="451" t="s">
        <v>139</v>
      </c>
      <c r="AM1165" s="449" t="s">
        <v>3041</v>
      </c>
      <c r="AN1165" s="450"/>
      <c r="AP1165" s="77"/>
      <c r="AQ1165" s="77"/>
      <c r="AR1165" s="35"/>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5"/>
    </row>
    <row r="1166" spans="1:74" s="54" customFormat="1" ht="15" customHeight="1" x14ac:dyDescent="0.15">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c r="AG1166" s="216" t="s">
        <v>153</v>
      </c>
      <c r="AH1166" s="907" t="s">
        <v>1427</v>
      </c>
      <c r="AI1166" s="906" t="s">
        <v>1428</v>
      </c>
      <c r="AJ1166" s="905">
        <v>1412016</v>
      </c>
      <c r="AK1166" s="451">
        <v>1</v>
      </c>
      <c r="AL1166" s="451" t="s">
        <v>139</v>
      </c>
      <c r="AM1166" s="449" t="s">
        <v>3041</v>
      </c>
      <c r="AN1166" s="450"/>
      <c r="AP1166" s="77"/>
      <c r="AQ1166" s="77"/>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row>
    <row r="1167" spans="1:74" s="54" customFormat="1" ht="15" customHeight="1" x14ac:dyDescent="0.15">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c r="AG1167" s="216" t="s">
        <v>153</v>
      </c>
      <c r="AH1167" s="907" t="s">
        <v>1333</v>
      </c>
      <c r="AI1167" s="906" t="s">
        <v>1334</v>
      </c>
      <c r="AJ1167" s="905">
        <v>1412017</v>
      </c>
      <c r="AK1167" s="451" t="s">
        <v>139</v>
      </c>
      <c r="AL1167" s="451">
        <v>1</v>
      </c>
      <c r="AM1167" s="449" t="s">
        <v>3041</v>
      </c>
      <c r="AN1167" s="450"/>
      <c r="AP1167" s="77"/>
      <c r="AQ1167" s="77"/>
      <c r="AR1167" s="35"/>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row>
    <row r="1168" spans="1:74" s="54" customFormat="1" ht="15" customHeight="1" x14ac:dyDescent="0.15">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c r="AG1168" s="216" t="s">
        <v>154</v>
      </c>
      <c r="AH1168" s="907" t="s">
        <v>1479</v>
      </c>
      <c r="AI1168" s="906" t="s">
        <v>1480</v>
      </c>
      <c r="AJ1168" s="905">
        <v>1501001</v>
      </c>
      <c r="AK1168" s="451" t="s">
        <v>139</v>
      </c>
      <c r="AL1168" s="451">
        <v>1</v>
      </c>
      <c r="AM1168" s="449" t="s">
        <v>3041</v>
      </c>
      <c r="AN1168" s="450"/>
      <c r="AP1168" s="77"/>
      <c r="AQ1168" s="77"/>
      <c r="AR1168" s="35"/>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5"/>
    </row>
    <row r="1169" spans="1:74" s="54" customFormat="1" ht="15" customHeight="1" x14ac:dyDescent="0.15">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c r="AG1169" s="216" t="s">
        <v>154</v>
      </c>
      <c r="AH1169" s="907" t="s">
        <v>1473</v>
      </c>
      <c r="AI1169" s="906" t="s">
        <v>1474</v>
      </c>
      <c r="AJ1169" s="905">
        <v>1501002</v>
      </c>
      <c r="AK1169" s="451" t="s">
        <v>139</v>
      </c>
      <c r="AL1169" s="451">
        <v>1</v>
      </c>
      <c r="AM1169" s="449" t="s">
        <v>3041</v>
      </c>
      <c r="AN1169" s="450"/>
      <c r="AP1169" s="77"/>
      <c r="AQ1169" s="77"/>
      <c r="AR1169" s="35"/>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5"/>
    </row>
    <row r="1170" spans="1:74" s="54" customFormat="1" ht="15" customHeight="1" x14ac:dyDescent="0.15">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c r="AG1170" s="216" t="s">
        <v>154</v>
      </c>
      <c r="AH1170" s="907" t="s">
        <v>1477</v>
      </c>
      <c r="AI1170" s="906" t="s">
        <v>1478</v>
      </c>
      <c r="AJ1170" s="905">
        <v>1501003</v>
      </c>
      <c r="AK1170" s="451" t="s">
        <v>139</v>
      </c>
      <c r="AL1170" s="451">
        <v>1</v>
      </c>
      <c r="AM1170" s="449" t="s">
        <v>3041</v>
      </c>
      <c r="AN1170" s="450"/>
      <c r="AP1170" s="77"/>
      <c r="AQ1170" s="77"/>
      <c r="AR1170" s="35"/>
      <c r="AS1170" s="35"/>
      <c r="AT1170" s="35"/>
      <c r="AU1170" s="35"/>
      <c r="AV1170" s="35"/>
      <c r="AW1170" s="35"/>
      <c r="AX1170" s="35"/>
      <c r="AY1170" s="35"/>
      <c r="AZ1170" s="35"/>
      <c r="BA1170" s="35"/>
      <c r="BB1170" s="35"/>
      <c r="BC1170" s="35"/>
      <c r="BD1170" s="35"/>
      <c r="BE1170" s="35"/>
      <c r="BF1170" s="35"/>
      <c r="BG1170" s="35"/>
      <c r="BH1170" s="35"/>
      <c r="BI1170" s="35"/>
      <c r="BJ1170" s="35"/>
      <c r="BK1170" s="35"/>
      <c r="BL1170" s="35"/>
      <c r="BM1170" s="35"/>
      <c r="BN1170" s="35"/>
      <c r="BO1170" s="35"/>
      <c r="BP1170" s="35"/>
      <c r="BQ1170" s="35"/>
      <c r="BR1170" s="35"/>
      <c r="BS1170" s="35"/>
      <c r="BT1170" s="35"/>
      <c r="BU1170" s="35"/>
      <c r="BV1170" s="35"/>
    </row>
    <row r="1171" spans="1:74" s="54" customFormat="1" ht="15" customHeight="1" x14ac:dyDescent="0.15">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c r="AG1171" s="216" t="s">
        <v>154</v>
      </c>
      <c r="AH1171" s="907" t="s">
        <v>1463</v>
      </c>
      <c r="AI1171" s="906" t="s">
        <v>1464</v>
      </c>
      <c r="AJ1171" s="905">
        <v>1501004</v>
      </c>
      <c r="AK1171" s="451" t="s">
        <v>139</v>
      </c>
      <c r="AL1171" s="451">
        <v>1</v>
      </c>
      <c r="AM1171" s="449" t="s">
        <v>3041</v>
      </c>
      <c r="AN1171" s="450"/>
      <c r="AP1171" s="77"/>
      <c r="AQ1171" s="77"/>
      <c r="AR1171" s="35"/>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5"/>
    </row>
    <row r="1172" spans="1:74" s="54" customFormat="1" ht="15" customHeight="1" x14ac:dyDescent="0.15">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c r="AG1172" s="216" t="s">
        <v>154</v>
      </c>
      <c r="AH1172" s="907" t="s">
        <v>1467</v>
      </c>
      <c r="AI1172" s="906" t="s">
        <v>1468</v>
      </c>
      <c r="AJ1172" s="905">
        <v>1501005</v>
      </c>
      <c r="AK1172" s="451">
        <v>1</v>
      </c>
      <c r="AL1172" s="451" t="s">
        <v>139</v>
      </c>
      <c r="AM1172" s="449" t="s">
        <v>3041</v>
      </c>
      <c r="AN1172" s="450"/>
      <c r="AP1172" s="77"/>
      <c r="AQ1172" s="77"/>
      <c r="AR1172" s="35"/>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5"/>
    </row>
    <row r="1173" spans="1:74" s="54" customFormat="1" ht="15" customHeight="1" x14ac:dyDescent="0.15">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c r="AG1173" s="216" t="s">
        <v>154</v>
      </c>
      <c r="AH1173" s="907" t="s">
        <v>1465</v>
      </c>
      <c r="AI1173" s="906" t="s">
        <v>1466</v>
      </c>
      <c r="AJ1173" s="905">
        <v>1501006</v>
      </c>
      <c r="AK1173" s="451" t="s">
        <v>139</v>
      </c>
      <c r="AL1173" s="451">
        <v>1</v>
      </c>
      <c r="AM1173" s="449" t="s">
        <v>3041</v>
      </c>
      <c r="AN1173" s="450"/>
      <c r="AP1173" s="77"/>
      <c r="AQ1173" s="77"/>
      <c r="AR1173" s="35"/>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row>
    <row r="1174" spans="1:74" s="54" customFormat="1" ht="15" customHeight="1" x14ac:dyDescent="0.15">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c r="AG1174" s="216" t="s">
        <v>154</v>
      </c>
      <c r="AH1174" s="907" t="s">
        <v>1469</v>
      </c>
      <c r="AI1174" s="906" t="s">
        <v>1470</v>
      </c>
      <c r="AJ1174" s="905">
        <v>1501007</v>
      </c>
      <c r="AK1174" s="451" t="s">
        <v>139</v>
      </c>
      <c r="AL1174" s="451">
        <v>1</v>
      </c>
      <c r="AM1174" s="449" t="s">
        <v>3041</v>
      </c>
      <c r="AN1174" s="450"/>
      <c r="AP1174" s="77"/>
      <c r="AQ1174" s="77"/>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row>
    <row r="1175" spans="1:74" s="54" customFormat="1" ht="15" customHeight="1" x14ac:dyDescent="0.15">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G1175" s="216" t="s">
        <v>154</v>
      </c>
      <c r="AH1175" s="907" t="s">
        <v>1471</v>
      </c>
      <c r="AI1175" s="906" t="s">
        <v>1472</v>
      </c>
      <c r="AJ1175" s="905">
        <v>1501008</v>
      </c>
      <c r="AK1175" s="451">
        <v>1</v>
      </c>
      <c r="AL1175" s="451" t="s">
        <v>139</v>
      </c>
      <c r="AM1175" s="449" t="s">
        <v>3041</v>
      </c>
      <c r="AN1175" s="450"/>
      <c r="AP1175" s="77"/>
      <c r="AQ1175" s="77"/>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row>
    <row r="1176" spans="1:74" s="54" customFormat="1" ht="15" customHeight="1" x14ac:dyDescent="0.15">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G1176" s="216" t="s">
        <v>154</v>
      </c>
      <c r="AH1176" s="907" t="s">
        <v>1475</v>
      </c>
      <c r="AI1176" s="906" t="s">
        <v>1476</v>
      </c>
      <c r="AJ1176" s="905">
        <v>1501009</v>
      </c>
      <c r="AK1176" s="451" t="s">
        <v>139</v>
      </c>
      <c r="AL1176" s="451">
        <v>1</v>
      </c>
      <c r="AM1176" s="451" t="s">
        <v>140</v>
      </c>
      <c r="AN1176" s="450"/>
      <c r="AP1176" s="77"/>
      <c r="AQ1176" s="77"/>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row>
    <row r="1177" spans="1:74" s="54" customFormat="1" ht="15" customHeight="1" x14ac:dyDescent="0.15">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G1177" s="216" t="s">
        <v>154</v>
      </c>
      <c r="AH1177" s="907" t="s">
        <v>1461</v>
      </c>
      <c r="AI1177" s="906" t="s">
        <v>1462</v>
      </c>
      <c r="AJ1177" s="905">
        <v>1501010</v>
      </c>
      <c r="AK1177" s="451" t="s">
        <v>139</v>
      </c>
      <c r="AL1177" s="451">
        <v>1</v>
      </c>
      <c r="AM1177" s="449" t="s">
        <v>3041</v>
      </c>
      <c r="AN1177" s="450"/>
      <c r="AP1177" s="77"/>
      <c r="AQ1177" s="77"/>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row>
    <row r="1178" spans="1:74" s="54" customFormat="1" ht="15" customHeight="1" x14ac:dyDescent="0.15">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G1178" s="216" t="s">
        <v>155</v>
      </c>
      <c r="AH1178" s="907" t="s">
        <v>1483</v>
      </c>
      <c r="AI1178" s="906" t="s">
        <v>1484</v>
      </c>
      <c r="AJ1178" s="905">
        <v>1502001</v>
      </c>
      <c r="AK1178" s="451" t="s">
        <v>139</v>
      </c>
      <c r="AL1178" s="451">
        <v>1</v>
      </c>
      <c r="AM1178" s="449" t="s">
        <v>3041</v>
      </c>
      <c r="AN1178" s="450"/>
      <c r="AP1178" s="77"/>
      <c r="AQ1178" s="77"/>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row>
    <row r="1179" spans="1:74" s="54" customFormat="1" ht="15" customHeight="1" x14ac:dyDescent="0.15">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G1179" s="216" t="s">
        <v>155</v>
      </c>
      <c r="AH1179" s="907" t="s">
        <v>1485</v>
      </c>
      <c r="AI1179" s="906" t="s">
        <v>1486</v>
      </c>
      <c r="AJ1179" s="905">
        <v>1502002</v>
      </c>
      <c r="AK1179" s="451">
        <v>1</v>
      </c>
      <c r="AL1179" s="451" t="s">
        <v>139</v>
      </c>
      <c r="AM1179" s="449" t="s">
        <v>3041</v>
      </c>
      <c r="AN1179" s="450"/>
      <c r="AP1179" s="77"/>
      <c r="AQ1179" s="77"/>
      <c r="AR1179" s="35"/>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5"/>
    </row>
    <row r="1180" spans="1:74" s="54" customFormat="1" ht="15" customHeight="1" x14ac:dyDescent="0.15">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G1180" s="216" t="s">
        <v>155</v>
      </c>
      <c r="AH1180" s="907" t="s">
        <v>1497</v>
      </c>
      <c r="AI1180" s="906" t="s">
        <v>1498</v>
      </c>
      <c r="AJ1180" s="905">
        <v>1502003</v>
      </c>
      <c r="AK1180" s="451">
        <v>1</v>
      </c>
      <c r="AL1180" s="451" t="s">
        <v>139</v>
      </c>
      <c r="AM1180" s="449" t="s">
        <v>3041</v>
      </c>
      <c r="AN1180" s="450"/>
      <c r="AP1180" s="77"/>
      <c r="AQ1180" s="77"/>
      <c r="AR1180" s="35"/>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row>
    <row r="1181" spans="1:74" s="54" customFormat="1" ht="15" customHeight="1" x14ac:dyDescent="0.15">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c r="AG1181" s="216" t="s">
        <v>155</v>
      </c>
      <c r="AH1181" s="907" t="s">
        <v>1487</v>
      </c>
      <c r="AI1181" s="906" t="s">
        <v>1488</v>
      </c>
      <c r="AJ1181" s="905">
        <v>1502004</v>
      </c>
      <c r="AK1181" s="451" t="s">
        <v>139</v>
      </c>
      <c r="AL1181" s="451">
        <v>1</v>
      </c>
      <c r="AM1181" s="449" t="s">
        <v>3041</v>
      </c>
      <c r="AN1181" s="450"/>
      <c r="AP1181" s="77"/>
      <c r="AQ1181" s="77"/>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5"/>
    </row>
    <row r="1182" spans="1:74" s="54" customFormat="1" ht="15" customHeight="1" x14ac:dyDescent="0.15">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c r="AG1182" s="216" t="s">
        <v>155</v>
      </c>
      <c r="AH1182" s="907" t="s">
        <v>1495</v>
      </c>
      <c r="AI1182" s="906" t="s">
        <v>1496</v>
      </c>
      <c r="AJ1182" s="905">
        <v>1502005</v>
      </c>
      <c r="AK1182" s="451">
        <v>1</v>
      </c>
      <c r="AL1182" s="451" t="s">
        <v>139</v>
      </c>
      <c r="AM1182" s="449" t="s">
        <v>3041</v>
      </c>
      <c r="AN1182" s="450"/>
      <c r="AP1182" s="77"/>
      <c r="AQ1182" s="77"/>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5"/>
    </row>
    <row r="1183" spans="1:74" s="54" customFormat="1" ht="15" customHeight="1" x14ac:dyDescent="0.15">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c r="AG1183" s="216" t="s">
        <v>155</v>
      </c>
      <c r="AH1183" s="907" t="s">
        <v>1491</v>
      </c>
      <c r="AI1183" s="906" t="s">
        <v>1492</v>
      </c>
      <c r="AJ1183" s="905">
        <v>1502006</v>
      </c>
      <c r="AK1183" s="451">
        <v>1</v>
      </c>
      <c r="AL1183" s="451" t="s">
        <v>139</v>
      </c>
      <c r="AM1183" s="449" t="s">
        <v>3041</v>
      </c>
      <c r="AN1183" s="450"/>
      <c r="AP1183" s="77"/>
      <c r="AQ1183" s="77"/>
      <c r="AR1183" s="35"/>
      <c r="AS1183" s="35"/>
      <c r="AT1183" s="35"/>
      <c r="AU1183" s="35"/>
      <c r="AV1183" s="35"/>
      <c r="AW1183" s="35"/>
      <c r="AX1183" s="35"/>
      <c r="AY1183" s="35"/>
      <c r="AZ1183" s="35"/>
      <c r="BA1183" s="35"/>
      <c r="BB1183" s="35"/>
      <c r="BC1183" s="35"/>
      <c r="BD1183" s="35"/>
      <c r="BE1183" s="35"/>
      <c r="BF1183" s="35"/>
      <c r="BG1183" s="35"/>
      <c r="BH1183" s="35"/>
      <c r="BI1183" s="35"/>
      <c r="BJ1183" s="35"/>
      <c r="BK1183" s="35"/>
      <c r="BL1183" s="35"/>
      <c r="BM1183" s="35"/>
      <c r="BN1183" s="35"/>
      <c r="BO1183" s="35"/>
      <c r="BP1183" s="35"/>
      <c r="BQ1183" s="35"/>
      <c r="BR1183" s="35"/>
      <c r="BS1183" s="35"/>
      <c r="BT1183" s="35"/>
      <c r="BU1183" s="35"/>
      <c r="BV1183" s="35"/>
    </row>
    <row r="1184" spans="1:74" s="54" customFormat="1" ht="15" customHeight="1" x14ac:dyDescent="0.15">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c r="AG1184" s="216" t="s">
        <v>155</v>
      </c>
      <c r="AH1184" s="907" t="s">
        <v>1489</v>
      </c>
      <c r="AI1184" s="906" t="s">
        <v>1490</v>
      </c>
      <c r="AJ1184" s="905">
        <v>1502007</v>
      </c>
      <c r="AK1184" s="451" t="s">
        <v>139</v>
      </c>
      <c r="AL1184" s="451">
        <v>1</v>
      </c>
      <c r="AM1184" s="449" t="s">
        <v>3041</v>
      </c>
      <c r="AN1184" s="450"/>
      <c r="AP1184" s="77"/>
      <c r="AQ1184" s="77"/>
      <c r="AR1184" s="35"/>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row>
    <row r="1185" spans="1:74" s="54" customFormat="1" ht="15" customHeight="1" x14ac:dyDescent="0.15">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c r="AG1185" s="216" t="s">
        <v>155</v>
      </c>
      <c r="AH1185" s="907" t="s">
        <v>1481</v>
      </c>
      <c r="AI1185" s="906" t="s">
        <v>1482</v>
      </c>
      <c r="AJ1185" s="905">
        <v>1502008</v>
      </c>
      <c r="AK1185" s="451" t="s">
        <v>139</v>
      </c>
      <c r="AL1185" s="451">
        <v>1</v>
      </c>
      <c r="AM1185" s="449" t="s">
        <v>3041</v>
      </c>
      <c r="AN1185" s="450"/>
      <c r="AP1185" s="77"/>
      <c r="AQ1185" s="77"/>
      <c r="AR1185" s="35"/>
      <c r="AS1185" s="35"/>
      <c r="AT1185" s="35"/>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row>
    <row r="1186" spans="1:74" s="54" customFormat="1" ht="15" customHeight="1" x14ac:dyDescent="0.15">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c r="AG1186" s="216" t="s">
        <v>155</v>
      </c>
      <c r="AH1186" s="907" t="s">
        <v>1493</v>
      </c>
      <c r="AI1186" s="906" t="s">
        <v>1494</v>
      </c>
      <c r="AJ1186" s="905">
        <v>1502009</v>
      </c>
      <c r="AK1186" s="451" t="s">
        <v>139</v>
      </c>
      <c r="AL1186" s="451">
        <v>1</v>
      </c>
      <c r="AM1186" s="451" t="s">
        <v>140</v>
      </c>
      <c r="AN1186" s="450"/>
      <c r="AP1186" s="77"/>
      <c r="AQ1186" s="77"/>
      <c r="AR1186" s="35"/>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5"/>
    </row>
    <row r="1187" spans="1:74" s="54" customFormat="1" ht="15" customHeight="1" x14ac:dyDescent="0.15">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c r="AG1187" s="216" t="s">
        <v>156</v>
      </c>
      <c r="AH1187" s="907" t="s">
        <v>1507</v>
      </c>
      <c r="AI1187" s="906" t="s">
        <v>1508</v>
      </c>
      <c r="AJ1187" s="905">
        <v>1503001</v>
      </c>
      <c r="AK1187" s="451" t="s">
        <v>139</v>
      </c>
      <c r="AL1187" s="451">
        <v>1</v>
      </c>
      <c r="AM1187" s="449" t="s">
        <v>3041</v>
      </c>
      <c r="AN1187" s="450"/>
      <c r="AP1187" s="77"/>
      <c r="AQ1187" s="77"/>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row>
    <row r="1188" spans="1:74" s="54" customFormat="1" ht="15" customHeight="1" x14ac:dyDescent="0.15">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c r="AG1188" s="216" t="s">
        <v>156</v>
      </c>
      <c r="AH1188" s="907" t="s">
        <v>1501</v>
      </c>
      <c r="AI1188" s="906" t="s">
        <v>1502</v>
      </c>
      <c r="AJ1188" s="905">
        <v>1503002</v>
      </c>
      <c r="AK1188" s="451">
        <v>1</v>
      </c>
      <c r="AL1188" s="451" t="s">
        <v>139</v>
      </c>
      <c r="AM1188" s="449" t="s">
        <v>3041</v>
      </c>
      <c r="AN1188" s="450"/>
      <c r="AP1188" s="77"/>
      <c r="AQ1188" s="77"/>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row>
    <row r="1189" spans="1:74" s="54" customFormat="1" ht="15" customHeight="1" x14ac:dyDescent="0.15">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c r="AG1189" s="216" t="s">
        <v>156</v>
      </c>
      <c r="AH1189" s="907" t="s">
        <v>1505</v>
      </c>
      <c r="AI1189" s="906" t="s">
        <v>1506</v>
      </c>
      <c r="AJ1189" s="905">
        <v>1503003</v>
      </c>
      <c r="AK1189" s="451">
        <v>1</v>
      </c>
      <c r="AL1189" s="451" t="s">
        <v>139</v>
      </c>
      <c r="AM1189" s="449" t="s">
        <v>3041</v>
      </c>
      <c r="AN1189" s="450"/>
      <c r="AP1189" s="77"/>
      <c r="AQ1189" s="77"/>
      <c r="AR1189" s="35"/>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row>
    <row r="1190" spans="1:74" s="54" customFormat="1" ht="15" customHeight="1" x14ac:dyDescent="0.15">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c r="AG1190" s="216" t="s">
        <v>156</v>
      </c>
      <c r="AH1190" s="907" t="s">
        <v>1499</v>
      </c>
      <c r="AI1190" s="906" t="s">
        <v>1500</v>
      </c>
      <c r="AJ1190" s="905">
        <v>1503004</v>
      </c>
      <c r="AK1190" s="451" t="s">
        <v>139</v>
      </c>
      <c r="AL1190" s="451">
        <v>1</v>
      </c>
      <c r="AM1190" s="449" t="s">
        <v>3041</v>
      </c>
      <c r="AN1190" s="450"/>
      <c r="AP1190" s="77"/>
      <c r="AQ1190" s="77"/>
      <c r="AR1190" s="35"/>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5"/>
    </row>
    <row r="1191" spans="1:74" s="54" customFormat="1" ht="15" customHeight="1" x14ac:dyDescent="0.15">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c r="AG1191" s="216" t="s">
        <v>156</v>
      </c>
      <c r="AH1191" s="907" t="s">
        <v>1503</v>
      </c>
      <c r="AI1191" s="906" t="s">
        <v>1504</v>
      </c>
      <c r="AJ1191" s="905">
        <v>1503005</v>
      </c>
      <c r="AK1191" s="451" t="s">
        <v>139</v>
      </c>
      <c r="AL1191" s="451">
        <v>1</v>
      </c>
      <c r="AM1191" s="449" t="s">
        <v>3041</v>
      </c>
      <c r="AN1191" s="450"/>
      <c r="AP1191" s="77"/>
      <c r="AQ1191" s="77"/>
      <c r="AR1191" s="35"/>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row>
    <row r="1192" spans="1:74" s="54" customFormat="1" ht="15" customHeight="1" x14ac:dyDescent="0.15">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c r="AG1192" s="216" t="s">
        <v>157</v>
      </c>
      <c r="AH1192" s="907" t="s">
        <v>3077</v>
      </c>
      <c r="AI1192" s="906" t="s">
        <v>3078</v>
      </c>
      <c r="AJ1192" s="905">
        <v>1504001</v>
      </c>
      <c r="AK1192" s="451" t="s">
        <v>139</v>
      </c>
      <c r="AL1192" s="451">
        <v>1</v>
      </c>
      <c r="AM1192" s="449" t="s">
        <v>3041</v>
      </c>
      <c r="AN1192" s="450"/>
      <c r="AP1192" s="77"/>
      <c r="AQ1192" s="77"/>
      <c r="AR1192" s="35"/>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5"/>
    </row>
    <row r="1193" spans="1:74" s="54" customFormat="1" ht="15" customHeight="1" x14ac:dyDescent="0.15">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c r="AG1193" s="216" t="s">
        <v>157</v>
      </c>
      <c r="AH1193" s="907" t="s">
        <v>1525</v>
      </c>
      <c r="AI1193" s="906" t="s">
        <v>1526</v>
      </c>
      <c r="AJ1193" s="905">
        <v>1504002</v>
      </c>
      <c r="AK1193" s="451">
        <v>1</v>
      </c>
      <c r="AL1193" s="451" t="s">
        <v>139</v>
      </c>
      <c r="AM1193" s="449" t="s">
        <v>3041</v>
      </c>
      <c r="AN1193" s="450"/>
      <c r="AP1193" s="77"/>
      <c r="AQ1193" s="77"/>
      <c r="AR1193" s="35"/>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row>
    <row r="1194" spans="1:74" s="54" customFormat="1" ht="15" customHeight="1" x14ac:dyDescent="0.15">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c r="AG1194" s="216" t="s">
        <v>157</v>
      </c>
      <c r="AH1194" s="907" t="s">
        <v>1527</v>
      </c>
      <c r="AI1194" s="906" t="s">
        <v>1528</v>
      </c>
      <c r="AJ1194" s="905">
        <v>1504003</v>
      </c>
      <c r="AK1194" s="451">
        <v>1</v>
      </c>
      <c r="AL1194" s="451" t="s">
        <v>139</v>
      </c>
      <c r="AM1194" s="449" t="s">
        <v>3041</v>
      </c>
      <c r="AN1194" s="450"/>
      <c r="AP1194" s="77"/>
      <c r="AQ1194" s="77"/>
      <c r="AR1194" s="35"/>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5"/>
    </row>
    <row r="1195" spans="1:74" s="54" customFormat="1" ht="15" customHeight="1" x14ac:dyDescent="0.15">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c r="AG1195" s="216" t="s">
        <v>157</v>
      </c>
      <c r="AH1195" s="907" t="s">
        <v>1511</v>
      </c>
      <c r="AI1195" s="906" t="s">
        <v>1512</v>
      </c>
      <c r="AJ1195" s="905">
        <v>1504004</v>
      </c>
      <c r="AK1195" s="451" t="s">
        <v>139</v>
      </c>
      <c r="AL1195" s="451">
        <v>1</v>
      </c>
      <c r="AM1195" s="449" t="s">
        <v>3041</v>
      </c>
      <c r="AN1195" s="450"/>
      <c r="AP1195" s="77"/>
      <c r="AQ1195" s="77"/>
      <c r="AR1195" s="35"/>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5"/>
    </row>
    <row r="1196" spans="1:74" s="54" customFormat="1" ht="15" customHeight="1" x14ac:dyDescent="0.15">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c r="AG1196" s="216" t="s">
        <v>157</v>
      </c>
      <c r="AH1196" s="907" t="s">
        <v>1515</v>
      </c>
      <c r="AI1196" s="906" t="s">
        <v>1516</v>
      </c>
      <c r="AJ1196" s="905">
        <v>1504005</v>
      </c>
      <c r="AK1196" s="451" t="s">
        <v>139</v>
      </c>
      <c r="AL1196" s="451">
        <v>1</v>
      </c>
      <c r="AM1196" s="449" t="s">
        <v>3041</v>
      </c>
      <c r="AN1196" s="450"/>
      <c r="AP1196" s="77"/>
      <c r="AQ1196" s="77"/>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row>
    <row r="1197" spans="1:74" s="54" customFormat="1" ht="15" customHeight="1" x14ac:dyDescent="0.15">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c r="AG1197" s="216" t="s">
        <v>157</v>
      </c>
      <c r="AH1197" s="907" t="s">
        <v>1523</v>
      </c>
      <c r="AI1197" s="906" t="s">
        <v>1524</v>
      </c>
      <c r="AJ1197" s="905">
        <v>1504006</v>
      </c>
      <c r="AK1197" s="451">
        <v>1</v>
      </c>
      <c r="AL1197" s="451" t="s">
        <v>139</v>
      </c>
      <c r="AM1197" s="449" t="s">
        <v>3041</v>
      </c>
      <c r="AN1197" s="450"/>
      <c r="AP1197" s="77"/>
      <c r="AQ1197" s="77"/>
      <c r="AR1197" s="35"/>
      <c r="AS1197" s="35"/>
      <c r="AT1197" s="35"/>
      <c r="AU1197" s="35"/>
      <c r="AV1197" s="35"/>
      <c r="AW1197" s="35"/>
      <c r="AX1197" s="35"/>
      <c r="AY1197" s="35"/>
      <c r="AZ1197" s="35"/>
      <c r="BA1197" s="35"/>
      <c r="BB1197" s="35"/>
      <c r="BC1197" s="35"/>
      <c r="BD1197" s="35"/>
      <c r="BE1197" s="35"/>
      <c r="BF1197" s="35"/>
      <c r="BG1197" s="35"/>
      <c r="BH1197" s="35"/>
      <c r="BI1197" s="35"/>
      <c r="BJ1197" s="35"/>
      <c r="BK1197" s="35"/>
      <c r="BL1197" s="35"/>
      <c r="BM1197" s="35"/>
      <c r="BN1197" s="35"/>
      <c r="BO1197" s="35"/>
      <c r="BP1197" s="35"/>
      <c r="BQ1197" s="35"/>
      <c r="BR1197" s="35"/>
      <c r="BS1197" s="35"/>
      <c r="BT1197" s="35"/>
      <c r="BU1197" s="35"/>
      <c r="BV1197" s="35"/>
    </row>
    <row r="1198" spans="1:74" s="54" customFormat="1" ht="15" customHeight="1" x14ac:dyDescent="0.15">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c r="AG1198" s="216" t="s">
        <v>157</v>
      </c>
      <c r="AH1198" s="907" t="s">
        <v>1519</v>
      </c>
      <c r="AI1198" s="906" t="s">
        <v>1520</v>
      </c>
      <c r="AJ1198" s="905">
        <v>1504007</v>
      </c>
      <c r="AK1198" s="451">
        <v>1</v>
      </c>
      <c r="AL1198" s="451" t="s">
        <v>139</v>
      </c>
      <c r="AM1198" s="451" t="s">
        <v>140</v>
      </c>
      <c r="AN1198" s="450"/>
      <c r="AP1198" s="77"/>
      <c r="AQ1198" s="77"/>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row>
    <row r="1199" spans="1:74" s="54" customFormat="1" ht="15" customHeight="1" x14ac:dyDescent="0.15">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c r="AG1199" s="216" t="s">
        <v>157</v>
      </c>
      <c r="AH1199" s="907" t="s">
        <v>1517</v>
      </c>
      <c r="AI1199" s="906" t="s">
        <v>1518</v>
      </c>
      <c r="AJ1199" s="905">
        <v>1504008</v>
      </c>
      <c r="AK1199" s="451" t="s">
        <v>139</v>
      </c>
      <c r="AL1199" s="451">
        <v>1</v>
      </c>
      <c r="AM1199" s="449" t="s">
        <v>3041</v>
      </c>
      <c r="AN1199" s="450"/>
      <c r="AP1199" s="77"/>
      <c r="AQ1199" s="77"/>
      <c r="AR1199" s="35"/>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5"/>
    </row>
    <row r="1200" spans="1:74" s="54" customFormat="1" ht="15" customHeight="1" x14ac:dyDescent="0.15">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c r="AG1200" s="216" t="s">
        <v>157</v>
      </c>
      <c r="AH1200" s="907" t="s">
        <v>1513</v>
      </c>
      <c r="AI1200" s="906" t="s">
        <v>1514</v>
      </c>
      <c r="AJ1200" s="905">
        <v>1504009</v>
      </c>
      <c r="AK1200" s="451">
        <v>1</v>
      </c>
      <c r="AL1200" s="451" t="s">
        <v>139</v>
      </c>
      <c r="AM1200" s="451" t="s">
        <v>140</v>
      </c>
      <c r="AN1200" s="450"/>
      <c r="AP1200" s="77"/>
      <c r="AQ1200" s="77"/>
      <c r="AR1200" s="35"/>
      <c r="AS1200" s="35"/>
      <c r="AT1200" s="35"/>
      <c r="AU1200" s="35"/>
      <c r="AV1200" s="35"/>
      <c r="AW1200" s="35"/>
      <c r="AX1200" s="35"/>
      <c r="AY1200" s="35"/>
      <c r="AZ1200" s="35"/>
      <c r="BA1200" s="35"/>
      <c r="BB1200" s="35"/>
      <c r="BC1200" s="35"/>
      <c r="BD1200" s="35"/>
      <c r="BE1200" s="35"/>
      <c r="BF1200" s="35"/>
      <c r="BG1200" s="35"/>
      <c r="BH1200" s="35"/>
      <c r="BI1200" s="35"/>
      <c r="BJ1200" s="35"/>
      <c r="BK1200" s="35"/>
      <c r="BL1200" s="35"/>
      <c r="BM1200" s="35"/>
      <c r="BN1200" s="35"/>
      <c r="BO1200" s="35"/>
      <c r="BP1200" s="35"/>
      <c r="BQ1200" s="35"/>
      <c r="BR1200" s="35"/>
      <c r="BS1200" s="35"/>
      <c r="BT1200" s="35"/>
      <c r="BU1200" s="35"/>
      <c r="BV1200" s="35"/>
    </row>
    <row r="1201" spans="1:74" s="54" customFormat="1" ht="15" customHeight="1" x14ac:dyDescent="0.15">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c r="AG1201" s="216" t="s">
        <v>157</v>
      </c>
      <c r="AH1201" s="907" t="s">
        <v>1521</v>
      </c>
      <c r="AI1201" s="906" t="s">
        <v>1522</v>
      </c>
      <c r="AJ1201" s="905">
        <v>1504010</v>
      </c>
      <c r="AK1201" s="451" t="s">
        <v>139</v>
      </c>
      <c r="AL1201" s="451">
        <v>1</v>
      </c>
      <c r="AM1201" s="449" t="s">
        <v>3041</v>
      </c>
      <c r="AN1201" s="450"/>
      <c r="AP1201" s="77"/>
      <c r="AQ1201" s="77"/>
      <c r="AR1201" s="35"/>
      <c r="AS1201" s="35"/>
      <c r="AT1201" s="35"/>
      <c r="AU1201" s="35"/>
      <c r="AV1201" s="35"/>
      <c r="AW1201" s="35"/>
      <c r="AX1201" s="35"/>
      <c r="AY1201" s="35"/>
      <c r="AZ1201" s="35"/>
      <c r="BA1201" s="35"/>
      <c r="BB1201" s="35"/>
      <c r="BC1201" s="35"/>
      <c r="BD1201" s="35"/>
      <c r="BE1201" s="35"/>
      <c r="BF1201" s="35"/>
      <c r="BG1201" s="35"/>
      <c r="BH1201" s="35"/>
      <c r="BI1201" s="35"/>
      <c r="BJ1201" s="35"/>
      <c r="BK1201" s="35"/>
      <c r="BL1201" s="35"/>
      <c r="BM1201" s="35"/>
      <c r="BN1201" s="35"/>
      <c r="BO1201" s="35"/>
      <c r="BP1201" s="35"/>
      <c r="BQ1201" s="35"/>
      <c r="BR1201" s="35"/>
      <c r="BS1201" s="35"/>
      <c r="BT1201" s="35"/>
      <c r="BU1201" s="35"/>
      <c r="BV1201" s="35"/>
    </row>
    <row r="1202" spans="1:74" s="54" customFormat="1" ht="15" customHeight="1" x14ac:dyDescent="0.15">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c r="AG1202" s="216" t="s">
        <v>157</v>
      </c>
      <c r="AH1202" s="907" t="s">
        <v>1509</v>
      </c>
      <c r="AI1202" s="906" t="s">
        <v>1510</v>
      </c>
      <c r="AJ1202" s="905">
        <v>1504011</v>
      </c>
      <c r="AK1202" s="451" t="s">
        <v>139</v>
      </c>
      <c r="AL1202" s="451">
        <v>1</v>
      </c>
      <c r="AM1202" s="449" t="s">
        <v>3041</v>
      </c>
      <c r="AN1202" s="450"/>
      <c r="AP1202" s="77"/>
      <c r="AQ1202" s="77"/>
      <c r="AR1202" s="35"/>
      <c r="AS1202" s="35"/>
      <c r="AT1202" s="35"/>
      <c r="AU1202" s="35"/>
      <c r="AV1202" s="35"/>
      <c r="AW1202" s="35"/>
      <c r="AX1202" s="35"/>
      <c r="AY1202" s="35"/>
      <c r="AZ1202" s="35"/>
      <c r="BA1202" s="35"/>
      <c r="BB1202" s="35"/>
      <c r="BC1202" s="35"/>
      <c r="BD1202" s="35"/>
      <c r="BE1202" s="35"/>
      <c r="BF1202" s="35"/>
      <c r="BG1202" s="35"/>
      <c r="BH1202" s="35"/>
      <c r="BI1202" s="35"/>
      <c r="BJ1202" s="35"/>
      <c r="BK1202" s="35"/>
      <c r="BL1202" s="35"/>
      <c r="BM1202" s="35"/>
      <c r="BN1202" s="35"/>
      <c r="BO1202" s="35"/>
      <c r="BP1202" s="35"/>
      <c r="BQ1202" s="35"/>
      <c r="BR1202" s="35"/>
      <c r="BS1202" s="35"/>
      <c r="BT1202" s="35"/>
      <c r="BU1202" s="35"/>
      <c r="BV1202" s="35"/>
    </row>
    <row r="1203" spans="1:74" s="54" customFormat="1" ht="15" customHeight="1" x14ac:dyDescent="0.15">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c r="AG1203" s="216" t="s">
        <v>158</v>
      </c>
      <c r="AH1203" s="907" t="s">
        <v>1547</v>
      </c>
      <c r="AI1203" s="906" t="s">
        <v>1548</v>
      </c>
      <c r="AJ1203" s="905">
        <v>1505001</v>
      </c>
      <c r="AK1203" s="451">
        <v>1</v>
      </c>
      <c r="AL1203" s="451" t="s">
        <v>139</v>
      </c>
      <c r="AM1203" s="451" t="s">
        <v>140</v>
      </c>
      <c r="AN1203" s="450"/>
      <c r="AP1203" s="77"/>
      <c r="AQ1203" s="77"/>
      <c r="AR1203" s="35"/>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5"/>
    </row>
    <row r="1204" spans="1:74" s="54" customFormat="1" ht="15" customHeight="1" x14ac:dyDescent="0.15">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c r="AG1204" s="216" t="s">
        <v>158</v>
      </c>
      <c r="AH1204" s="907" t="s">
        <v>1545</v>
      </c>
      <c r="AI1204" s="906" t="s">
        <v>1546</v>
      </c>
      <c r="AJ1204" s="905">
        <v>1505002</v>
      </c>
      <c r="AK1204" s="451">
        <v>1</v>
      </c>
      <c r="AL1204" s="451" t="s">
        <v>139</v>
      </c>
      <c r="AM1204" s="451" t="s">
        <v>140</v>
      </c>
      <c r="AN1204" s="450"/>
      <c r="AP1204" s="77"/>
      <c r="AQ1204" s="77"/>
      <c r="AR1204" s="35"/>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row>
    <row r="1205" spans="1:74" s="54" customFormat="1" ht="15" customHeight="1" x14ac:dyDescent="0.15">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c r="AG1205" s="216" t="s">
        <v>158</v>
      </c>
      <c r="AH1205" s="907" t="s">
        <v>1549</v>
      </c>
      <c r="AI1205" s="906" t="s">
        <v>1550</v>
      </c>
      <c r="AJ1205" s="905">
        <v>1505003</v>
      </c>
      <c r="AK1205" s="451">
        <v>1</v>
      </c>
      <c r="AL1205" s="451" t="s">
        <v>139</v>
      </c>
      <c r="AM1205" s="449" t="s">
        <v>3041</v>
      </c>
      <c r="AN1205" s="450"/>
      <c r="AP1205" s="77"/>
      <c r="AQ1205" s="77"/>
      <c r="AR1205" s="35"/>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row>
    <row r="1206" spans="1:74" s="54" customFormat="1" ht="15" customHeight="1" x14ac:dyDescent="0.15">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c r="AG1206" s="216" t="s">
        <v>158</v>
      </c>
      <c r="AH1206" s="907" t="s">
        <v>1553</v>
      </c>
      <c r="AI1206" s="906" t="s">
        <v>1554</v>
      </c>
      <c r="AJ1206" s="905">
        <v>1505004</v>
      </c>
      <c r="AK1206" s="451">
        <v>1</v>
      </c>
      <c r="AL1206" s="451" t="s">
        <v>139</v>
      </c>
      <c r="AM1206" s="449" t="s">
        <v>3041</v>
      </c>
      <c r="AN1206" s="450"/>
      <c r="AP1206" s="77"/>
      <c r="AQ1206" s="77"/>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row>
    <row r="1207" spans="1:74" s="54" customFormat="1" ht="15" customHeight="1" x14ac:dyDescent="0.15">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c r="AG1207" s="216" t="s">
        <v>158</v>
      </c>
      <c r="AH1207" s="907" t="s">
        <v>1557</v>
      </c>
      <c r="AI1207" s="906" t="s">
        <v>1558</v>
      </c>
      <c r="AJ1207" s="905">
        <v>1505005</v>
      </c>
      <c r="AK1207" s="451" t="s">
        <v>139</v>
      </c>
      <c r="AL1207" s="451">
        <v>1</v>
      </c>
      <c r="AM1207" s="449" t="s">
        <v>3041</v>
      </c>
      <c r="AN1207" s="450"/>
      <c r="AP1207" s="77"/>
      <c r="AQ1207" s="77"/>
      <c r="AR1207" s="35"/>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5"/>
    </row>
    <row r="1208" spans="1:74" s="54" customFormat="1" ht="15" customHeight="1" x14ac:dyDescent="0.15">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G1208" s="216" t="s">
        <v>158</v>
      </c>
      <c r="AH1208" s="907" t="s">
        <v>1555</v>
      </c>
      <c r="AI1208" s="906" t="s">
        <v>1556</v>
      </c>
      <c r="AJ1208" s="905">
        <v>1505006</v>
      </c>
      <c r="AK1208" s="451">
        <v>1</v>
      </c>
      <c r="AL1208" s="451" t="s">
        <v>139</v>
      </c>
      <c r="AM1208" s="449" t="s">
        <v>3041</v>
      </c>
      <c r="AN1208" s="450"/>
      <c r="AP1208" s="77"/>
      <c r="AQ1208" s="77"/>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c r="BQ1208" s="35"/>
      <c r="BR1208" s="35"/>
      <c r="BS1208" s="35"/>
      <c r="BT1208" s="35"/>
      <c r="BU1208" s="35"/>
      <c r="BV1208" s="35"/>
    </row>
    <row r="1209" spans="1:74" s="54" customFormat="1" ht="15" customHeight="1" x14ac:dyDescent="0.15">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G1209" s="216" t="s">
        <v>158</v>
      </c>
      <c r="AH1209" s="907" t="s">
        <v>1533</v>
      </c>
      <c r="AI1209" s="906" t="s">
        <v>1534</v>
      </c>
      <c r="AJ1209" s="905">
        <v>1505008</v>
      </c>
      <c r="AK1209" s="451" t="s">
        <v>139</v>
      </c>
      <c r="AL1209" s="451">
        <v>1</v>
      </c>
      <c r="AM1209" s="449" t="s">
        <v>3041</v>
      </c>
      <c r="AN1209" s="450"/>
      <c r="AP1209" s="77"/>
      <c r="AQ1209" s="77"/>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5"/>
    </row>
    <row r="1210" spans="1:74" s="54" customFormat="1" ht="15" customHeight="1" x14ac:dyDescent="0.15">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G1210" s="216" t="s">
        <v>158</v>
      </c>
      <c r="AH1210" s="907" t="s">
        <v>1543</v>
      </c>
      <c r="AI1210" s="906" t="s">
        <v>1544</v>
      </c>
      <c r="AJ1210" s="905">
        <v>1505010</v>
      </c>
      <c r="AK1210" s="451" t="s">
        <v>139</v>
      </c>
      <c r="AL1210" s="451">
        <v>1</v>
      </c>
      <c r="AM1210" s="449" t="s">
        <v>3041</v>
      </c>
      <c r="AN1210" s="450"/>
      <c r="AP1210" s="77"/>
      <c r="AQ1210" s="77"/>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5"/>
    </row>
    <row r="1211" spans="1:74" s="54" customFormat="1" ht="15" customHeight="1" x14ac:dyDescent="0.15">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G1211" s="216" t="s">
        <v>158</v>
      </c>
      <c r="AH1211" s="907" t="s">
        <v>1529</v>
      </c>
      <c r="AI1211" s="906" t="s">
        <v>1530</v>
      </c>
      <c r="AJ1211" s="905">
        <v>1505011</v>
      </c>
      <c r="AK1211" s="451">
        <v>1</v>
      </c>
      <c r="AL1211" s="451" t="s">
        <v>139</v>
      </c>
      <c r="AM1211" s="449" t="s">
        <v>3041</v>
      </c>
      <c r="AN1211" s="450"/>
      <c r="AP1211" s="77"/>
      <c r="AQ1211" s="77"/>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c r="BQ1211" s="35"/>
      <c r="BR1211" s="35"/>
      <c r="BS1211" s="35"/>
      <c r="BT1211" s="35"/>
      <c r="BU1211" s="35"/>
      <c r="BV1211" s="35"/>
    </row>
    <row r="1212" spans="1:74" s="54" customFormat="1" ht="15" customHeight="1" x14ac:dyDescent="0.15">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G1212" s="216" t="s">
        <v>158</v>
      </c>
      <c r="AH1212" s="907" t="s">
        <v>1559</v>
      </c>
      <c r="AI1212" s="906" t="s">
        <v>1560</v>
      </c>
      <c r="AJ1212" s="905">
        <v>1505013</v>
      </c>
      <c r="AK1212" s="451">
        <v>1</v>
      </c>
      <c r="AL1212" s="451" t="s">
        <v>139</v>
      </c>
      <c r="AM1212" s="449" t="s">
        <v>3041</v>
      </c>
      <c r="AN1212" s="450"/>
      <c r="AP1212" s="77"/>
      <c r="AQ1212" s="77"/>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row>
    <row r="1213" spans="1:74" s="54" customFormat="1" ht="15" customHeight="1" x14ac:dyDescent="0.15">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G1213" s="216" t="s">
        <v>158</v>
      </c>
      <c r="AH1213" s="907" t="s">
        <v>1541</v>
      </c>
      <c r="AI1213" s="906" t="s">
        <v>1542</v>
      </c>
      <c r="AJ1213" s="905">
        <v>1505014</v>
      </c>
      <c r="AK1213" s="451">
        <v>1</v>
      </c>
      <c r="AL1213" s="451" t="s">
        <v>139</v>
      </c>
      <c r="AM1213" s="451" t="s">
        <v>140</v>
      </c>
      <c r="AN1213" s="450"/>
      <c r="AP1213" s="77"/>
      <c r="AQ1213" s="77"/>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c r="BQ1213" s="35"/>
      <c r="BR1213" s="35"/>
      <c r="BS1213" s="35"/>
      <c r="BT1213" s="35"/>
      <c r="BU1213" s="35"/>
      <c r="BV1213" s="35"/>
    </row>
    <row r="1214" spans="1:74" s="54" customFormat="1" ht="15" customHeight="1" x14ac:dyDescent="0.15">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G1214" s="216" t="s">
        <v>158</v>
      </c>
      <c r="AH1214" s="907" t="s">
        <v>1539</v>
      </c>
      <c r="AI1214" s="906" t="s">
        <v>1540</v>
      </c>
      <c r="AJ1214" s="905">
        <v>1505015</v>
      </c>
      <c r="AK1214" s="451">
        <v>1</v>
      </c>
      <c r="AL1214" s="451" t="s">
        <v>139</v>
      </c>
      <c r="AM1214" s="451" t="s">
        <v>140</v>
      </c>
      <c r="AN1214" s="450"/>
      <c r="AP1214" s="77"/>
      <c r="AQ1214" s="77"/>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row>
    <row r="1215" spans="1:74" s="54" customFormat="1" ht="15" customHeight="1" x14ac:dyDescent="0.15">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G1215" s="216" t="s">
        <v>158</v>
      </c>
      <c r="AH1215" s="907" t="s">
        <v>1537</v>
      </c>
      <c r="AI1215" s="906" t="s">
        <v>1538</v>
      </c>
      <c r="AJ1215" s="905">
        <v>1505016</v>
      </c>
      <c r="AK1215" s="451">
        <v>1</v>
      </c>
      <c r="AL1215" s="451" t="s">
        <v>139</v>
      </c>
      <c r="AM1215" s="449" t="s">
        <v>3041</v>
      </c>
      <c r="AN1215" s="450"/>
      <c r="AP1215" s="77"/>
      <c r="AQ1215" s="77"/>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5"/>
    </row>
    <row r="1216" spans="1:74" s="54" customFormat="1" ht="15" customHeight="1" x14ac:dyDescent="0.15">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G1216" s="216" t="s">
        <v>158</v>
      </c>
      <c r="AH1216" s="907" t="s">
        <v>1531</v>
      </c>
      <c r="AI1216" s="906" t="s">
        <v>1532</v>
      </c>
      <c r="AJ1216" s="905">
        <v>1505017</v>
      </c>
      <c r="AK1216" s="451">
        <v>1</v>
      </c>
      <c r="AL1216" s="451" t="s">
        <v>139</v>
      </c>
      <c r="AM1216" s="451" t="s">
        <v>140</v>
      </c>
      <c r="AN1216" s="450"/>
      <c r="AP1216" s="77"/>
      <c r="AQ1216" s="77"/>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c r="BQ1216" s="35"/>
      <c r="BR1216" s="35"/>
      <c r="BS1216" s="35"/>
      <c r="BT1216" s="35"/>
      <c r="BU1216" s="35"/>
      <c r="BV1216" s="35"/>
    </row>
    <row r="1217" spans="1:74" s="54" customFormat="1" ht="15" customHeight="1" x14ac:dyDescent="0.15">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G1217" s="216" t="s">
        <v>158</v>
      </c>
      <c r="AH1217" s="907" t="s">
        <v>1535</v>
      </c>
      <c r="AI1217" s="906" t="s">
        <v>1536</v>
      </c>
      <c r="AJ1217" s="905">
        <v>1505018</v>
      </c>
      <c r="AK1217" s="451" t="s">
        <v>139</v>
      </c>
      <c r="AL1217" s="451">
        <v>1</v>
      </c>
      <c r="AM1217" s="449" t="s">
        <v>3041</v>
      </c>
      <c r="AN1217" s="450"/>
      <c r="AP1217" s="77"/>
      <c r="AQ1217" s="77"/>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5"/>
    </row>
    <row r="1218" spans="1:74" s="54" customFormat="1" ht="15" customHeight="1" x14ac:dyDescent="0.15">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G1218" s="216" t="s">
        <v>158</v>
      </c>
      <c r="AH1218" s="910" t="s">
        <v>1561</v>
      </c>
      <c r="AI1218" s="906" t="s">
        <v>1562</v>
      </c>
      <c r="AJ1218" s="905">
        <v>1505025</v>
      </c>
      <c r="AK1218" s="451" t="s">
        <v>139</v>
      </c>
      <c r="AL1218" s="451">
        <v>1</v>
      </c>
      <c r="AM1218" s="449" t="s">
        <v>3041</v>
      </c>
      <c r="AN1218" s="450"/>
      <c r="AP1218" s="77"/>
      <c r="AQ1218" s="77"/>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row>
    <row r="1219" spans="1:74" s="54" customFormat="1" ht="15" customHeight="1" x14ac:dyDescent="0.15">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G1219" s="216" t="s">
        <v>158</v>
      </c>
      <c r="AH1219" s="907" t="s">
        <v>1551</v>
      </c>
      <c r="AI1219" s="906" t="s">
        <v>1552</v>
      </c>
      <c r="AJ1219" s="905">
        <v>1505028</v>
      </c>
      <c r="AK1219" s="451">
        <v>1</v>
      </c>
      <c r="AL1219" s="451" t="s">
        <v>139</v>
      </c>
      <c r="AM1219" s="451" t="s">
        <v>140</v>
      </c>
      <c r="AN1219" s="450"/>
      <c r="AP1219" s="77"/>
      <c r="AQ1219" s="77"/>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c r="BQ1219" s="35"/>
      <c r="BR1219" s="35"/>
      <c r="BS1219" s="35"/>
      <c r="BT1219" s="35"/>
      <c r="BU1219" s="35"/>
      <c r="BV1219" s="35"/>
    </row>
    <row r="1220" spans="1:74" s="54" customFormat="1" ht="15" customHeight="1" x14ac:dyDescent="0.15">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G1220" s="216" t="s">
        <v>159</v>
      </c>
      <c r="AH1220" s="907" t="s">
        <v>1563</v>
      </c>
      <c r="AI1220" s="906" t="s">
        <v>1564</v>
      </c>
      <c r="AJ1220" s="905">
        <v>1506001</v>
      </c>
      <c r="AK1220" s="451" t="s">
        <v>139</v>
      </c>
      <c r="AL1220" s="451">
        <v>1</v>
      </c>
      <c r="AM1220" s="449" t="s">
        <v>3041</v>
      </c>
      <c r="AN1220" s="450"/>
      <c r="AP1220" s="77"/>
      <c r="AQ1220" s="77"/>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c r="BQ1220" s="35"/>
      <c r="BR1220" s="35"/>
      <c r="BS1220" s="35"/>
      <c r="BT1220" s="35"/>
      <c r="BU1220" s="35"/>
      <c r="BV1220" s="35"/>
    </row>
    <row r="1221" spans="1:74" s="54" customFormat="1" ht="15" customHeight="1" x14ac:dyDescent="0.15">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G1221" s="216" t="s">
        <v>159</v>
      </c>
      <c r="AH1221" s="907" t="s">
        <v>1588</v>
      </c>
      <c r="AI1221" s="906" t="s">
        <v>1589</v>
      </c>
      <c r="AJ1221" s="905">
        <v>1506002</v>
      </c>
      <c r="AK1221" s="451" t="s">
        <v>139</v>
      </c>
      <c r="AL1221" s="451">
        <v>1</v>
      </c>
      <c r="AM1221" s="449" t="s">
        <v>3041</v>
      </c>
      <c r="AN1221" s="450"/>
      <c r="AP1221" s="77"/>
      <c r="AQ1221" s="77"/>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row>
    <row r="1222" spans="1:74" s="54" customFormat="1" ht="15" customHeight="1" x14ac:dyDescent="0.15">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G1222" s="216" t="s">
        <v>159</v>
      </c>
      <c r="AH1222" s="907" t="s">
        <v>1577</v>
      </c>
      <c r="AI1222" s="906" t="s">
        <v>1578</v>
      </c>
      <c r="AJ1222" s="905">
        <v>1506003</v>
      </c>
      <c r="AK1222" s="451">
        <v>1</v>
      </c>
      <c r="AL1222" s="451" t="s">
        <v>139</v>
      </c>
      <c r="AM1222" s="449" t="s">
        <v>3041</v>
      </c>
      <c r="AN1222" s="450"/>
      <c r="AP1222" s="77"/>
      <c r="AQ1222" s="77"/>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c r="BQ1222" s="35"/>
      <c r="BR1222" s="35"/>
      <c r="BS1222" s="35"/>
      <c r="BT1222" s="35"/>
      <c r="BU1222" s="35"/>
      <c r="BV1222" s="35"/>
    </row>
    <row r="1223" spans="1:74" s="54" customFormat="1" ht="15" customHeight="1" x14ac:dyDescent="0.15">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G1223" s="216" t="s">
        <v>159</v>
      </c>
      <c r="AH1223" s="907" t="s">
        <v>1573</v>
      </c>
      <c r="AI1223" s="906" t="s">
        <v>1574</v>
      </c>
      <c r="AJ1223" s="905">
        <v>1506004</v>
      </c>
      <c r="AK1223" s="451" t="s">
        <v>139</v>
      </c>
      <c r="AL1223" s="451">
        <v>1</v>
      </c>
      <c r="AM1223" s="451" t="s">
        <v>140</v>
      </c>
      <c r="AN1223" s="450"/>
      <c r="AP1223" s="77"/>
      <c r="AQ1223" s="77"/>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row>
    <row r="1224" spans="1:74" s="54" customFormat="1" ht="15" customHeight="1" x14ac:dyDescent="0.15">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G1224" s="216" t="s">
        <v>159</v>
      </c>
      <c r="AH1224" s="907" t="s">
        <v>1579</v>
      </c>
      <c r="AI1224" s="906" t="s">
        <v>1580</v>
      </c>
      <c r="AJ1224" s="905">
        <v>1506005</v>
      </c>
      <c r="AK1224" s="451" t="s">
        <v>139</v>
      </c>
      <c r="AL1224" s="451">
        <v>1</v>
      </c>
      <c r="AM1224" s="449" t="s">
        <v>3041</v>
      </c>
      <c r="AN1224" s="450"/>
      <c r="AP1224" s="77"/>
      <c r="AQ1224" s="77"/>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row>
    <row r="1225" spans="1:74" s="54" customFormat="1" ht="15" customHeight="1" x14ac:dyDescent="0.15">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G1225" s="216" t="s">
        <v>159</v>
      </c>
      <c r="AH1225" s="907" t="s">
        <v>1567</v>
      </c>
      <c r="AI1225" s="906" t="s">
        <v>1568</v>
      </c>
      <c r="AJ1225" s="905">
        <v>1506006</v>
      </c>
      <c r="AK1225" s="451">
        <v>1</v>
      </c>
      <c r="AL1225" s="451" t="s">
        <v>139</v>
      </c>
      <c r="AM1225" s="449" t="s">
        <v>3041</v>
      </c>
      <c r="AN1225" s="450"/>
      <c r="AP1225" s="77"/>
      <c r="AQ1225" s="77"/>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row>
    <row r="1226" spans="1:74" s="54" customFormat="1" ht="15" customHeight="1" x14ac:dyDescent="0.15">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G1226" s="216" t="s">
        <v>159</v>
      </c>
      <c r="AH1226" s="907" t="s">
        <v>1569</v>
      </c>
      <c r="AI1226" s="906" t="s">
        <v>1570</v>
      </c>
      <c r="AJ1226" s="905">
        <v>1506007</v>
      </c>
      <c r="AK1226" s="451">
        <v>1</v>
      </c>
      <c r="AL1226" s="451" t="s">
        <v>139</v>
      </c>
      <c r="AM1226" s="449" t="s">
        <v>3041</v>
      </c>
      <c r="AN1226" s="450"/>
      <c r="AP1226" s="77"/>
      <c r="AQ1226" s="77"/>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c r="BQ1226" s="35"/>
      <c r="BR1226" s="35"/>
      <c r="BS1226" s="35"/>
      <c r="BT1226" s="35"/>
      <c r="BU1226" s="35"/>
      <c r="BV1226" s="35"/>
    </row>
    <row r="1227" spans="1:74" s="54" customFormat="1" ht="15" customHeight="1" x14ac:dyDescent="0.15">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G1227" s="216" t="s">
        <v>159</v>
      </c>
      <c r="AH1227" s="907" t="s">
        <v>1571</v>
      </c>
      <c r="AI1227" s="906" t="s">
        <v>1572</v>
      </c>
      <c r="AJ1227" s="905">
        <v>1506008</v>
      </c>
      <c r="AK1227" s="451">
        <v>1</v>
      </c>
      <c r="AL1227" s="451" t="s">
        <v>139</v>
      </c>
      <c r="AM1227" s="451" t="s">
        <v>140</v>
      </c>
      <c r="AN1227" s="450"/>
      <c r="AP1227" s="77"/>
      <c r="AQ1227" s="77"/>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row>
    <row r="1228" spans="1:74" s="54" customFormat="1" ht="15" customHeight="1" x14ac:dyDescent="0.15">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G1228" s="216" t="s">
        <v>159</v>
      </c>
      <c r="AH1228" s="907" t="s">
        <v>1565</v>
      </c>
      <c r="AI1228" s="906" t="s">
        <v>1566</v>
      </c>
      <c r="AJ1228" s="905">
        <v>1506009</v>
      </c>
      <c r="AK1228" s="451" t="s">
        <v>139</v>
      </c>
      <c r="AL1228" s="451">
        <v>1</v>
      </c>
      <c r="AM1228" s="449" t="s">
        <v>3041</v>
      </c>
      <c r="AN1228" s="450"/>
      <c r="AP1228" s="77"/>
      <c r="AQ1228" s="77"/>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row>
    <row r="1229" spans="1:74" s="54" customFormat="1" ht="15" customHeight="1" x14ac:dyDescent="0.15">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G1229" s="216" t="s">
        <v>159</v>
      </c>
      <c r="AH1229" s="907" t="s">
        <v>3054</v>
      </c>
      <c r="AI1229" s="906" t="s">
        <v>1583</v>
      </c>
      <c r="AJ1229" s="905">
        <v>1506010</v>
      </c>
      <c r="AK1229" s="451" t="s">
        <v>139</v>
      </c>
      <c r="AL1229" s="451">
        <v>1</v>
      </c>
      <c r="AM1229" s="449" t="s">
        <v>3041</v>
      </c>
      <c r="AN1229" s="450"/>
      <c r="AP1229" s="77"/>
      <c r="AQ1229" s="77"/>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5"/>
    </row>
    <row r="1230" spans="1:74" s="54" customFormat="1" ht="15" customHeight="1" x14ac:dyDescent="0.15">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G1230" s="216" t="s">
        <v>159</v>
      </c>
      <c r="AH1230" s="907" t="s">
        <v>1592</v>
      </c>
      <c r="AI1230" s="906" t="s">
        <v>1593</v>
      </c>
      <c r="AJ1230" s="905">
        <v>1506011</v>
      </c>
      <c r="AK1230" s="451">
        <v>1</v>
      </c>
      <c r="AL1230" s="451" t="s">
        <v>139</v>
      </c>
      <c r="AM1230" s="451" t="s">
        <v>140</v>
      </c>
      <c r="AN1230" s="450"/>
      <c r="AP1230" s="77"/>
      <c r="AQ1230" s="77"/>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row>
    <row r="1231" spans="1:74" s="54" customFormat="1" ht="15" customHeight="1" x14ac:dyDescent="0.15">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G1231" s="216" t="s">
        <v>159</v>
      </c>
      <c r="AH1231" s="907" t="s">
        <v>1584</v>
      </c>
      <c r="AI1231" s="906" t="s">
        <v>1585</v>
      </c>
      <c r="AJ1231" s="905">
        <v>1506012</v>
      </c>
      <c r="AK1231" s="451" t="s">
        <v>139</v>
      </c>
      <c r="AL1231" s="451">
        <v>1</v>
      </c>
      <c r="AM1231" s="449" t="s">
        <v>3041</v>
      </c>
      <c r="AN1231" s="450"/>
      <c r="AP1231" s="77"/>
      <c r="AQ1231" s="77"/>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c r="BQ1231" s="35"/>
      <c r="BR1231" s="35"/>
      <c r="BS1231" s="35"/>
      <c r="BT1231" s="35"/>
      <c r="BU1231" s="35"/>
      <c r="BV1231" s="35"/>
    </row>
    <row r="1232" spans="1:74" s="54" customFormat="1" ht="15" customHeight="1" x14ac:dyDescent="0.15">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G1232" s="216" t="s">
        <v>159</v>
      </c>
      <c r="AH1232" s="907" t="s">
        <v>1581</v>
      </c>
      <c r="AI1232" s="906" t="s">
        <v>1582</v>
      </c>
      <c r="AJ1232" s="905">
        <v>1506013</v>
      </c>
      <c r="AK1232" s="451" t="s">
        <v>139</v>
      </c>
      <c r="AL1232" s="451">
        <v>1</v>
      </c>
      <c r="AM1232" s="449" t="s">
        <v>3041</v>
      </c>
      <c r="AN1232" s="450"/>
      <c r="AP1232" s="77"/>
      <c r="AQ1232" s="77"/>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5"/>
    </row>
    <row r="1233" spans="1:74" s="54" customFormat="1" ht="15" customHeight="1" x14ac:dyDescent="0.15">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G1233" s="216" t="s">
        <v>159</v>
      </c>
      <c r="AH1233" s="907" t="s">
        <v>1590</v>
      </c>
      <c r="AI1233" s="906" t="s">
        <v>1591</v>
      </c>
      <c r="AJ1233" s="905">
        <v>1506014</v>
      </c>
      <c r="AK1233" s="451" t="s">
        <v>139</v>
      </c>
      <c r="AL1233" s="451">
        <v>1</v>
      </c>
      <c r="AM1233" s="449" t="s">
        <v>3041</v>
      </c>
      <c r="AN1233" s="450"/>
      <c r="AP1233" s="77"/>
      <c r="AQ1233" s="77"/>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row>
    <row r="1234" spans="1:74" s="54" customFormat="1" ht="15" customHeight="1" x14ac:dyDescent="0.15">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G1234" s="216" t="s">
        <v>159</v>
      </c>
      <c r="AH1234" s="907" t="s">
        <v>1586</v>
      </c>
      <c r="AI1234" s="906" t="s">
        <v>1587</v>
      </c>
      <c r="AJ1234" s="905">
        <v>1506016</v>
      </c>
      <c r="AK1234" s="451">
        <v>1</v>
      </c>
      <c r="AL1234" s="451" t="s">
        <v>139</v>
      </c>
      <c r="AM1234" s="451" t="s">
        <v>140</v>
      </c>
      <c r="AN1234" s="450"/>
      <c r="AP1234" s="77"/>
      <c r="AQ1234" s="77"/>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row>
    <row r="1235" spans="1:74" s="54" customFormat="1" ht="15" customHeight="1" x14ac:dyDescent="0.15">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G1235" s="216" t="s">
        <v>159</v>
      </c>
      <c r="AH1235" s="907" t="s">
        <v>1575</v>
      </c>
      <c r="AI1235" s="906" t="s">
        <v>1576</v>
      </c>
      <c r="AJ1235" s="905">
        <v>1506019</v>
      </c>
      <c r="AK1235" s="451" t="s">
        <v>139</v>
      </c>
      <c r="AL1235" s="451">
        <v>1</v>
      </c>
      <c r="AM1235" s="449" t="s">
        <v>3041</v>
      </c>
      <c r="AN1235" s="450"/>
      <c r="AP1235" s="77"/>
      <c r="AQ1235" s="77"/>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c r="BQ1235" s="35"/>
      <c r="BR1235" s="35"/>
      <c r="BS1235" s="35"/>
      <c r="BT1235" s="35"/>
      <c r="BU1235" s="35"/>
      <c r="BV1235" s="35"/>
    </row>
    <row r="1236" spans="1:74" s="54" customFormat="1" ht="15" customHeight="1" x14ac:dyDescent="0.15">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G1236" s="216" t="s">
        <v>160</v>
      </c>
      <c r="AH1236" s="907" t="s">
        <v>1602</v>
      </c>
      <c r="AI1236" s="906" t="s">
        <v>1603</v>
      </c>
      <c r="AJ1236" s="905">
        <v>1507001</v>
      </c>
      <c r="AK1236" s="451" t="s">
        <v>139</v>
      </c>
      <c r="AL1236" s="451">
        <v>1</v>
      </c>
      <c r="AM1236" s="449" t="s">
        <v>3041</v>
      </c>
      <c r="AN1236" s="450"/>
      <c r="AP1236" s="77"/>
      <c r="AQ1236" s="77"/>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c r="BQ1236" s="35"/>
      <c r="BR1236" s="35"/>
      <c r="BS1236" s="35"/>
      <c r="BT1236" s="35"/>
      <c r="BU1236" s="35"/>
      <c r="BV1236" s="35"/>
    </row>
    <row r="1237" spans="1:74" s="54" customFormat="1" ht="15" customHeight="1" x14ac:dyDescent="0.15">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G1237" s="216" t="s">
        <v>160</v>
      </c>
      <c r="AH1237" s="907" t="s">
        <v>1672</v>
      </c>
      <c r="AI1237" s="906" t="s">
        <v>1673</v>
      </c>
      <c r="AJ1237" s="905">
        <v>1507002</v>
      </c>
      <c r="AK1237" s="451">
        <v>1</v>
      </c>
      <c r="AL1237" s="451" t="s">
        <v>139</v>
      </c>
      <c r="AM1237" s="451" t="s">
        <v>140</v>
      </c>
      <c r="AN1237" s="450"/>
      <c r="AP1237" s="77"/>
      <c r="AQ1237" s="77"/>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row>
    <row r="1238" spans="1:74" s="54" customFormat="1" ht="15" customHeight="1" x14ac:dyDescent="0.15">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G1238" s="216" t="s">
        <v>160</v>
      </c>
      <c r="AH1238" s="907" t="s">
        <v>1638</v>
      </c>
      <c r="AI1238" s="906" t="s">
        <v>1639</v>
      </c>
      <c r="AJ1238" s="905">
        <v>1507003</v>
      </c>
      <c r="AK1238" s="451" t="s">
        <v>139</v>
      </c>
      <c r="AL1238" s="451">
        <v>1</v>
      </c>
      <c r="AM1238" s="449" t="s">
        <v>3041</v>
      </c>
      <c r="AN1238" s="450"/>
      <c r="AP1238" s="77"/>
      <c r="AQ1238" s="77"/>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row>
    <row r="1239" spans="1:74" s="54" customFormat="1" ht="15" customHeight="1" x14ac:dyDescent="0.15">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G1239" s="216" t="s">
        <v>160</v>
      </c>
      <c r="AH1239" s="907" t="s">
        <v>1650</v>
      </c>
      <c r="AI1239" s="906" t="s">
        <v>1651</v>
      </c>
      <c r="AJ1239" s="905">
        <v>1507004</v>
      </c>
      <c r="AK1239" s="451">
        <v>1</v>
      </c>
      <c r="AL1239" s="451" t="s">
        <v>139</v>
      </c>
      <c r="AM1239" s="451" t="s">
        <v>140</v>
      </c>
      <c r="AN1239" s="450"/>
      <c r="AP1239" s="77"/>
      <c r="AQ1239" s="77"/>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c r="BQ1239" s="35"/>
      <c r="BR1239" s="35"/>
      <c r="BS1239" s="35"/>
      <c r="BT1239" s="35"/>
      <c r="BU1239" s="35"/>
      <c r="BV1239" s="35"/>
    </row>
    <row r="1240" spans="1:74" s="54" customFormat="1" ht="15" customHeight="1" x14ac:dyDescent="0.15">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G1240" s="216" t="s">
        <v>160</v>
      </c>
      <c r="AH1240" s="907" t="s">
        <v>1652</v>
      </c>
      <c r="AI1240" s="906" t="s">
        <v>1653</v>
      </c>
      <c r="AJ1240" s="905">
        <v>1507005</v>
      </c>
      <c r="AK1240" s="451" t="s">
        <v>139</v>
      </c>
      <c r="AL1240" s="451">
        <v>1</v>
      </c>
      <c r="AM1240" s="449" t="s">
        <v>3041</v>
      </c>
      <c r="AN1240" s="450"/>
      <c r="AP1240" s="77"/>
      <c r="AQ1240" s="77"/>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c r="BQ1240" s="35"/>
      <c r="BR1240" s="35"/>
      <c r="BS1240" s="35"/>
      <c r="BT1240" s="35"/>
      <c r="BU1240" s="35"/>
      <c r="BV1240" s="35"/>
    </row>
    <row r="1241" spans="1:74" s="54" customFormat="1" ht="15" customHeight="1" x14ac:dyDescent="0.15">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G1241" s="216" t="s">
        <v>160</v>
      </c>
      <c r="AH1241" s="907" t="s">
        <v>1666</v>
      </c>
      <c r="AI1241" s="906" t="s">
        <v>1667</v>
      </c>
      <c r="AJ1241" s="905">
        <v>1507006</v>
      </c>
      <c r="AK1241" s="451" t="s">
        <v>139</v>
      </c>
      <c r="AL1241" s="451">
        <v>1</v>
      </c>
      <c r="AM1241" s="449" t="s">
        <v>3041</v>
      </c>
      <c r="AN1241" s="450"/>
      <c r="AP1241" s="77"/>
      <c r="AQ1241" s="77"/>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c r="BQ1241" s="35"/>
      <c r="BR1241" s="35"/>
      <c r="BS1241" s="35"/>
      <c r="BT1241" s="35"/>
      <c r="BU1241" s="35"/>
      <c r="BV1241" s="35"/>
    </row>
    <row r="1242" spans="1:74" s="54" customFormat="1" ht="15" customHeight="1" x14ac:dyDescent="0.15">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G1242" s="216" t="s">
        <v>160</v>
      </c>
      <c r="AH1242" s="907" t="s">
        <v>1598</v>
      </c>
      <c r="AI1242" s="906" t="s">
        <v>1599</v>
      </c>
      <c r="AJ1242" s="905">
        <v>1507007</v>
      </c>
      <c r="AK1242" s="451" t="s">
        <v>139</v>
      </c>
      <c r="AL1242" s="451">
        <v>1</v>
      </c>
      <c r="AM1242" s="449" t="s">
        <v>3041</v>
      </c>
      <c r="AN1242" s="450"/>
      <c r="AP1242" s="77"/>
      <c r="AQ1242" s="77"/>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c r="BQ1242" s="35"/>
      <c r="BR1242" s="35"/>
      <c r="BS1242" s="35"/>
      <c r="BT1242" s="35"/>
      <c r="BU1242" s="35"/>
      <c r="BV1242" s="35"/>
    </row>
    <row r="1243" spans="1:74" s="54" customFormat="1" ht="15" customHeight="1" x14ac:dyDescent="0.15">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G1243" s="216" t="s">
        <v>160</v>
      </c>
      <c r="AH1243" s="907" t="s">
        <v>1634</v>
      </c>
      <c r="AI1243" s="906" t="s">
        <v>1635</v>
      </c>
      <c r="AJ1243" s="905">
        <v>1507008</v>
      </c>
      <c r="AK1243" s="451">
        <v>1</v>
      </c>
      <c r="AL1243" s="451" t="s">
        <v>139</v>
      </c>
      <c r="AM1243" s="451" t="s">
        <v>140</v>
      </c>
      <c r="AN1243" s="450"/>
      <c r="AP1243" s="77"/>
      <c r="AQ1243" s="77"/>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c r="BQ1243" s="35"/>
      <c r="BR1243" s="35"/>
      <c r="BS1243" s="35"/>
      <c r="BT1243" s="35"/>
      <c r="BU1243" s="35"/>
      <c r="BV1243" s="35"/>
    </row>
    <row r="1244" spans="1:74" s="54" customFormat="1" ht="15" customHeight="1" x14ac:dyDescent="0.15">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G1244" s="216" t="s">
        <v>160</v>
      </c>
      <c r="AH1244" s="907" t="s">
        <v>1612</v>
      </c>
      <c r="AI1244" s="906" t="s">
        <v>1613</v>
      </c>
      <c r="AJ1244" s="905">
        <v>1507009</v>
      </c>
      <c r="AK1244" s="451" t="s">
        <v>139</v>
      </c>
      <c r="AL1244" s="451">
        <v>1</v>
      </c>
      <c r="AM1244" s="449" t="s">
        <v>3041</v>
      </c>
      <c r="AN1244" s="450"/>
      <c r="AP1244" s="77"/>
      <c r="AQ1244" s="77"/>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c r="BQ1244" s="35"/>
      <c r="BR1244" s="35"/>
      <c r="BS1244" s="35"/>
      <c r="BT1244" s="35"/>
      <c r="BU1244" s="35"/>
      <c r="BV1244" s="35"/>
    </row>
    <row r="1245" spans="1:74" s="54" customFormat="1" ht="15" customHeight="1" x14ac:dyDescent="0.15">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G1245" s="216" t="s">
        <v>160</v>
      </c>
      <c r="AH1245" s="907" t="s">
        <v>1626</v>
      </c>
      <c r="AI1245" s="906" t="s">
        <v>1627</v>
      </c>
      <c r="AJ1245" s="905">
        <v>1507010</v>
      </c>
      <c r="AK1245" s="451" t="s">
        <v>139</v>
      </c>
      <c r="AL1245" s="451">
        <v>1</v>
      </c>
      <c r="AM1245" s="449" t="s">
        <v>3041</v>
      </c>
      <c r="AN1245" s="450"/>
      <c r="AP1245" s="77"/>
      <c r="AQ1245" s="77"/>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c r="BQ1245" s="35"/>
      <c r="BR1245" s="35"/>
      <c r="BS1245" s="35"/>
      <c r="BT1245" s="35"/>
      <c r="BU1245" s="35"/>
      <c r="BV1245" s="35"/>
    </row>
    <row r="1246" spans="1:74" s="54" customFormat="1" ht="15" customHeight="1" x14ac:dyDescent="0.15">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G1246" s="216" t="s">
        <v>160</v>
      </c>
      <c r="AH1246" s="907" t="s">
        <v>1614</v>
      </c>
      <c r="AI1246" s="906" t="s">
        <v>1615</v>
      </c>
      <c r="AJ1246" s="905">
        <v>1507011</v>
      </c>
      <c r="AK1246" s="451" t="s">
        <v>139</v>
      </c>
      <c r="AL1246" s="451">
        <v>1</v>
      </c>
      <c r="AM1246" s="449" t="s">
        <v>3041</v>
      </c>
      <c r="AN1246" s="450"/>
      <c r="AP1246" s="77"/>
      <c r="AQ1246" s="77"/>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row>
    <row r="1247" spans="1:74" s="54" customFormat="1" ht="15" customHeight="1" x14ac:dyDescent="0.15">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G1247" s="216" t="s">
        <v>160</v>
      </c>
      <c r="AH1247" s="907" t="s">
        <v>1640</v>
      </c>
      <c r="AI1247" s="906" t="s">
        <v>1641</v>
      </c>
      <c r="AJ1247" s="905">
        <v>1507013</v>
      </c>
      <c r="AK1247" s="451">
        <v>1</v>
      </c>
      <c r="AL1247" s="451" t="s">
        <v>139</v>
      </c>
      <c r="AM1247" s="451" t="s">
        <v>140</v>
      </c>
      <c r="AN1247" s="450"/>
      <c r="AP1247" s="77"/>
      <c r="AQ1247" s="77"/>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5"/>
    </row>
    <row r="1248" spans="1:74" s="54" customFormat="1" ht="15" customHeight="1" x14ac:dyDescent="0.15">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G1248" s="216" t="s">
        <v>160</v>
      </c>
      <c r="AH1248" s="907" t="s">
        <v>1620</v>
      </c>
      <c r="AI1248" s="906" t="s">
        <v>1621</v>
      </c>
      <c r="AJ1248" s="905">
        <v>1507016</v>
      </c>
      <c r="AK1248" s="451">
        <v>1</v>
      </c>
      <c r="AL1248" s="451" t="s">
        <v>139</v>
      </c>
      <c r="AM1248" s="449" t="s">
        <v>3041</v>
      </c>
      <c r="AN1248" s="450"/>
      <c r="AP1248" s="77"/>
      <c r="AQ1248" s="77"/>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5"/>
    </row>
    <row r="1249" spans="1:74" s="54" customFormat="1" ht="15" customHeight="1" x14ac:dyDescent="0.15">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G1249" s="216" t="s">
        <v>160</v>
      </c>
      <c r="AH1249" s="907" t="s">
        <v>1604</v>
      </c>
      <c r="AI1249" s="906" t="s">
        <v>1605</v>
      </c>
      <c r="AJ1249" s="905">
        <v>1507017</v>
      </c>
      <c r="AK1249" s="451">
        <v>1</v>
      </c>
      <c r="AL1249" s="451" t="s">
        <v>139</v>
      </c>
      <c r="AM1249" s="449" t="s">
        <v>3041</v>
      </c>
      <c r="AN1249" s="450"/>
      <c r="AP1249" s="77"/>
      <c r="AQ1249" s="77"/>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c r="BQ1249" s="35"/>
      <c r="BR1249" s="35"/>
      <c r="BS1249" s="35"/>
      <c r="BT1249" s="35"/>
      <c r="BU1249" s="35"/>
      <c r="BV1249" s="35"/>
    </row>
    <row r="1250" spans="1:74" s="54" customFormat="1" ht="15" customHeight="1" x14ac:dyDescent="0.15">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G1250" s="216" t="s">
        <v>160</v>
      </c>
      <c r="AH1250" s="907" t="s">
        <v>1628</v>
      </c>
      <c r="AI1250" s="906" t="s">
        <v>1629</v>
      </c>
      <c r="AJ1250" s="905">
        <v>1507018</v>
      </c>
      <c r="AK1250" s="451" t="s">
        <v>139</v>
      </c>
      <c r="AL1250" s="451">
        <v>1</v>
      </c>
      <c r="AM1250" s="449" t="s">
        <v>3041</v>
      </c>
      <c r="AN1250" s="450"/>
      <c r="AP1250" s="77"/>
      <c r="AQ1250" s="77"/>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row>
    <row r="1251" spans="1:74" s="54" customFormat="1" ht="15" customHeight="1" x14ac:dyDescent="0.15">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G1251" s="216" t="s">
        <v>160</v>
      </c>
      <c r="AH1251" s="907" t="s">
        <v>1616</v>
      </c>
      <c r="AI1251" s="906" t="s">
        <v>1617</v>
      </c>
      <c r="AJ1251" s="905">
        <v>1507019</v>
      </c>
      <c r="AK1251" s="451" t="s">
        <v>139</v>
      </c>
      <c r="AL1251" s="451">
        <v>1</v>
      </c>
      <c r="AM1251" s="449" t="s">
        <v>3041</v>
      </c>
      <c r="AN1251" s="450"/>
      <c r="AP1251" s="77"/>
      <c r="AQ1251" s="77"/>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c r="BQ1251" s="35"/>
      <c r="BR1251" s="35"/>
      <c r="BS1251" s="35"/>
      <c r="BT1251" s="35"/>
      <c r="BU1251" s="35"/>
      <c r="BV1251" s="35"/>
    </row>
    <row r="1252" spans="1:74" s="54" customFormat="1" ht="15" customHeight="1" x14ac:dyDescent="0.15">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G1252" s="216" t="s">
        <v>160</v>
      </c>
      <c r="AH1252" s="907" t="s">
        <v>1622</v>
      </c>
      <c r="AI1252" s="906" t="s">
        <v>1623</v>
      </c>
      <c r="AJ1252" s="905">
        <v>1507020</v>
      </c>
      <c r="AK1252" s="451" t="s">
        <v>139</v>
      </c>
      <c r="AL1252" s="451">
        <v>1</v>
      </c>
      <c r="AM1252" s="449" t="s">
        <v>3041</v>
      </c>
      <c r="AN1252" s="450"/>
      <c r="AP1252" s="77"/>
      <c r="AQ1252" s="77"/>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5"/>
    </row>
    <row r="1253" spans="1:74" s="54" customFormat="1" ht="15" customHeight="1" x14ac:dyDescent="0.15">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G1253" s="216" t="s">
        <v>160</v>
      </c>
      <c r="AH1253" s="907" t="s">
        <v>1648</v>
      </c>
      <c r="AI1253" s="906" t="s">
        <v>1649</v>
      </c>
      <c r="AJ1253" s="905">
        <v>1507021</v>
      </c>
      <c r="AK1253" s="451">
        <v>1</v>
      </c>
      <c r="AL1253" s="451" t="s">
        <v>139</v>
      </c>
      <c r="AM1253" s="449" t="s">
        <v>3041</v>
      </c>
      <c r="AN1253" s="450"/>
      <c r="AP1253" s="77"/>
      <c r="AQ1253" s="77"/>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c r="BQ1253" s="35"/>
      <c r="BR1253" s="35"/>
      <c r="BS1253" s="35"/>
      <c r="BT1253" s="35"/>
      <c r="BU1253" s="35"/>
      <c r="BV1253" s="35"/>
    </row>
    <row r="1254" spans="1:74" s="54" customFormat="1" ht="15" customHeight="1" x14ac:dyDescent="0.15">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G1254" s="216" t="s">
        <v>160</v>
      </c>
      <c r="AH1254" s="907" t="s">
        <v>1646</v>
      </c>
      <c r="AI1254" s="906" t="s">
        <v>1647</v>
      </c>
      <c r="AJ1254" s="905">
        <v>1507022</v>
      </c>
      <c r="AK1254" s="451">
        <v>1</v>
      </c>
      <c r="AL1254" s="451" t="s">
        <v>139</v>
      </c>
      <c r="AM1254" s="451" t="s">
        <v>140</v>
      </c>
      <c r="AN1254" s="450"/>
      <c r="AP1254" s="77"/>
      <c r="AQ1254" s="77"/>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row>
    <row r="1255" spans="1:74" s="54" customFormat="1" ht="15" customHeight="1" x14ac:dyDescent="0.15">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G1255" s="216" t="s">
        <v>160</v>
      </c>
      <c r="AH1255" s="907" t="s">
        <v>1608</v>
      </c>
      <c r="AI1255" s="906" t="s">
        <v>1609</v>
      </c>
      <c r="AJ1255" s="905">
        <v>1507023</v>
      </c>
      <c r="AK1255" s="451">
        <v>1</v>
      </c>
      <c r="AL1255" s="451" t="s">
        <v>139</v>
      </c>
      <c r="AM1255" s="449" t="s">
        <v>3041</v>
      </c>
      <c r="AN1255" s="450"/>
      <c r="AP1255" s="77"/>
      <c r="AQ1255" s="77"/>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5"/>
    </row>
    <row r="1256" spans="1:74" s="54" customFormat="1" ht="15" customHeight="1" x14ac:dyDescent="0.15">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G1256" s="216" t="s">
        <v>160</v>
      </c>
      <c r="AH1256" s="907" t="s">
        <v>1606</v>
      </c>
      <c r="AI1256" s="906" t="s">
        <v>1607</v>
      </c>
      <c r="AJ1256" s="905">
        <v>1507024</v>
      </c>
      <c r="AK1256" s="451">
        <v>1</v>
      </c>
      <c r="AL1256" s="451" t="s">
        <v>139</v>
      </c>
      <c r="AM1256" s="449" t="s">
        <v>3041</v>
      </c>
      <c r="AN1256" s="450"/>
      <c r="AP1256" s="77"/>
      <c r="AQ1256" s="77"/>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5"/>
    </row>
    <row r="1257" spans="1:74" s="54" customFormat="1" ht="15" customHeight="1" x14ac:dyDescent="0.15">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G1257" s="216" t="s">
        <v>160</v>
      </c>
      <c r="AH1257" s="907" t="s">
        <v>1618</v>
      </c>
      <c r="AI1257" s="906" t="s">
        <v>1619</v>
      </c>
      <c r="AJ1257" s="905">
        <v>1507025</v>
      </c>
      <c r="AK1257" s="451" t="s">
        <v>139</v>
      </c>
      <c r="AL1257" s="451">
        <v>1</v>
      </c>
      <c r="AM1257" s="449" t="s">
        <v>3041</v>
      </c>
      <c r="AN1257" s="450"/>
      <c r="AP1257" s="77"/>
      <c r="AQ1257" s="77"/>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5"/>
    </row>
    <row r="1258" spans="1:74" s="54" customFormat="1" ht="15" customHeight="1" x14ac:dyDescent="0.15">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G1258" s="216" t="s">
        <v>160</v>
      </c>
      <c r="AH1258" s="907" t="s">
        <v>1674</v>
      </c>
      <c r="AI1258" s="906" t="s">
        <v>1675</v>
      </c>
      <c r="AJ1258" s="905">
        <v>1507026</v>
      </c>
      <c r="AK1258" s="451" t="s">
        <v>139</v>
      </c>
      <c r="AL1258" s="451">
        <v>1</v>
      </c>
      <c r="AM1258" s="449" t="s">
        <v>3041</v>
      </c>
      <c r="AN1258" s="450"/>
      <c r="AP1258" s="77"/>
      <c r="AQ1258" s="77"/>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row>
    <row r="1259" spans="1:74" s="54" customFormat="1" ht="15" customHeight="1" x14ac:dyDescent="0.15">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G1259" s="216" t="s">
        <v>160</v>
      </c>
      <c r="AH1259" s="907" t="s">
        <v>1632</v>
      </c>
      <c r="AI1259" s="906" t="s">
        <v>1633</v>
      </c>
      <c r="AJ1259" s="905">
        <v>1507027</v>
      </c>
      <c r="AK1259" s="451" t="s">
        <v>139</v>
      </c>
      <c r="AL1259" s="451">
        <v>1</v>
      </c>
      <c r="AM1259" s="449" t="s">
        <v>3041</v>
      </c>
      <c r="AN1259" s="450"/>
      <c r="AP1259" s="77"/>
      <c r="AQ1259" s="77"/>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row>
    <row r="1260" spans="1:74" s="54" customFormat="1" ht="15" customHeight="1" x14ac:dyDescent="0.15">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G1260" s="216" t="s">
        <v>160</v>
      </c>
      <c r="AH1260" s="907" t="s">
        <v>1668</v>
      </c>
      <c r="AI1260" s="906" t="s">
        <v>1669</v>
      </c>
      <c r="AJ1260" s="905">
        <v>1507028</v>
      </c>
      <c r="AK1260" s="451" t="s">
        <v>139</v>
      </c>
      <c r="AL1260" s="451">
        <v>1</v>
      </c>
      <c r="AM1260" s="449" t="s">
        <v>3041</v>
      </c>
      <c r="AN1260" s="450"/>
      <c r="AP1260" s="77"/>
      <c r="AQ1260" s="77"/>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row>
    <row r="1261" spans="1:74" s="54" customFormat="1" ht="15" customHeight="1" x14ac:dyDescent="0.15">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G1261" s="216" t="s">
        <v>160</v>
      </c>
      <c r="AH1261" s="907" t="s">
        <v>1624</v>
      </c>
      <c r="AI1261" s="906" t="s">
        <v>1625</v>
      </c>
      <c r="AJ1261" s="905">
        <v>1507029</v>
      </c>
      <c r="AK1261" s="451" t="s">
        <v>139</v>
      </c>
      <c r="AL1261" s="451">
        <v>1</v>
      </c>
      <c r="AM1261" s="449" t="s">
        <v>3041</v>
      </c>
      <c r="AN1261" s="450"/>
      <c r="AP1261" s="77"/>
      <c r="AQ1261" s="77"/>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row>
    <row r="1262" spans="1:74" s="54" customFormat="1" ht="15" customHeight="1" x14ac:dyDescent="0.15">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G1262" s="216" t="s">
        <v>160</v>
      </c>
      <c r="AH1262" s="907" t="s">
        <v>1644</v>
      </c>
      <c r="AI1262" s="906" t="s">
        <v>1645</v>
      </c>
      <c r="AJ1262" s="905">
        <v>1507030</v>
      </c>
      <c r="AK1262" s="451">
        <v>1</v>
      </c>
      <c r="AL1262" s="451" t="s">
        <v>139</v>
      </c>
      <c r="AM1262" s="451" t="s">
        <v>140</v>
      </c>
      <c r="AN1262" s="450"/>
      <c r="AP1262" s="77"/>
      <c r="AQ1262" s="77"/>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5"/>
    </row>
    <row r="1263" spans="1:74" s="54" customFormat="1" ht="15" customHeight="1" x14ac:dyDescent="0.15">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G1263" s="216" t="s">
        <v>160</v>
      </c>
      <c r="AH1263" s="907" t="s">
        <v>1594</v>
      </c>
      <c r="AI1263" s="906" t="s">
        <v>1595</v>
      </c>
      <c r="AJ1263" s="905">
        <v>1507031</v>
      </c>
      <c r="AK1263" s="451" t="s">
        <v>139</v>
      </c>
      <c r="AL1263" s="451">
        <v>1</v>
      </c>
      <c r="AM1263" s="449" t="s">
        <v>3041</v>
      </c>
      <c r="AN1263" s="450"/>
      <c r="AP1263" s="77"/>
      <c r="AQ1263" s="77"/>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row>
    <row r="1264" spans="1:74" s="54" customFormat="1" ht="15" customHeight="1" x14ac:dyDescent="0.15">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G1264" s="216" t="s">
        <v>160</v>
      </c>
      <c r="AH1264" s="907" t="s">
        <v>3055</v>
      </c>
      <c r="AI1264" s="906" t="s">
        <v>3056</v>
      </c>
      <c r="AJ1264" s="905">
        <v>1507032</v>
      </c>
      <c r="AK1264" s="451">
        <v>1</v>
      </c>
      <c r="AL1264" s="451" t="s">
        <v>139</v>
      </c>
      <c r="AM1264" s="449" t="s">
        <v>3041</v>
      </c>
      <c r="AN1264" s="450"/>
      <c r="AP1264" s="77"/>
      <c r="AQ1264" s="77"/>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5"/>
    </row>
    <row r="1265" spans="1:74" s="54" customFormat="1" ht="15" customHeight="1" x14ac:dyDescent="0.15">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G1265" s="216" t="s">
        <v>160</v>
      </c>
      <c r="AH1265" s="907" t="s">
        <v>1660</v>
      </c>
      <c r="AI1265" s="906" t="s">
        <v>1661</v>
      </c>
      <c r="AJ1265" s="905">
        <v>1507033</v>
      </c>
      <c r="AK1265" s="451" t="s">
        <v>139</v>
      </c>
      <c r="AL1265" s="451">
        <v>1</v>
      </c>
      <c r="AM1265" s="449" t="s">
        <v>3041</v>
      </c>
      <c r="AN1265" s="450"/>
      <c r="AP1265" s="77"/>
      <c r="AQ1265" s="77"/>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row>
    <row r="1266" spans="1:74" s="54" customFormat="1" ht="15" customHeight="1" x14ac:dyDescent="0.15">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G1266" s="216" t="s">
        <v>160</v>
      </c>
      <c r="AH1266" s="907" t="s">
        <v>1654</v>
      </c>
      <c r="AI1266" s="906" t="s">
        <v>1655</v>
      </c>
      <c r="AJ1266" s="905">
        <v>1507034</v>
      </c>
      <c r="AK1266" s="451" t="s">
        <v>139</v>
      </c>
      <c r="AL1266" s="451">
        <v>1</v>
      </c>
      <c r="AM1266" s="449" t="s">
        <v>3041</v>
      </c>
      <c r="AN1266" s="450"/>
      <c r="AP1266" s="77"/>
      <c r="AQ1266" s="77"/>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row>
    <row r="1267" spans="1:74" s="54" customFormat="1" ht="15" customHeight="1" x14ac:dyDescent="0.15">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G1267" s="216" t="s">
        <v>160</v>
      </c>
      <c r="AH1267" s="907" t="s">
        <v>1656</v>
      </c>
      <c r="AI1267" s="906" t="s">
        <v>1657</v>
      </c>
      <c r="AJ1267" s="905">
        <v>1507035</v>
      </c>
      <c r="AK1267" s="451" t="s">
        <v>139</v>
      </c>
      <c r="AL1267" s="451">
        <v>1</v>
      </c>
      <c r="AM1267" s="449" t="s">
        <v>3041</v>
      </c>
      <c r="AN1267" s="450"/>
      <c r="AP1267" s="77"/>
      <c r="AQ1267" s="77"/>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5"/>
    </row>
    <row r="1268" spans="1:74" s="54" customFormat="1" ht="15" customHeight="1" x14ac:dyDescent="0.15">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G1268" s="216" t="s">
        <v>160</v>
      </c>
      <c r="AH1268" s="907" t="s">
        <v>1610</v>
      </c>
      <c r="AI1268" s="906" t="s">
        <v>1611</v>
      </c>
      <c r="AJ1268" s="905">
        <v>1507036</v>
      </c>
      <c r="AK1268" s="451" t="s">
        <v>139</v>
      </c>
      <c r="AL1268" s="451">
        <v>1</v>
      </c>
      <c r="AM1268" s="449" t="s">
        <v>3041</v>
      </c>
      <c r="AN1268" s="450"/>
      <c r="AP1268" s="77"/>
      <c r="AQ1268" s="77"/>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row>
    <row r="1269" spans="1:74" s="54" customFormat="1" ht="15" customHeight="1" x14ac:dyDescent="0.15">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G1269" s="216" t="s">
        <v>160</v>
      </c>
      <c r="AH1269" s="907" t="s">
        <v>1662</v>
      </c>
      <c r="AI1269" s="906" t="s">
        <v>1663</v>
      </c>
      <c r="AJ1269" s="905">
        <v>1507037</v>
      </c>
      <c r="AK1269" s="451" t="s">
        <v>139</v>
      </c>
      <c r="AL1269" s="451">
        <v>1</v>
      </c>
      <c r="AM1269" s="449" t="s">
        <v>3041</v>
      </c>
      <c r="AN1269" s="450"/>
      <c r="AP1269" s="77"/>
      <c r="AQ1269" s="77"/>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row>
    <row r="1270" spans="1:74" s="54" customFormat="1" ht="15" customHeight="1" x14ac:dyDescent="0.15">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G1270" s="216" t="s">
        <v>160</v>
      </c>
      <c r="AH1270" s="907" t="s">
        <v>1664</v>
      </c>
      <c r="AI1270" s="906" t="s">
        <v>1665</v>
      </c>
      <c r="AJ1270" s="905">
        <v>1507038</v>
      </c>
      <c r="AK1270" s="451">
        <v>1</v>
      </c>
      <c r="AL1270" s="451" t="s">
        <v>139</v>
      </c>
      <c r="AM1270" s="451" t="s">
        <v>140</v>
      </c>
      <c r="AN1270" s="450"/>
      <c r="AP1270" s="77"/>
      <c r="AQ1270" s="77"/>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row>
    <row r="1271" spans="1:74" s="54" customFormat="1" ht="15" customHeight="1" x14ac:dyDescent="0.15">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G1271" s="216" t="s">
        <v>160</v>
      </c>
      <c r="AH1271" s="907" t="s">
        <v>1636</v>
      </c>
      <c r="AI1271" s="906" t="s">
        <v>1637</v>
      </c>
      <c r="AJ1271" s="905">
        <v>1507039</v>
      </c>
      <c r="AK1271" s="451">
        <v>1</v>
      </c>
      <c r="AL1271" s="451" t="s">
        <v>139</v>
      </c>
      <c r="AM1271" s="449" t="s">
        <v>3041</v>
      </c>
      <c r="AN1271" s="450"/>
      <c r="AP1271" s="77"/>
      <c r="AQ1271" s="77"/>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row>
    <row r="1272" spans="1:74" s="54" customFormat="1" ht="15" customHeight="1" x14ac:dyDescent="0.15">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G1272" s="216" t="s">
        <v>160</v>
      </c>
      <c r="AH1272" s="907" t="s">
        <v>1630</v>
      </c>
      <c r="AI1272" s="906" t="s">
        <v>1631</v>
      </c>
      <c r="AJ1272" s="905">
        <v>1507040</v>
      </c>
      <c r="AK1272" s="451" t="s">
        <v>139</v>
      </c>
      <c r="AL1272" s="451">
        <v>1</v>
      </c>
      <c r="AM1272" s="449" t="s">
        <v>3041</v>
      </c>
      <c r="AN1272" s="450"/>
      <c r="AP1272" s="77"/>
      <c r="AQ1272" s="77"/>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row>
    <row r="1273" spans="1:74" s="54" customFormat="1" ht="15" customHeight="1" x14ac:dyDescent="0.15">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G1273" s="216" t="s">
        <v>160</v>
      </c>
      <c r="AH1273" s="907" t="s">
        <v>1600</v>
      </c>
      <c r="AI1273" s="906" t="s">
        <v>1601</v>
      </c>
      <c r="AJ1273" s="905">
        <v>1507041</v>
      </c>
      <c r="AK1273" s="451" t="s">
        <v>139</v>
      </c>
      <c r="AL1273" s="451">
        <v>1</v>
      </c>
      <c r="AM1273" s="451" t="s">
        <v>140</v>
      </c>
      <c r="AN1273" s="450"/>
      <c r="AP1273" s="77"/>
      <c r="AQ1273" s="77"/>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5"/>
    </row>
    <row r="1274" spans="1:74" s="54" customFormat="1" ht="15" customHeight="1" x14ac:dyDescent="0.15">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G1274" s="216" t="s">
        <v>160</v>
      </c>
      <c r="AH1274" s="907" t="s">
        <v>1642</v>
      </c>
      <c r="AI1274" s="906" t="s">
        <v>1643</v>
      </c>
      <c r="AJ1274" s="905">
        <v>1507042</v>
      </c>
      <c r="AK1274" s="451" t="s">
        <v>139</v>
      </c>
      <c r="AL1274" s="451">
        <v>1</v>
      </c>
      <c r="AM1274" s="451" t="s">
        <v>140</v>
      </c>
      <c r="AN1274" s="450"/>
      <c r="AP1274" s="77"/>
      <c r="AQ1274" s="77"/>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5"/>
    </row>
    <row r="1275" spans="1:74" s="54" customFormat="1" ht="15" customHeight="1" x14ac:dyDescent="0.15">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G1275" s="216" t="s">
        <v>160</v>
      </c>
      <c r="AH1275" s="907" t="s">
        <v>1670</v>
      </c>
      <c r="AI1275" s="906" t="s">
        <v>1671</v>
      </c>
      <c r="AJ1275" s="905">
        <v>1507043</v>
      </c>
      <c r="AK1275" s="451" t="s">
        <v>139</v>
      </c>
      <c r="AL1275" s="451">
        <v>1</v>
      </c>
      <c r="AM1275" s="451" t="s">
        <v>140</v>
      </c>
      <c r="AN1275" s="450"/>
      <c r="AP1275" s="77"/>
      <c r="AQ1275" s="77"/>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row>
    <row r="1276" spans="1:74" s="54" customFormat="1" ht="15" customHeight="1" x14ac:dyDescent="0.15">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G1276" s="216" t="s">
        <v>160</v>
      </c>
      <c r="AH1276" s="907" t="s">
        <v>1596</v>
      </c>
      <c r="AI1276" s="906" t="s">
        <v>1597</v>
      </c>
      <c r="AJ1276" s="905">
        <v>1507044</v>
      </c>
      <c r="AK1276" s="451" t="s">
        <v>139</v>
      </c>
      <c r="AL1276" s="451">
        <v>1</v>
      </c>
      <c r="AM1276" s="449" t="s">
        <v>3041</v>
      </c>
      <c r="AN1276" s="450"/>
      <c r="AP1276" s="77"/>
      <c r="AQ1276" s="77"/>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c r="BQ1276" s="35"/>
      <c r="BR1276" s="35"/>
      <c r="BS1276" s="35"/>
      <c r="BT1276" s="35"/>
      <c r="BU1276" s="35"/>
      <c r="BV1276" s="35"/>
    </row>
    <row r="1277" spans="1:74" s="54" customFormat="1" ht="15" customHeight="1" x14ac:dyDescent="0.15">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G1277" s="216" t="s">
        <v>160</v>
      </c>
      <c r="AH1277" s="907" t="s">
        <v>1658</v>
      </c>
      <c r="AI1277" s="906" t="s">
        <v>1659</v>
      </c>
      <c r="AJ1277" s="905">
        <v>1507046</v>
      </c>
      <c r="AK1277" s="451" t="s">
        <v>139</v>
      </c>
      <c r="AL1277" s="451">
        <v>1</v>
      </c>
      <c r="AM1277" s="449" t="s">
        <v>3041</v>
      </c>
      <c r="AN1277" s="450"/>
      <c r="AP1277" s="77"/>
      <c r="AQ1277" s="77"/>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c r="BQ1277" s="35"/>
      <c r="BR1277" s="35"/>
      <c r="BS1277" s="35"/>
      <c r="BT1277" s="35"/>
      <c r="BU1277" s="35"/>
      <c r="BV1277" s="35"/>
    </row>
    <row r="1278" spans="1:74" s="54" customFormat="1" ht="15" customHeight="1" x14ac:dyDescent="0.15">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G1278" s="216" t="s">
        <v>161</v>
      </c>
      <c r="AH1278" s="907" t="s">
        <v>1676</v>
      </c>
      <c r="AI1278" s="906" t="s">
        <v>1677</v>
      </c>
      <c r="AJ1278" s="905">
        <v>1508001</v>
      </c>
      <c r="AK1278" s="451">
        <v>1</v>
      </c>
      <c r="AL1278" s="451" t="s">
        <v>139</v>
      </c>
      <c r="AM1278" s="449" t="s">
        <v>3041</v>
      </c>
      <c r="AN1278" s="450"/>
      <c r="AP1278" s="77"/>
      <c r="AQ1278" s="77"/>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row>
    <row r="1279" spans="1:74" s="54" customFormat="1" ht="15" customHeight="1" x14ac:dyDescent="0.15">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G1279" s="216" t="s">
        <v>161</v>
      </c>
      <c r="AH1279" s="907" t="s">
        <v>1684</v>
      </c>
      <c r="AI1279" s="906" t="s">
        <v>1685</v>
      </c>
      <c r="AJ1279" s="905">
        <v>1508002</v>
      </c>
      <c r="AK1279" s="451">
        <v>1</v>
      </c>
      <c r="AL1279" s="451" t="s">
        <v>139</v>
      </c>
      <c r="AM1279" s="449" t="s">
        <v>3041</v>
      </c>
      <c r="AN1279" s="450"/>
      <c r="AP1279" s="77"/>
      <c r="AQ1279" s="77"/>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row>
    <row r="1280" spans="1:74" s="54" customFormat="1" ht="15" customHeight="1" x14ac:dyDescent="0.15">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G1280" s="216" t="s">
        <v>161</v>
      </c>
      <c r="AH1280" s="907" t="s">
        <v>1704</v>
      </c>
      <c r="AI1280" s="906" t="s">
        <v>1705</v>
      </c>
      <c r="AJ1280" s="905">
        <v>1508003</v>
      </c>
      <c r="AK1280" s="451" t="s">
        <v>139</v>
      </c>
      <c r="AL1280" s="451">
        <v>1</v>
      </c>
      <c r="AM1280" s="449" t="s">
        <v>3041</v>
      </c>
      <c r="AN1280" s="450"/>
      <c r="AP1280" s="77"/>
      <c r="AQ1280" s="77"/>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row>
    <row r="1281" spans="1:74" s="54" customFormat="1" ht="15" customHeight="1" x14ac:dyDescent="0.15">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G1281" s="216" t="s">
        <v>161</v>
      </c>
      <c r="AH1281" s="907" t="s">
        <v>1758</v>
      </c>
      <c r="AI1281" s="906" t="s">
        <v>1759</v>
      </c>
      <c r="AJ1281" s="905">
        <v>1508004</v>
      </c>
      <c r="AK1281" s="451">
        <v>1</v>
      </c>
      <c r="AL1281" s="451" t="s">
        <v>139</v>
      </c>
      <c r="AM1281" s="451" t="s">
        <v>140</v>
      </c>
      <c r="AN1281" s="450"/>
      <c r="AP1281" s="77"/>
      <c r="AQ1281" s="77"/>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row>
    <row r="1282" spans="1:74" s="54" customFormat="1" ht="15" customHeight="1" x14ac:dyDescent="0.15">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G1282" s="216" t="s">
        <v>161</v>
      </c>
      <c r="AH1282" s="907" t="s">
        <v>1760</v>
      </c>
      <c r="AI1282" s="906" t="s">
        <v>1761</v>
      </c>
      <c r="AJ1282" s="905">
        <v>1508005</v>
      </c>
      <c r="AK1282" s="451">
        <v>1</v>
      </c>
      <c r="AL1282" s="451" t="s">
        <v>139</v>
      </c>
      <c r="AM1282" s="449" t="s">
        <v>3041</v>
      </c>
      <c r="AN1282" s="450"/>
      <c r="AP1282" s="77"/>
      <c r="AQ1282" s="77"/>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row>
    <row r="1283" spans="1:74" s="54" customFormat="1" ht="15" customHeight="1" x14ac:dyDescent="0.15">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G1283" s="216" t="s">
        <v>161</v>
      </c>
      <c r="AH1283" s="907" t="s">
        <v>1756</v>
      </c>
      <c r="AI1283" s="906" t="s">
        <v>1757</v>
      </c>
      <c r="AJ1283" s="905">
        <v>1508006</v>
      </c>
      <c r="AK1283" s="451" t="s">
        <v>139</v>
      </c>
      <c r="AL1283" s="451">
        <v>1</v>
      </c>
      <c r="AM1283" s="449" t="s">
        <v>3041</v>
      </c>
      <c r="AN1283" s="450"/>
      <c r="AP1283" s="77"/>
      <c r="AQ1283" s="77"/>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row>
    <row r="1284" spans="1:74" s="54" customFormat="1" ht="15" customHeight="1" x14ac:dyDescent="0.15">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G1284" s="216" t="s">
        <v>161</v>
      </c>
      <c r="AH1284" s="907" t="s">
        <v>1700</v>
      </c>
      <c r="AI1284" s="906" t="s">
        <v>1701</v>
      </c>
      <c r="AJ1284" s="905">
        <v>1508007</v>
      </c>
      <c r="AK1284" s="451" t="s">
        <v>139</v>
      </c>
      <c r="AL1284" s="451">
        <v>1</v>
      </c>
      <c r="AM1284" s="449" t="s">
        <v>3041</v>
      </c>
      <c r="AN1284" s="450"/>
      <c r="AP1284" s="77"/>
      <c r="AQ1284" s="77"/>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row>
    <row r="1285" spans="1:74" s="54" customFormat="1" ht="15" customHeight="1" x14ac:dyDescent="0.15">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G1285" s="216" t="s">
        <v>161</v>
      </c>
      <c r="AH1285" s="907" t="s">
        <v>1702</v>
      </c>
      <c r="AI1285" s="906" t="s">
        <v>1703</v>
      </c>
      <c r="AJ1285" s="905">
        <v>1508008</v>
      </c>
      <c r="AK1285" s="451">
        <v>1</v>
      </c>
      <c r="AL1285" s="451" t="s">
        <v>139</v>
      </c>
      <c r="AM1285" s="449" t="s">
        <v>3041</v>
      </c>
      <c r="AN1285" s="450"/>
      <c r="AP1285" s="77"/>
      <c r="AQ1285" s="77"/>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row>
    <row r="1286" spans="1:74" s="54" customFormat="1" ht="15" customHeight="1" x14ac:dyDescent="0.15">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G1286" s="216" t="s">
        <v>161</v>
      </c>
      <c r="AH1286" s="907" t="s">
        <v>1713</v>
      </c>
      <c r="AI1286" s="906" t="s">
        <v>1714</v>
      </c>
      <c r="AJ1286" s="905">
        <v>1508009</v>
      </c>
      <c r="AK1286" s="451">
        <v>1</v>
      </c>
      <c r="AL1286" s="451" t="s">
        <v>139</v>
      </c>
      <c r="AM1286" s="449" t="s">
        <v>3041</v>
      </c>
      <c r="AN1286" s="450"/>
      <c r="AP1286" s="77"/>
      <c r="AQ1286" s="77"/>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row>
    <row r="1287" spans="1:74" s="54" customFormat="1" ht="15" customHeight="1" x14ac:dyDescent="0.15">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G1287" s="216" t="s">
        <v>161</v>
      </c>
      <c r="AH1287" s="907" t="s">
        <v>1726</v>
      </c>
      <c r="AI1287" s="906" t="s">
        <v>1727</v>
      </c>
      <c r="AJ1287" s="905">
        <v>1508010</v>
      </c>
      <c r="AK1287" s="451">
        <v>1</v>
      </c>
      <c r="AL1287" s="451" t="s">
        <v>139</v>
      </c>
      <c r="AM1287" s="449" t="s">
        <v>3041</v>
      </c>
      <c r="AN1287" s="450"/>
      <c r="AP1287" s="77"/>
      <c r="AQ1287" s="77"/>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row>
    <row r="1288" spans="1:74" s="54" customFormat="1" ht="15" customHeight="1" x14ac:dyDescent="0.15">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G1288" s="216" t="s">
        <v>161</v>
      </c>
      <c r="AH1288" s="907" t="s">
        <v>1770</v>
      </c>
      <c r="AI1288" s="906" t="s">
        <v>1771</v>
      </c>
      <c r="AJ1288" s="905">
        <v>1508011</v>
      </c>
      <c r="AK1288" s="451">
        <v>1</v>
      </c>
      <c r="AL1288" s="451" t="s">
        <v>139</v>
      </c>
      <c r="AM1288" s="449" t="s">
        <v>3041</v>
      </c>
      <c r="AN1288" s="450"/>
      <c r="AP1288" s="77"/>
      <c r="AQ1288" s="77"/>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row>
    <row r="1289" spans="1:74" s="54" customFormat="1" ht="15" customHeight="1" x14ac:dyDescent="0.15">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G1289" s="216" t="s">
        <v>161</v>
      </c>
      <c r="AH1289" s="907" t="s">
        <v>1730</v>
      </c>
      <c r="AI1289" s="906" t="s">
        <v>1731</v>
      </c>
      <c r="AJ1289" s="905">
        <v>1508012</v>
      </c>
      <c r="AK1289" s="451">
        <v>1</v>
      </c>
      <c r="AL1289" s="451" t="s">
        <v>139</v>
      </c>
      <c r="AM1289" s="449" t="s">
        <v>3041</v>
      </c>
      <c r="AN1289" s="450"/>
      <c r="AP1289" s="77"/>
      <c r="AQ1289" s="77"/>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row>
    <row r="1290" spans="1:74" s="54" customFormat="1" ht="15" customHeight="1" x14ac:dyDescent="0.15">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G1290" s="216" t="s">
        <v>161</v>
      </c>
      <c r="AH1290" s="907" t="s">
        <v>1709</v>
      </c>
      <c r="AI1290" s="906" t="s">
        <v>1710</v>
      </c>
      <c r="AJ1290" s="905">
        <v>1508013</v>
      </c>
      <c r="AK1290" s="451">
        <v>1</v>
      </c>
      <c r="AL1290" s="451" t="s">
        <v>139</v>
      </c>
      <c r="AM1290" s="449" t="s">
        <v>3041</v>
      </c>
      <c r="AN1290" s="450"/>
      <c r="AP1290" s="77"/>
      <c r="AQ1290" s="77"/>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row>
    <row r="1291" spans="1:74" s="54" customFormat="1" ht="15" customHeight="1" x14ac:dyDescent="0.15">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G1291" s="216" t="s">
        <v>161</v>
      </c>
      <c r="AH1291" s="907" t="s">
        <v>1738</v>
      </c>
      <c r="AI1291" s="906" t="s">
        <v>1739</v>
      </c>
      <c r="AJ1291" s="905">
        <v>1508014</v>
      </c>
      <c r="AK1291" s="451">
        <v>1</v>
      </c>
      <c r="AL1291" s="451" t="s">
        <v>139</v>
      </c>
      <c r="AM1291" s="449" t="s">
        <v>3041</v>
      </c>
      <c r="AN1291" s="450"/>
      <c r="AP1291" s="77"/>
      <c r="AQ1291" s="77"/>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row>
    <row r="1292" spans="1:74" s="54" customFormat="1" ht="15" customHeight="1" x14ac:dyDescent="0.15">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G1292" s="216" t="s">
        <v>161</v>
      </c>
      <c r="AH1292" s="907" t="s">
        <v>1740</v>
      </c>
      <c r="AI1292" s="906" t="s">
        <v>1741</v>
      </c>
      <c r="AJ1292" s="905">
        <v>1508015</v>
      </c>
      <c r="AK1292" s="451">
        <v>1</v>
      </c>
      <c r="AL1292" s="451" t="s">
        <v>139</v>
      </c>
      <c r="AM1292" s="451" t="s">
        <v>140</v>
      </c>
      <c r="AN1292" s="450"/>
      <c r="AP1292" s="77"/>
      <c r="AQ1292" s="77"/>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row>
    <row r="1293" spans="1:74" s="54" customFormat="1" ht="15" customHeight="1" x14ac:dyDescent="0.15">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G1293" s="216" t="s">
        <v>161</v>
      </c>
      <c r="AH1293" s="907" t="s">
        <v>1766</v>
      </c>
      <c r="AI1293" s="906" t="s">
        <v>1767</v>
      </c>
      <c r="AJ1293" s="905">
        <v>1508016</v>
      </c>
      <c r="AK1293" s="451">
        <v>1</v>
      </c>
      <c r="AL1293" s="451" t="s">
        <v>139</v>
      </c>
      <c r="AM1293" s="449" t="s">
        <v>3041</v>
      </c>
      <c r="AN1293" s="450"/>
      <c r="AP1293" s="77"/>
      <c r="AQ1293" s="77"/>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row>
    <row r="1294" spans="1:74" s="54" customFormat="1" ht="15" customHeight="1" x14ac:dyDescent="0.15">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G1294" s="216" t="s">
        <v>161</v>
      </c>
      <c r="AH1294" s="907" t="s">
        <v>1742</v>
      </c>
      <c r="AI1294" s="906" t="s">
        <v>1743</v>
      </c>
      <c r="AJ1294" s="905">
        <v>1508017</v>
      </c>
      <c r="AK1294" s="451">
        <v>1</v>
      </c>
      <c r="AL1294" s="451" t="s">
        <v>139</v>
      </c>
      <c r="AM1294" s="449" t="s">
        <v>3041</v>
      </c>
      <c r="AN1294" s="450"/>
      <c r="AP1294" s="77"/>
      <c r="AQ1294" s="77"/>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row>
    <row r="1295" spans="1:74" s="54" customFormat="1" ht="15" customHeight="1" x14ac:dyDescent="0.15">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G1295" s="216" t="s">
        <v>161</v>
      </c>
      <c r="AH1295" s="907" t="s">
        <v>1744</v>
      </c>
      <c r="AI1295" s="906" t="s">
        <v>1745</v>
      </c>
      <c r="AJ1295" s="905">
        <v>1508018</v>
      </c>
      <c r="AK1295" s="451">
        <v>1</v>
      </c>
      <c r="AL1295" s="451" t="s">
        <v>139</v>
      </c>
      <c r="AM1295" s="449" t="s">
        <v>3041</v>
      </c>
      <c r="AN1295" s="450"/>
      <c r="AP1295" s="77"/>
      <c r="AQ1295" s="77"/>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row>
    <row r="1296" spans="1:74" s="54" customFormat="1" ht="15" customHeight="1" x14ac:dyDescent="0.15">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G1296" s="216" t="s">
        <v>161</v>
      </c>
      <c r="AH1296" s="907" t="s">
        <v>1754</v>
      </c>
      <c r="AI1296" s="906" t="s">
        <v>1755</v>
      </c>
      <c r="AJ1296" s="905">
        <v>1508019</v>
      </c>
      <c r="AK1296" s="451" t="s">
        <v>139</v>
      </c>
      <c r="AL1296" s="451">
        <v>1</v>
      </c>
      <c r="AM1296" s="449" t="s">
        <v>3041</v>
      </c>
      <c r="AN1296" s="450"/>
      <c r="AP1296" s="77"/>
      <c r="AQ1296" s="77"/>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row>
    <row r="1297" spans="1:74" s="54" customFormat="1" ht="15" customHeight="1" x14ac:dyDescent="0.15">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G1297" s="216" t="s">
        <v>161</v>
      </c>
      <c r="AH1297" s="907" t="s">
        <v>1762</v>
      </c>
      <c r="AI1297" s="906" t="s">
        <v>1763</v>
      </c>
      <c r="AJ1297" s="905">
        <v>1508020</v>
      </c>
      <c r="AK1297" s="451" t="s">
        <v>139</v>
      </c>
      <c r="AL1297" s="451">
        <v>1</v>
      </c>
      <c r="AM1297" s="449" t="s">
        <v>3041</v>
      </c>
      <c r="AN1297" s="450"/>
      <c r="AP1297" s="77"/>
      <c r="AQ1297" s="77"/>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row>
    <row r="1298" spans="1:74" s="54" customFormat="1" ht="15" customHeight="1" x14ac:dyDescent="0.15">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G1298" s="216" t="s">
        <v>161</v>
      </c>
      <c r="AH1298" s="907" t="s">
        <v>1764</v>
      </c>
      <c r="AI1298" s="906" t="s">
        <v>1765</v>
      </c>
      <c r="AJ1298" s="905">
        <v>1508021</v>
      </c>
      <c r="AK1298" s="451">
        <v>1</v>
      </c>
      <c r="AL1298" s="451" t="s">
        <v>139</v>
      </c>
      <c r="AM1298" s="449" t="s">
        <v>3041</v>
      </c>
      <c r="AN1298" s="450"/>
      <c r="AP1298" s="77"/>
      <c r="AQ1298" s="77"/>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row>
    <row r="1299" spans="1:74" s="54" customFormat="1" ht="15" customHeight="1" x14ac:dyDescent="0.15">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G1299" s="216" t="s">
        <v>161</v>
      </c>
      <c r="AH1299" s="907" t="s">
        <v>3057</v>
      </c>
      <c r="AI1299" s="906" t="s">
        <v>3058</v>
      </c>
      <c r="AJ1299" s="905">
        <v>1508022</v>
      </c>
      <c r="AK1299" s="451">
        <v>1</v>
      </c>
      <c r="AL1299" s="451" t="s">
        <v>139</v>
      </c>
      <c r="AM1299" s="449" t="s">
        <v>3041</v>
      </c>
      <c r="AN1299" s="450"/>
      <c r="AP1299" s="77"/>
      <c r="AQ1299" s="77"/>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row>
    <row r="1300" spans="1:74" s="54" customFormat="1" ht="15" customHeight="1" x14ac:dyDescent="0.15">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G1300" s="216" t="s">
        <v>161</v>
      </c>
      <c r="AH1300" s="907" t="s">
        <v>1732</v>
      </c>
      <c r="AI1300" s="906" t="s">
        <v>1733</v>
      </c>
      <c r="AJ1300" s="905">
        <v>1508023</v>
      </c>
      <c r="AK1300" s="451">
        <v>1</v>
      </c>
      <c r="AL1300" s="451" t="s">
        <v>139</v>
      </c>
      <c r="AM1300" s="451" t="s">
        <v>140</v>
      </c>
      <c r="AN1300" s="450"/>
      <c r="AP1300" s="77"/>
      <c r="AQ1300" s="77"/>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row>
    <row r="1301" spans="1:74" s="54" customFormat="1" ht="15" customHeight="1" x14ac:dyDescent="0.15">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G1301" s="216" t="s">
        <v>161</v>
      </c>
      <c r="AH1301" s="907" t="s">
        <v>1694</v>
      </c>
      <c r="AI1301" s="906" t="s">
        <v>1695</v>
      </c>
      <c r="AJ1301" s="905">
        <v>1508024</v>
      </c>
      <c r="AK1301" s="451">
        <v>1</v>
      </c>
      <c r="AL1301" s="451" t="s">
        <v>139</v>
      </c>
      <c r="AM1301" s="449" t="s">
        <v>3041</v>
      </c>
      <c r="AN1301" s="450"/>
      <c r="AP1301" s="77"/>
      <c r="AQ1301" s="77"/>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row>
    <row r="1302" spans="1:74" s="54" customFormat="1" ht="15" customHeight="1" x14ac:dyDescent="0.15">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G1302" s="216" t="s">
        <v>161</v>
      </c>
      <c r="AH1302" s="907" t="s">
        <v>1680</v>
      </c>
      <c r="AI1302" s="906" t="s">
        <v>1681</v>
      </c>
      <c r="AJ1302" s="905">
        <v>1508025</v>
      </c>
      <c r="AK1302" s="451">
        <v>1</v>
      </c>
      <c r="AL1302" s="451" t="s">
        <v>139</v>
      </c>
      <c r="AM1302" s="449" t="s">
        <v>3041</v>
      </c>
      <c r="AN1302" s="450"/>
      <c r="AP1302" s="77"/>
      <c r="AQ1302" s="77"/>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row>
    <row r="1303" spans="1:74" s="54" customFormat="1" ht="15" customHeight="1" x14ac:dyDescent="0.15">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G1303" s="216" t="s">
        <v>161</v>
      </c>
      <c r="AH1303" s="907" t="s">
        <v>1768</v>
      </c>
      <c r="AI1303" s="906" t="s">
        <v>1769</v>
      </c>
      <c r="AJ1303" s="905">
        <v>1508026</v>
      </c>
      <c r="AK1303" s="451">
        <v>1</v>
      </c>
      <c r="AL1303" s="451" t="s">
        <v>139</v>
      </c>
      <c r="AM1303" s="449" t="s">
        <v>3041</v>
      </c>
      <c r="AN1303" s="450"/>
      <c r="AP1303" s="77"/>
      <c r="AQ1303" s="77"/>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row>
    <row r="1304" spans="1:74" s="54" customFormat="1" ht="15" customHeight="1" x14ac:dyDescent="0.15">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G1304" s="216" t="s">
        <v>161</v>
      </c>
      <c r="AH1304" s="907" t="s">
        <v>1686</v>
      </c>
      <c r="AI1304" s="906" t="s">
        <v>1687</v>
      </c>
      <c r="AJ1304" s="905">
        <v>1508027</v>
      </c>
      <c r="AK1304" s="451">
        <v>1</v>
      </c>
      <c r="AL1304" s="451" t="s">
        <v>139</v>
      </c>
      <c r="AM1304" s="449" t="s">
        <v>3041</v>
      </c>
      <c r="AN1304" s="450"/>
      <c r="AP1304" s="77"/>
      <c r="AQ1304" s="77"/>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row>
    <row r="1305" spans="1:74" s="54" customFormat="1" ht="15" customHeight="1" x14ac:dyDescent="0.15">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G1305" s="216" t="s">
        <v>161</v>
      </c>
      <c r="AH1305" s="907" t="s">
        <v>1780</v>
      </c>
      <c r="AI1305" s="906" t="s">
        <v>1781</v>
      </c>
      <c r="AJ1305" s="905">
        <v>1508028</v>
      </c>
      <c r="AK1305" s="451">
        <v>1</v>
      </c>
      <c r="AL1305" s="451" t="s">
        <v>139</v>
      </c>
      <c r="AM1305" s="449" t="s">
        <v>3041</v>
      </c>
      <c r="AN1305" s="450"/>
      <c r="AP1305" s="77"/>
      <c r="AQ1305" s="77"/>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row>
    <row r="1306" spans="1:74" s="54" customFormat="1" ht="15" customHeight="1" x14ac:dyDescent="0.15">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G1306" s="216" t="s">
        <v>161</v>
      </c>
      <c r="AH1306" s="907" t="s">
        <v>1698</v>
      </c>
      <c r="AI1306" s="906" t="s">
        <v>1699</v>
      </c>
      <c r="AJ1306" s="905">
        <v>1508029</v>
      </c>
      <c r="AK1306" s="451">
        <v>1</v>
      </c>
      <c r="AL1306" s="451" t="s">
        <v>139</v>
      </c>
      <c r="AM1306" s="449" t="s">
        <v>3041</v>
      </c>
      <c r="AN1306" s="450"/>
      <c r="AP1306" s="77"/>
      <c r="AQ1306" s="77"/>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row>
    <row r="1307" spans="1:74" s="54" customFormat="1" ht="15" customHeight="1" x14ac:dyDescent="0.15">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G1307" s="216" t="s">
        <v>161</v>
      </c>
      <c r="AH1307" s="907" t="s">
        <v>1711</v>
      </c>
      <c r="AI1307" s="906" t="s">
        <v>1712</v>
      </c>
      <c r="AJ1307" s="905">
        <v>1508030</v>
      </c>
      <c r="AK1307" s="451">
        <v>1</v>
      </c>
      <c r="AL1307" s="451" t="s">
        <v>139</v>
      </c>
      <c r="AM1307" s="449" t="s">
        <v>3041</v>
      </c>
      <c r="AN1307" s="450"/>
      <c r="AP1307" s="77"/>
      <c r="AQ1307" s="77"/>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row>
    <row r="1308" spans="1:74" s="54" customFormat="1" ht="15" customHeight="1" x14ac:dyDescent="0.15">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G1308" s="216" t="s">
        <v>161</v>
      </c>
      <c r="AH1308" s="907" t="s">
        <v>1678</v>
      </c>
      <c r="AI1308" s="906" t="s">
        <v>1679</v>
      </c>
      <c r="AJ1308" s="905">
        <v>1508031</v>
      </c>
      <c r="AK1308" s="451" t="s">
        <v>139</v>
      </c>
      <c r="AL1308" s="451">
        <v>1</v>
      </c>
      <c r="AM1308" s="449" t="s">
        <v>3041</v>
      </c>
      <c r="AN1308" s="450"/>
      <c r="AP1308" s="77"/>
      <c r="AQ1308" s="77"/>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row>
    <row r="1309" spans="1:74" s="54" customFormat="1" ht="15" customHeight="1" x14ac:dyDescent="0.15">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G1309" s="216" t="s">
        <v>161</v>
      </c>
      <c r="AH1309" s="907" t="s">
        <v>1715</v>
      </c>
      <c r="AI1309" s="906" t="s">
        <v>1716</v>
      </c>
      <c r="AJ1309" s="905">
        <v>1508032</v>
      </c>
      <c r="AK1309" s="451" t="s">
        <v>139</v>
      </c>
      <c r="AL1309" s="451">
        <v>1</v>
      </c>
      <c r="AM1309" s="449" t="s">
        <v>3041</v>
      </c>
      <c r="AN1309" s="450"/>
      <c r="AP1309" s="77"/>
      <c r="AQ1309" s="77"/>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row>
    <row r="1310" spans="1:74" s="54" customFormat="1" ht="15" customHeight="1" x14ac:dyDescent="0.15">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G1310" s="216" t="s">
        <v>161</v>
      </c>
      <c r="AH1310" s="907" t="s">
        <v>1717</v>
      </c>
      <c r="AI1310" s="906" t="s">
        <v>1718</v>
      </c>
      <c r="AJ1310" s="905">
        <v>1508033</v>
      </c>
      <c r="AK1310" s="451">
        <v>1</v>
      </c>
      <c r="AL1310" s="451" t="s">
        <v>139</v>
      </c>
      <c r="AM1310" s="449" t="s">
        <v>3041</v>
      </c>
      <c r="AN1310" s="450"/>
      <c r="AP1310" s="77"/>
      <c r="AQ1310" s="77"/>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row>
    <row r="1311" spans="1:74" s="54" customFormat="1" ht="15" customHeight="1" x14ac:dyDescent="0.15">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G1311" s="216" t="s">
        <v>161</v>
      </c>
      <c r="AH1311" s="907" t="s">
        <v>1723</v>
      </c>
      <c r="AI1311" s="906" t="s">
        <v>1724</v>
      </c>
      <c r="AJ1311" s="905">
        <v>1508034</v>
      </c>
      <c r="AK1311" s="451">
        <v>1</v>
      </c>
      <c r="AL1311" s="451" t="s">
        <v>139</v>
      </c>
      <c r="AM1311" s="451" t="s">
        <v>140</v>
      </c>
      <c r="AN1311" s="450"/>
      <c r="AP1311" s="77"/>
      <c r="AQ1311" s="77"/>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row>
    <row r="1312" spans="1:74" s="54" customFormat="1" ht="15" customHeight="1" x14ac:dyDescent="0.15">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G1312" s="216" t="s">
        <v>161</v>
      </c>
      <c r="AH1312" s="907" t="s">
        <v>1728</v>
      </c>
      <c r="AI1312" s="906" t="s">
        <v>1729</v>
      </c>
      <c r="AJ1312" s="905">
        <v>1508035</v>
      </c>
      <c r="AK1312" s="451" t="s">
        <v>139</v>
      </c>
      <c r="AL1312" s="451">
        <v>1</v>
      </c>
      <c r="AM1312" s="449" t="s">
        <v>3041</v>
      </c>
      <c r="AN1312" s="450"/>
      <c r="AP1312" s="77"/>
      <c r="AQ1312" s="77"/>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row>
    <row r="1313" spans="1:74" s="54" customFormat="1" ht="15" customHeight="1" x14ac:dyDescent="0.15">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G1313" s="216" t="s">
        <v>161</v>
      </c>
      <c r="AH1313" s="907" t="s">
        <v>1734</v>
      </c>
      <c r="AI1313" s="906" t="s">
        <v>1735</v>
      </c>
      <c r="AJ1313" s="905">
        <v>1508036</v>
      </c>
      <c r="AK1313" s="451">
        <v>1</v>
      </c>
      <c r="AL1313" s="451" t="s">
        <v>139</v>
      </c>
      <c r="AM1313" s="449" t="s">
        <v>3041</v>
      </c>
      <c r="AN1313" s="450"/>
      <c r="AP1313" s="77"/>
      <c r="AQ1313" s="77"/>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row>
    <row r="1314" spans="1:74" s="54" customFormat="1" ht="15" customHeight="1" x14ac:dyDescent="0.15">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G1314" s="216" t="s">
        <v>161</v>
      </c>
      <c r="AH1314" s="907" t="s">
        <v>1721</v>
      </c>
      <c r="AI1314" s="906" t="s">
        <v>1722</v>
      </c>
      <c r="AJ1314" s="905">
        <v>1508037</v>
      </c>
      <c r="AK1314" s="451" t="s">
        <v>139</v>
      </c>
      <c r="AL1314" s="451">
        <v>1</v>
      </c>
      <c r="AM1314" s="449" t="s">
        <v>3041</v>
      </c>
      <c r="AN1314" s="450"/>
      <c r="AP1314" s="77"/>
      <c r="AQ1314" s="77"/>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row>
    <row r="1315" spans="1:74" s="54" customFormat="1" ht="15" customHeight="1" x14ac:dyDescent="0.15">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G1315" s="216" t="s">
        <v>161</v>
      </c>
      <c r="AH1315" s="907" t="s">
        <v>1688</v>
      </c>
      <c r="AI1315" s="906" t="s">
        <v>1689</v>
      </c>
      <c r="AJ1315" s="905">
        <v>1508038</v>
      </c>
      <c r="AK1315" s="451" t="s">
        <v>139</v>
      </c>
      <c r="AL1315" s="451">
        <v>1</v>
      </c>
      <c r="AM1315" s="449" t="s">
        <v>3041</v>
      </c>
      <c r="AN1315" s="450"/>
      <c r="AP1315" s="77"/>
      <c r="AQ1315" s="77"/>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row>
    <row r="1316" spans="1:74" s="54" customFormat="1" ht="15" customHeight="1" x14ac:dyDescent="0.15">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G1316" s="216" t="s">
        <v>161</v>
      </c>
      <c r="AH1316" s="907" t="s">
        <v>1719</v>
      </c>
      <c r="AI1316" s="906" t="s">
        <v>1720</v>
      </c>
      <c r="AJ1316" s="905">
        <v>1508040</v>
      </c>
      <c r="AK1316" s="451" t="s">
        <v>139</v>
      </c>
      <c r="AL1316" s="451">
        <v>1</v>
      </c>
      <c r="AM1316" s="449" t="s">
        <v>3041</v>
      </c>
      <c r="AN1316" s="450"/>
      <c r="AP1316" s="77"/>
      <c r="AQ1316" s="77"/>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row>
    <row r="1317" spans="1:74" s="54" customFormat="1" ht="15" customHeight="1" x14ac:dyDescent="0.15">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G1317" s="216" t="s">
        <v>161</v>
      </c>
      <c r="AH1317" s="907" t="s">
        <v>1690</v>
      </c>
      <c r="AI1317" s="906" t="s">
        <v>1691</v>
      </c>
      <c r="AJ1317" s="905">
        <v>1508041</v>
      </c>
      <c r="AK1317" s="451">
        <v>1</v>
      </c>
      <c r="AL1317" s="451" t="s">
        <v>139</v>
      </c>
      <c r="AM1317" s="449" t="s">
        <v>3041</v>
      </c>
      <c r="AN1317" s="450"/>
      <c r="AP1317" s="77"/>
      <c r="AQ1317" s="77"/>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row>
    <row r="1318" spans="1:74" s="54" customFormat="1" ht="15" customHeight="1" x14ac:dyDescent="0.15">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G1318" s="216" t="s">
        <v>161</v>
      </c>
      <c r="AH1318" s="907" t="s">
        <v>1696</v>
      </c>
      <c r="AI1318" s="906" t="s">
        <v>1697</v>
      </c>
      <c r="AJ1318" s="905">
        <v>1508042</v>
      </c>
      <c r="AK1318" s="451">
        <v>1</v>
      </c>
      <c r="AL1318" s="451" t="s">
        <v>139</v>
      </c>
      <c r="AM1318" s="451" t="s">
        <v>140</v>
      </c>
      <c r="AN1318" s="450"/>
      <c r="AP1318" s="77"/>
      <c r="AQ1318" s="77"/>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row>
    <row r="1319" spans="1:74" s="54" customFormat="1" ht="15" customHeight="1" x14ac:dyDescent="0.15">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G1319" s="216" t="s">
        <v>161</v>
      </c>
      <c r="AH1319" s="907" t="s">
        <v>1772</v>
      </c>
      <c r="AI1319" s="906" t="s">
        <v>1773</v>
      </c>
      <c r="AJ1319" s="905">
        <v>1508043</v>
      </c>
      <c r="AK1319" s="451">
        <v>1</v>
      </c>
      <c r="AL1319" s="451" t="s">
        <v>139</v>
      </c>
      <c r="AM1319" s="449" t="s">
        <v>3041</v>
      </c>
      <c r="AN1319" s="450"/>
      <c r="AP1319" s="77"/>
      <c r="AQ1319" s="77"/>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row>
    <row r="1320" spans="1:74" s="54" customFormat="1" ht="15" customHeight="1" x14ac:dyDescent="0.15">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G1320" s="216" t="s">
        <v>161</v>
      </c>
      <c r="AH1320" s="907" t="s">
        <v>1131</v>
      </c>
      <c r="AI1320" s="906" t="s">
        <v>1708</v>
      </c>
      <c r="AJ1320" s="905">
        <v>1508044</v>
      </c>
      <c r="AK1320" s="451" t="s">
        <v>139</v>
      </c>
      <c r="AL1320" s="451">
        <v>1</v>
      </c>
      <c r="AM1320" s="449" t="s">
        <v>3041</v>
      </c>
      <c r="AN1320" s="450"/>
      <c r="AP1320" s="77"/>
      <c r="AQ1320" s="77"/>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row>
    <row r="1321" spans="1:74" s="54" customFormat="1" ht="15" customHeight="1" x14ac:dyDescent="0.15">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G1321" s="216" t="s">
        <v>161</v>
      </c>
      <c r="AH1321" s="907" t="s">
        <v>1746</v>
      </c>
      <c r="AI1321" s="906" t="s">
        <v>1747</v>
      </c>
      <c r="AJ1321" s="905">
        <v>1508045</v>
      </c>
      <c r="AK1321" s="451" t="s">
        <v>139</v>
      </c>
      <c r="AL1321" s="451">
        <v>1</v>
      </c>
      <c r="AM1321" s="449" t="s">
        <v>3041</v>
      </c>
      <c r="AN1321" s="450"/>
      <c r="AP1321" s="77"/>
      <c r="AQ1321" s="77"/>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row>
    <row r="1322" spans="1:74" s="54" customFormat="1" ht="15" customHeight="1" x14ac:dyDescent="0.15">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G1322" s="216" t="s">
        <v>161</v>
      </c>
      <c r="AH1322" s="907" t="s">
        <v>1748</v>
      </c>
      <c r="AI1322" s="906" t="s">
        <v>1749</v>
      </c>
      <c r="AJ1322" s="905">
        <v>1508046</v>
      </c>
      <c r="AK1322" s="451" t="s">
        <v>139</v>
      </c>
      <c r="AL1322" s="451">
        <v>1</v>
      </c>
      <c r="AM1322" s="449" t="s">
        <v>3041</v>
      </c>
      <c r="AN1322" s="450"/>
      <c r="AP1322" s="77"/>
      <c r="AQ1322" s="77"/>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row>
    <row r="1323" spans="1:74" s="54" customFormat="1" ht="15" customHeight="1" x14ac:dyDescent="0.15">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G1323" s="216" t="s">
        <v>161</v>
      </c>
      <c r="AH1323" s="907" t="s">
        <v>1752</v>
      </c>
      <c r="AI1323" s="906" t="s">
        <v>1753</v>
      </c>
      <c r="AJ1323" s="905">
        <v>1508047</v>
      </c>
      <c r="AK1323" s="451" t="s">
        <v>139</v>
      </c>
      <c r="AL1323" s="451">
        <v>1</v>
      </c>
      <c r="AM1323" s="449" t="s">
        <v>3041</v>
      </c>
      <c r="AN1323" s="450"/>
      <c r="AP1323" s="77"/>
      <c r="AQ1323" s="77"/>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row>
    <row r="1324" spans="1:74" s="54" customFormat="1" ht="15" customHeight="1" x14ac:dyDescent="0.15">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G1324" s="216" t="s">
        <v>161</v>
      </c>
      <c r="AH1324" s="907" t="s">
        <v>1774</v>
      </c>
      <c r="AI1324" s="906" t="s">
        <v>1775</v>
      </c>
      <c r="AJ1324" s="905">
        <v>1508048</v>
      </c>
      <c r="AK1324" s="451">
        <v>1</v>
      </c>
      <c r="AL1324" s="451" t="s">
        <v>139</v>
      </c>
      <c r="AM1324" s="451" t="s">
        <v>140</v>
      </c>
      <c r="AN1324" s="450"/>
      <c r="AP1324" s="77"/>
      <c r="AQ1324" s="77"/>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row>
    <row r="1325" spans="1:74" s="54" customFormat="1" ht="15" customHeight="1" x14ac:dyDescent="0.15">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G1325" s="216" t="s">
        <v>161</v>
      </c>
      <c r="AH1325" s="907" t="s">
        <v>1776</v>
      </c>
      <c r="AI1325" s="906" t="s">
        <v>1777</v>
      </c>
      <c r="AJ1325" s="905">
        <v>1508049</v>
      </c>
      <c r="AK1325" s="451">
        <v>1</v>
      </c>
      <c r="AL1325" s="451" t="s">
        <v>139</v>
      </c>
      <c r="AM1325" s="449" t="s">
        <v>3041</v>
      </c>
      <c r="AN1325" s="450"/>
      <c r="AP1325" s="77"/>
      <c r="AQ1325" s="77"/>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row>
    <row r="1326" spans="1:74" s="54" customFormat="1" ht="15" customHeight="1" x14ac:dyDescent="0.15">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G1326" s="216" t="s">
        <v>161</v>
      </c>
      <c r="AH1326" s="907" t="s">
        <v>1682</v>
      </c>
      <c r="AI1326" s="906" t="s">
        <v>1683</v>
      </c>
      <c r="AJ1326" s="905">
        <v>1508050</v>
      </c>
      <c r="AK1326" s="451">
        <v>1</v>
      </c>
      <c r="AL1326" s="451" t="s">
        <v>139</v>
      </c>
      <c r="AM1326" s="451" t="s">
        <v>140</v>
      </c>
      <c r="AN1326" s="450"/>
      <c r="AP1326" s="77"/>
      <c r="AQ1326" s="77"/>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row>
    <row r="1327" spans="1:74" s="54" customFormat="1" ht="15" customHeight="1" x14ac:dyDescent="0.15">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G1327" s="216" t="s">
        <v>161</v>
      </c>
      <c r="AH1327" s="907" t="s">
        <v>1778</v>
      </c>
      <c r="AI1327" s="906" t="s">
        <v>1779</v>
      </c>
      <c r="AJ1327" s="905">
        <v>1508051</v>
      </c>
      <c r="AK1327" s="451" t="s">
        <v>139</v>
      </c>
      <c r="AL1327" s="451">
        <v>1</v>
      </c>
      <c r="AM1327" s="449" t="s">
        <v>3041</v>
      </c>
      <c r="AN1327" s="450"/>
      <c r="AP1327" s="77"/>
      <c r="AQ1327" s="77"/>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row>
    <row r="1328" spans="1:74" s="54" customFormat="1" ht="15" customHeight="1" x14ac:dyDescent="0.15">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G1328" s="216" t="s">
        <v>161</v>
      </c>
      <c r="AH1328" s="907" t="s">
        <v>1692</v>
      </c>
      <c r="AI1328" s="906" t="s">
        <v>1693</v>
      </c>
      <c r="AJ1328" s="905">
        <v>1508052</v>
      </c>
      <c r="AK1328" s="451" t="s">
        <v>139</v>
      </c>
      <c r="AL1328" s="451">
        <v>1</v>
      </c>
      <c r="AM1328" s="451" t="s">
        <v>140</v>
      </c>
      <c r="AN1328" s="450"/>
      <c r="AP1328" s="77"/>
      <c r="AQ1328" s="77"/>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row>
    <row r="1329" spans="1:74" s="54" customFormat="1" ht="15" customHeight="1" x14ac:dyDescent="0.15">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G1329" s="216" t="s">
        <v>161</v>
      </c>
      <c r="AH1329" s="907" t="s">
        <v>1750</v>
      </c>
      <c r="AI1329" s="906" t="s">
        <v>1751</v>
      </c>
      <c r="AJ1329" s="905">
        <v>1508053</v>
      </c>
      <c r="AK1329" s="451" t="s">
        <v>139</v>
      </c>
      <c r="AL1329" s="451">
        <v>1</v>
      </c>
      <c r="AM1329" s="451" t="s">
        <v>140</v>
      </c>
      <c r="AN1329" s="450"/>
      <c r="AP1329" s="77"/>
      <c r="AQ1329" s="77"/>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row>
    <row r="1330" spans="1:74" s="54" customFormat="1" ht="15" customHeight="1" x14ac:dyDescent="0.15">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G1330" s="216" t="s">
        <v>161</v>
      </c>
      <c r="AH1330" s="907" t="s">
        <v>1238</v>
      </c>
      <c r="AI1330" s="906" t="s">
        <v>1725</v>
      </c>
      <c r="AJ1330" s="905">
        <v>1508054</v>
      </c>
      <c r="AK1330" s="451" t="s">
        <v>139</v>
      </c>
      <c r="AL1330" s="451">
        <v>1</v>
      </c>
      <c r="AM1330" s="451" t="s">
        <v>140</v>
      </c>
      <c r="AN1330" s="450"/>
      <c r="AP1330" s="77"/>
      <c r="AQ1330" s="77"/>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row>
    <row r="1331" spans="1:74" s="54" customFormat="1" ht="15" customHeight="1" x14ac:dyDescent="0.15">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G1331" s="216" t="s">
        <v>161</v>
      </c>
      <c r="AH1331" s="907" t="s">
        <v>1736</v>
      </c>
      <c r="AI1331" s="906" t="s">
        <v>1737</v>
      </c>
      <c r="AJ1331" s="905">
        <v>1508057</v>
      </c>
      <c r="AK1331" s="451" t="s">
        <v>139</v>
      </c>
      <c r="AL1331" s="451">
        <v>1</v>
      </c>
      <c r="AM1331" s="449" t="s">
        <v>3041</v>
      </c>
      <c r="AN1331" s="450"/>
      <c r="AP1331" s="77"/>
      <c r="AQ1331" s="77"/>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row>
    <row r="1332" spans="1:74" s="54" customFormat="1" ht="15" customHeight="1" x14ac:dyDescent="0.15">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G1332" s="216" t="s">
        <v>161</v>
      </c>
      <c r="AH1332" s="907" t="s">
        <v>1706</v>
      </c>
      <c r="AI1332" s="906" t="s">
        <v>1707</v>
      </c>
      <c r="AJ1332" s="905">
        <v>1508059</v>
      </c>
      <c r="AK1332" s="451">
        <v>1</v>
      </c>
      <c r="AL1332" s="451" t="s">
        <v>139</v>
      </c>
      <c r="AM1332" s="451" t="s">
        <v>140</v>
      </c>
      <c r="AN1332" s="450"/>
      <c r="AP1332" s="77"/>
      <c r="AQ1332" s="77"/>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row>
    <row r="1333" spans="1:74" s="54" customFormat="1" ht="15" customHeight="1" x14ac:dyDescent="0.15">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G1333" s="216" t="s">
        <v>162</v>
      </c>
      <c r="AH1333" s="907" t="s">
        <v>1788</v>
      </c>
      <c r="AI1333" s="906" t="s">
        <v>1789</v>
      </c>
      <c r="AJ1333" s="905">
        <v>1509001</v>
      </c>
      <c r="AK1333" s="451">
        <v>1</v>
      </c>
      <c r="AL1333" s="451" t="s">
        <v>139</v>
      </c>
      <c r="AM1333" s="449" t="s">
        <v>3041</v>
      </c>
      <c r="AN1333" s="450"/>
      <c r="AP1333" s="77"/>
      <c r="AQ1333" s="77"/>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row>
    <row r="1334" spans="1:74" s="54" customFormat="1" ht="15" customHeight="1" x14ac:dyDescent="0.15">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G1334" s="216" t="s">
        <v>162</v>
      </c>
      <c r="AH1334" s="907" t="s">
        <v>1792</v>
      </c>
      <c r="AI1334" s="906" t="s">
        <v>1793</v>
      </c>
      <c r="AJ1334" s="905">
        <v>1509002</v>
      </c>
      <c r="AK1334" s="451" t="s">
        <v>139</v>
      </c>
      <c r="AL1334" s="451">
        <v>1</v>
      </c>
      <c r="AM1334" s="449" t="s">
        <v>3041</v>
      </c>
      <c r="AN1334" s="450"/>
      <c r="AP1334" s="77"/>
      <c r="AQ1334" s="77"/>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row>
    <row r="1335" spans="1:74" s="54" customFormat="1" ht="15" customHeight="1" x14ac:dyDescent="0.15">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G1335" s="216" t="s">
        <v>162</v>
      </c>
      <c r="AH1335" s="907" t="s">
        <v>1806</v>
      </c>
      <c r="AI1335" s="906" t="s">
        <v>1807</v>
      </c>
      <c r="AJ1335" s="905">
        <v>1509003</v>
      </c>
      <c r="AK1335" s="451" t="s">
        <v>139</v>
      </c>
      <c r="AL1335" s="451">
        <v>1</v>
      </c>
      <c r="AM1335" s="449" t="s">
        <v>3041</v>
      </c>
      <c r="AN1335" s="450"/>
      <c r="AP1335" s="77"/>
      <c r="AQ1335" s="77"/>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row>
    <row r="1336" spans="1:74" s="54" customFormat="1" ht="15" customHeight="1" x14ac:dyDescent="0.15">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G1336" s="216" t="s">
        <v>162</v>
      </c>
      <c r="AH1336" s="909" t="s">
        <v>1782</v>
      </c>
      <c r="AI1336" s="906" t="s">
        <v>1783</v>
      </c>
      <c r="AJ1336" s="905">
        <v>1509004</v>
      </c>
      <c r="AK1336" s="451" t="s">
        <v>139</v>
      </c>
      <c r="AL1336" s="451">
        <v>1</v>
      </c>
      <c r="AM1336" s="449" t="s">
        <v>3041</v>
      </c>
      <c r="AN1336" s="450"/>
      <c r="AP1336" s="77"/>
      <c r="AQ1336" s="77"/>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row>
    <row r="1337" spans="1:74" s="54" customFormat="1" ht="15" customHeight="1" x14ac:dyDescent="0.15">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G1337" s="216" t="s">
        <v>162</v>
      </c>
      <c r="AH1337" s="907" t="s">
        <v>1800</v>
      </c>
      <c r="AI1337" s="906" t="s">
        <v>1801</v>
      </c>
      <c r="AJ1337" s="905">
        <v>1509005</v>
      </c>
      <c r="AK1337" s="451">
        <v>1</v>
      </c>
      <c r="AL1337" s="451" t="s">
        <v>139</v>
      </c>
      <c r="AM1337" s="449" t="s">
        <v>3041</v>
      </c>
      <c r="AN1337" s="450"/>
      <c r="AP1337" s="77"/>
      <c r="AQ1337" s="77"/>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row>
    <row r="1338" spans="1:74" s="54" customFormat="1" ht="15" customHeight="1" x14ac:dyDescent="0.15">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G1338" s="216" t="s">
        <v>162</v>
      </c>
      <c r="AH1338" s="907" t="s">
        <v>1798</v>
      </c>
      <c r="AI1338" s="906" t="s">
        <v>1799</v>
      </c>
      <c r="AJ1338" s="905">
        <v>1509006</v>
      </c>
      <c r="AK1338" s="451" t="s">
        <v>139</v>
      </c>
      <c r="AL1338" s="451">
        <v>1</v>
      </c>
      <c r="AM1338" s="449" t="s">
        <v>3041</v>
      </c>
      <c r="AN1338" s="450"/>
      <c r="AP1338" s="77"/>
      <c r="AQ1338" s="77"/>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row>
    <row r="1339" spans="1:74" s="54" customFormat="1" ht="15" customHeight="1" x14ac:dyDescent="0.15">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G1339" s="216" t="s">
        <v>162</v>
      </c>
      <c r="AH1339" s="907" t="s">
        <v>1804</v>
      </c>
      <c r="AI1339" s="906" t="s">
        <v>1805</v>
      </c>
      <c r="AJ1339" s="905">
        <v>1509007</v>
      </c>
      <c r="AK1339" s="451" t="s">
        <v>139</v>
      </c>
      <c r="AL1339" s="451">
        <v>1</v>
      </c>
      <c r="AM1339" s="449" t="s">
        <v>3041</v>
      </c>
      <c r="AN1339" s="450"/>
      <c r="AP1339" s="77"/>
      <c r="AQ1339" s="77"/>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row>
    <row r="1340" spans="1:74" s="54" customFormat="1" ht="15" customHeight="1" x14ac:dyDescent="0.15">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G1340" s="216" t="s">
        <v>162</v>
      </c>
      <c r="AH1340" s="907" t="s">
        <v>1794</v>
      </c>
      <c r="AI1340" s="906" t="s">
        <v>1795</v>
      </c>
      <c r="AJ1340" s="905">
        <v>1509009</v>
      </c>
      <c r="AK1340" s="451">
        <v>1</v>
      </c>
      <c r="AL1340" s="451" t="s">
        <v>139</v>
      </c>
      <c r="AM1340" s="449" t="s">
        <v>3041</v>
      </c>
      <c r="AN1340" s="450"/>
      <c r="AP1340" s="77"/>
      <c r="AQ1340" s="77"/>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row>
    <row r="1341" spans="1:74" s="54" customFormat="1" ht="15" customHeight="1" x14ac:dyDescent="0.15">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G1341" s="216" t="s">
        <v>162</v>
      </c>
      <c r="AH1341" s="907" t="s">
        <v>1790</v>
      </c>
      <c r="AI1341" s="906" t="s">
        <v>1791</v>
      </c>
      <c r="AJ1341" s="905">
        <v>1509010</v>
      </c>
      <c r="AK1341" s="451" t="s">
        <v>139</v>
      </c>
      <c r="AL1341" s="451">
        <v>1</v>
      </c>
      <c r="AM1341" s="449" t="s">
        <v>3041</v>
      </c>
      <c r="AN1341" s="450"/>
      <c r="AP1341" s="77"/>
      <c r="AQ1341" s="77"/>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row>
    <row r="1342" spans="1:74" s="54" customFormat="1" ht="15" customHeight="1" x14ac:dyDescent="0.15">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G1342" s="216" t="s">
        <v>162</v>
      </c>
      <c r="AH1342" s="907" t="s">
        <v>1784</v>
      </c>
      <c r="AI1342" s="906" t="s">
        <v>1785</v>
      </c>
      <c r="AJ1342" s="905">
        <v>1509011</v>
      </c>
      <c r="AK1342" s="451" t="s">
        <v>139</v>
      </c>
      <c r="AL1342" s="451">
        <v>1</v>
      </c>
      <c r="AM1342" s="449" t="s">
        <v>3041</v>
      </c>
      <c r="AN1342" s="450"/>
      <c r="AP1342" s="77"/>
      <c r="AQ1342" s="77"/>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row>
    <row r="1343" spans="1:74" s="54" customFormat="1" ht="15" customHeight="1" x14ac:dyDescent="0.15">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G1343" s="216" t="s">
        <v>162</v>
      </c>
      <c r="AH1343" s="907" t="s">
        <v>1796</v>
      </c>
      <c r="AI1343" s="906" t="s">
        <v>1797</v>
      </c>
      <c r="AJ1343" s="905">
        <v>1509012</v>
      </c>
      <c r="AK1343" s="451" t="s">
        <v>139</v>
      </c>
      <c r="AL1343" s="451">
        <v>1</v>
      </c>
      <c r="AM1343" s="451" t="s">
        <v>140</v>
      </c>
      <c r="AN1343" s="450"/>
      <c r="AP1343" s="77"/>
      <c r="AQ1343" s="77"/>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row>
    <row r="1344" spans="1:74" s="54" customFormat="1" ht="15" customHeight="1" x14ac:dyDescent="0.15">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G1344" s="216" t="s">
        <v>162</v>
      </c>
      <c r="AH1344" s="907" t="s">
        <v>1786</v>
      </c>
      <c r="AI1344" s="906" t="s">
        <v>1787</v>
      </c>
      <c r="AJ1344" s="905">
        <v>1509014</v>
      </c>
      <c r="AK1344" s="451" t="s">
        <v>139</v>
      </c>
      <c r="AL1344" s="451">
        <v>1</v>
      </c>
      <c r="AM1344" s="449" t="s">
        <v>3041</v>
      </c>
      <c r="AN1344" s="450"/>
      <c r="AP1344" s="77"/>
      <c r="AQ1344" s="77"/>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row>
    <row r="1345" spans="1:74" s="54" customFormat="1" ht="15" customHeight="1" x14ac:dyDescent="0.15">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G1345" s="216" t="s">
        <v>162</v>
      </c>
      <c r="AH1345" s="907" t="s">
        <v>1802</v>
      </c>
      <c r="AI1345" s="906" t="s">
        <v>1803</v>
      </c>
      <c r="AJ1345" s="905">
        <v>1509015</v>
      </c>
      <c r="AK1345" s="451" t="s">
        <v>139</v>
      </c>
      <c r="AL1345" s="451">
        <v>1</v>
      </c>
      <c r="AM1345" s="449" t="s">
        <v>3041</v>
      </c>
      <c r="AN1345" s="450"/>
      <c r="AP1345" s="77"/>
      <c r="AQ1345" s="77"/>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row>
    <row r="1346" spans="1:74" s="54" customFormat="1" ht="15" customHeight="1" x14ac:dyDescent="0.15">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G1346" s="216" t="s">
        <v>163</v>
      </c>
      <c r="AH1346" s="907" t="s">
        <v>1812</v>
      </c>
      <c r="AI1346" s="906" t="s">
        <v>1813</v>
      </c>
      <c r="AJ1346" s="905">
        <v>1601001</v>
      </c>
      <c r="AK1346" s="451" t="s">
        <v>139</v>
      </c>
      <c r="AL1346" s="451">
        <v>1</v>
      </c>
      <c r="AM1346" s="449" t="s">
        <v>3041</v>
      </c>
      <c r="AN1346" s="450"/>
      <c r="AP1346" s="77"/>
      <c r="AQ1346" s="77"/>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row>
    <row r="1347" spans="1:74" s="54" customFormat="1" ht="15" customHeight="1" x14ac:dyDescent="0.15">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G1347" s="216" t="s">
        <v>163</v>
      </c>
      <c r="AH1347" s="907" t="s">
        <v>1810</v>
      </c>
      <c r="AI1347" s="906" t="s">
        <v>1811</v>
      </c>
      <c r="AJ1347" s="905">
        <v>1601002</v>
      </c>
      <c r="AK1347" s="451" t="s">
        <v>139</v>
      </c>
      <c r="AL1347" s="451">
        <v>1</v>
      </c>
      <c r="AM1347" s="449" t="s">
        <v>3041</v>
      </c>
      <c r="AN1347" s="450"/>
      <c r="AP1347" s="77"/>
      <c r="AQ1347" s="77"/>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row>
    <row r="1348" spans="1:74" s="54" customFormat="1" ht="15" customHeight="1" x14ac:dyDescent="0.15">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G1348" s="216" t="s">
        <v>163</v>
      </c>
      <c r="AH1348" s="907" t="s">
        <v>1819</v>
      </c>
      <c r="AI1348" s="906" t="s">
        <v>1820</v>
      </c>
      <c r="AJ1348" s="905">
        <v>1601003</v>
      </c>
      <c r="AK1348" s="451">
        <v>1</v>
      </c>
      <c r="AL1348" s="451" t="s">
        <v>139</v>
      </c>
      <c r="AM1348" s="449" t="s">
        <v>3041</v>
      </c>
      <c r="AN1348" s="450"/>
      <c r="AP1348" s="77"/>
      <c r="AQ1348" s="77"/>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row>
    <row r="1349" spans="1:74" s="54" customFormat="1" ht="15" customHeight="1" x14ac:dyDescent="0.15">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G1349" s="216" t="s">
        <v>163</v>
      </c>
      <c r="AH1349" s="907" t="s">
        <v>1821</v>
      </c>
      <c r="AI1349" s="906" t="s">
        <v>1822</v>
      </c>
      <c r="AJ1349" s="905">
        <v>1601004</v>
      </c>
      <c r="AK1349" s="451" t="s">
        <v>139</v>
      </c>
      <c r="AL1349" s="451">
        <v>1</v>
      </c>
      <c r="AM1349" s="449" t="s">
        <v>3041</v>
      </c>
      <c r="AN1349" s="450"/>
      <c r="AP1349" s="77"/>
      <c r="AQ1349" s="77"/>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row>
    <row r="1350" spans="1:74" s="54" customFormat="1" ht="15" customHeight="1" x14ac:dyDescent="0.15">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G1350" s="216" t="s">
        <v>163</v>
      </c>
      <c r="AH1350" s="907" t="s">
        <v>1808</v>
      </c>
      <c r="AI1350" s="906" t="s">
        <v>1809</v>
      </c>
      <c r="AJ1350" s="905">
        <v>1601006</v>
      </c>
      <c r="AK1350" s="451" t="s">
        <v>139</v>
      </c>
      <c r="AL1350" s="451">
        <v>1</v>
      </c>
      <c r="AM1350" s="449" t="s">
        <v>3041</v>
      </c>
      <c r="AN1350" s="450"/>
      <c r="AP1350" s="77"/>
      <c r="AQ1350" s="77"/>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row>
    <row r="1351" spans="1:74" s="54" customFormat="1" ht="15" customHeight="1" x14ac:dyDescent="0.15">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G1351" s="216" t="s">
        <v>163</v>
      </c>
      <c r="AH1351" s="907" t="s">
        <v>3059</v>
      </c>
      <c r="AI1351" s="906" t="s">
        <v>1818</v>
      </c>
      <c r="AJ1351" s="905">
        <v>1601007</v>
      </c>
      <c r="AK1351" s="451">
        <v>1</v>
      </c>
      <c r="AL1351" s="451" t="s">
        <v>139</v>
      </c>
      <c r="AM1351" s="449" t="s">
        <v>3041</v>
      </c>
      <c r="AN1351" s="450"/>
      <c r="AP1351" s="77"/>
      <c r="AQ1351" s="77"/>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row>
    <row r="1352" spans="1:74" s="54" customFormat="1" ht="15" customHeight="1" x14ac:dyDescent="0.15">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G1352" s="216" t="s">
        <v>163</v>
      </c>
      <c r="AH1352" s="907" t="s">
        <v>1814</v>
      </c>
      <c r="AI1352" s="906" t="s">
        <v>1815</v>
      </c>
      <c r="AJ1352" s="905">
        <v>1601008</v>
      </c>
      <c r="AK1352" s="451" t="s">
        <v>139</v>
      </c>
      <c r="AL1352" s="451">
        <v>1</v>
      </c>
      <c r="AM1352" s="449" t="s">
        <v>3041</v>
      </c>
      <c r="AN1352" s="450"/>
      <c r="AP1352" s="77"/>
      <c r="AQ1352" s="77"/>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row>
    <row r="1353" spans="1:74" s="54" customFormat="1" ht="15" customHeight="1" x14ac:dyDescent="0.15">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G1353" s="216" t="s">
        <v>163</v>
      </c>
      <c r="AH1353" s="907" t="s">
        <v>1823</v>
      </c>
      <c r="AI1353" s="906" t="s">
        <v>1824</v>
      </c>
      <c r="AJ1353" s="905">
        <v>1601009</v>
      </c>
      <c r="AK1353" s="451" t="s">
        <v>139</v>
      </c>
      <c r="AL1353" s="451">
        <v>1</v>
      </c>
      <c r="AM1353" s="449" t="s">
        <v>3041</v>
      </c>
      <c r="AN1353" s="450"/>
      <c r="AP1353" s="77"/>
      <c r="AQ1353" s="77"/>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row>
    <row r="1354" spans="1:74" s="54" customFormat="1" ht="15" customHeight="1" x14ac:dyDescent="0.15">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G1354" s="216" t="s">
        <v>163</v>
      </c>
      <c r="AH1354" s="907" t="s">
        <v>1825</v>
      </c>
      <c r="AI1354" s="906" t="s">
        <v>1826</v>
      </c>
      <c r="AJ1354" s="905">
        <v>1601010</v>
      </c>
      <c r="AK1354" s="451">
        <v>1</v>
      </c>
      <c r="AL1354" s="451" t="s">
        <v>139</v>
      </c>
      <c r="AM1354" s="451" t="s">
        <v>140</v>
      </c>
      <c r="AN1354" s="450"/>
      <c r="AP1354" s="77"/>
      <c r="AQ1354" s="77"/>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row>
    <row r="1355" spans="1:74" s="54" customFormat="1" ht="15" customHeight="1" x14ac:dyDescent="0.15">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G1355" s="216" t="s">
        <v>163</v>
      </c>
      <c r="AH1355" s="907" t="s">
        <v>1816</v>
      </c>
      <c r="AI1355" s="906" t="s">
        <v>1817</v>
      </c>
      <c r="AJ1355" s="905">
        <v>1601012</v>
      </c>
      <c r="AK1355" s="451" t="s">
        <v>139</v>
      </c>
      <c r="AL1355" s="451">
        <v>1</v>
      </c>
      <c r="AM1355" s="451" t="s">
        <v>140</v>
      </c>
      <c r="AN1355" s="450"/>
      <c r="AP1355" s="77"/>
      <c r="AQ1355" s="77"/>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row>
    <row r="1356" spans="1:74" s="54" customFormat="1" ht="15" customHeight="1" x14ac:dyDescent="0.15">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G1356" s="216" t="s">
        <v>164</v>
      </c>
      <c r="AH1356" s="907" t="s">
        <v>1829</v>
      </c>
      <c r="AI1356" s="906" t="s">
        <v>1830</v>
      </c>
      <c r="AJ1356" s="905">
        <v>1602001</v>
      </c>
      <c r="AK1356" s="451">
        <v>1</v>
      </c>
      <c r="AL1356" s="451" t="s">
        <v>139</v>
      </c>
      <c r="AM1356" s="449" t="s">
        <v>3041</v>
      </c>
      <c r="AN1356" s="450"/>
      <c r="AP1356" s="77"/>
      <c r="AQ1356" s="77"/>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row>
    <row r="1357" spans="1:74" s="54" customFormat="1" ht="15" customHeight="1" x14ac:dyDescent="0.15">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G1357" s="216" t="s">
        <v>164</v>
      </c>
      <c r="AH1357" s="907" t="s">
        <v>1860</v>
      </c>
      <c r="AI1357" s="906" t="s">
        <v>1861</v>
      </c>
      <c r="AJ1357" s="905">
        <v>1602002</v>
      </c>
      <c r="AK1357" s="451" t="s">
        <v>139</v>
      </c>
      <c r="AL1357" s="451">
        <v>1</v>
      </c>
      <c r="AM1357" s="449" t="s">
        <v>3041</v>
      </c>
      <c r="AN1357" s="450"/>
      <c r="AP1357" s="77"/>
      <c r="AQ1357" s="77"/>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row>
    <row r="1358" spans="1:74" s="54" customFormat="1" ht="15" customHeight="1" x14ac:dyDescent="0.15">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G1358" s="216" t="s">
        <v>164</v>
      </c>
      <c r="AH1358" s="907" t="s">
        <v>1833</v>
      </c>
      <c r="AI1358" s="906" t="s">
        <v>1834</v>
      </c>
      <c r="AJ1358" s="905">
        <v>1602003</v>
      </c>
      <c r="AK1358" s="451">
        <v>1</v>
      </c>
      <c r="AL1358" s="451" t="s">
        <v>139</v>
      </c>
      <c r="AM1358" s="449" t="s">
        <v>3041</v>
      </c>
      <c r="AN1358" s="450"/>
      <c r="AP1358" s="77"/>
      <c r="AQ1358" s="77"/>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row>
    <row r="1359" spans="1:74" s="54" customFormat="1" ht="15" customHeight="1" x14ac:dyDescent="0.15">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G1359" s="216" t="s">
        <v>164</v>
      </c>
      <c r="AH1359" s="907" t="s">
        <v>1874</v>
      </c>
      <c r="AI1359" s="906" t="s">
        <v>1875</v>
      </c>
      <c r="AJ1359" s="905">
        <v>1602004</v>
      </c>
      <c r="AK1359" s="451">
        <v>1</v>
      </c>
      <c r="AL1359" s="451" t="s">
        <v>139</v>
      </c>
      <c r="AM1359" s="449" t="s">
        <v>3041</v>
      </c>
      <c r="AN1359" s="450"/>
      <c r="AP1359" s="77"/>
      <c r="AQ1359" s="77"/>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row>
    <row r="1360" spans="1:74" s="54" customFormat="1" ht="15" customHeight="1" x14ac:dyDescent="0.15">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G1360" s="216" t="s">
        <v>164</v>
      </c>
      <c r="AH1360" s="907" t="s">
        <v>1884</v>
      </c>
      <c r="AI1360" s="906" t="s">
        <v>1885</v>
      </c>
      <c r="AJ1360" s="905">
        <v>1602006</v>
      </c>
      <c r="AK1360" s="451">
        <v>1</v>
      </c>
      <c r="AL1360" s="451" t="s">
        <v>139</v>
      </c>
      <c r="AM1360" s="449" t="s">
        <v>3041</v>
      </c>
      <c r="AN1360" s="450"/>
      <c r="AP1360" s="77"/>
      <c r="AQ1360" s="77"/>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row>
    <row r="1361" spans="1:74" s="54" customFormat="1" ht="15" customHeight="1" x14ac:dyDescent="0.15">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G1361" s="216" t="s">
        <v>164</v>
      </c>
      <c r="AH1361" s="907" t="s">
        <v>1886</v>
      </c>
      <c r="AI1361" s="906" t="s">
        <v>1887</v>
      </c>
      <c r="AJ1361" s="905">
        <v>1602007</v>
      </c>
      <c r="AK1361" s="451">
        <v>1</v>
      </c>
      <c r="AL1361" s="451" t="s">
        <v>139</v>
      </c>
      <c r="AM1361" s="449" t="s">
        <v>3041</v>
      </c>
      <c r="AN1361" s="450"/>
      <c r="AP1361" s="77"/>
      <c r="AQ1361" s="77"/>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row>
    <row r="1362" spans="1:74" s="54" customFormat="1" ht="15" customHeight="1" x14ac:dyDescent="0.15">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G1362" s="216" t="s">
        <v>164</v>
      </c>
      <c r="AH1362" s="907" t="s">
        <v>1904</v>
      </c>
      <c r="AI1362" s="906" t="s">
        <v>1905</v>
      </c>
      <c r="AJ1362" s="905">
        <v>1602008</v>
      </c>
      <c r="AK1362" s="451">
        <v>1</v>
      </c>
      <c r="AL1362" s="451" t="s">
        <v>139</v>
      </c>
      <c r="AM1362" s="449" t="s">
        <v>3041</v>
      </c>
      <c r="AN1362" s="450"/>
      <c r="AP1362" s="77"/>
      <c r="AQ1362" s="77"/>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row>
    <row r="1363" spans="1:74" s="54" customFormat="1" ht="15" customHeight="1" x14ac:dyDescent="0.15">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G1363" s="216" t="s">
        <v>164</v>
      </c>
      <c r="AH1363" s="907" t="s">
        <v>1894</v>
      </c>
      <c r="AI1363" s="906" t="s">
        <v>1895</v>
      </c>
      <c r="AJ1363" s="905">
        <v>1602009</v>
      </c>
      <c r="AK1363" s="451" t="s">
        <v>139</v>
      </c>
      <c r="AL1363" s="451">
        <v>1</v>
      </c>
      <c r="AM1363" s="449" t="s">
        <v>3041</v>
      </c>
      <c r="AN1363" s="450"/>
      <c r="AP1363" s="77"/>
      <c r="AQ1363" s="77"/>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row>
    <row r="1364" spans="1:74" s="54" customFormat="1" ht="15" customHeight="1" x14ac:dyDescent="0.15">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G1364" s="216" t="s">
        <v>164</v>
      </c>
      <c r="AH1364" s="907" t="s">
        <v>1896</v>
      </c>
      <c r="AI1364" s="906" t="s">
        <v>1897</v>
      </c>
      <c r="AJ1364" s="905">
        <v>1602010</v>
      </c>
      <c r="AK1364" s="451" t="s">
        <v>139</v>
      </c>
      <c r="AL1364" s="451">
        <v>1</v>
      </c>
      <c r="AM1364" s="449" t="s">
        <v>3041</v>
      </c>
      <c r="AN1364" s="450"/>
      <c r="AP1364" s="77"/>
      <c r="AQ1364" s="77"/>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row>
    <row r="1365" spans="1:74" s="54" customFormat="1" ht="15" customHeight="1" x14ac:dyDescent="0.15">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G1365" s="216" t="s">
        <v>164</v>
      </c>
      <c r="AH1365" s="907" t="s">
        <v>1900</v>
      </c>
      <c r="AI1365" s="906" t="s">
        <v>1901</v>
      </c>
      <c r="AJ1365" s="905">
        <v>1602011</v>
      </c>
      <c r="AK1365" s="451">
        <v>1</v>
      </c>
      <c r="AL1365" s="451" t="s">
        <v>139</v>
      </c>
      <c r="AM1365" s="449" t="s">
        <v>3041</v>
      </c>
      <c r="AN1365" s="450"/>
      <c r="AP1365" s="77"/>
      <c r="AQ1365" s="77"/>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row>
    <row r="1366" spans="1:74" s="54" customFormat="1" ht="15" customHeight="1" x14ac:dyDescent="0.15">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G1366" s="216" t="s">
        <v>164</v>
      </c>
      <c r="AH1366" s="907" t="s">
        <v>1866</v>
      </c>
      <c r="AI1366" s="906" t="s">
        <v>1867</v>
      </c>
      <c r="AJ1366" s="905">
        <v>1602012</v>
      </c>
      <c r="AK1366" s="451">
        <v>1</v>
      </c>
      <c r="AL1366" s="451" t="s">
        <v>139</v>
      </c>
      <c r="AM1366" s="449" t="s">
        <v>3041</v>
      </c>
      <c r="AN1366" s="450"/>
      <c r="AP1366" s="77"/>
      <c r="AQ1366" s="77"/>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row>
    <row r="1367" spans="1:74" s="54" customFormat="1" ht="15" customHeight="1" x14ac:dyDescent="0.15">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G1367" s="216" t="s">
        <v>164</v>
      </c>
      <c r="AH1367" s="907" t="s">
        <v>1831</v>
      </c>
      <c r="AI1367" s="906" t="s">
        <v>1832</v>
      </c>
      <c r="AJ1367" s="905">
        <v>1602013</v>
      </c>
      <c r="AK1367" s="451">
        <v>1</v>
      </c>
      <c r="AL1367" s="451" t="s">
        <v>139</v>
      </c>
      <c r="AM1367" s="451" t="s">
        <v>140</v>
      </c>
      <c r="AN1367" s="450"/>
      <c r="AP1367" s="77"/>
      <c r="AQ1367" s="77"/>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row>
    <row r="1368" spans="1:74" s="54" customFormat="1" ht="15" customHeight="1" x14ac:dyDescent="0.15">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G1368" s="216" t="s">
        <v>164</v>
      </c>
      <c r="AH1368" s="907" t="s">
        <v>1850</v>
      </c>
      <c r="AI1368" s="906" t="s">
        <v>1851</v>
      </c>
      <c r="AJ1368" s="905">
        <v>1602014</v>
      </c>
      <c r="AK1368" s="451">
        <v>1</v>
      </c>
      <c r="AL1368" s="451" t="s">
        <v>139</v>
      </c>
      <c r="AM1368" s="449" t="s">
        <v>3041</v>
      </c>
      <c r="AN1368" s="450"/>
      <c r="AP1368" s="77"/>
      <c r="AQ1368" s="77"/>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row>
    <row r="1369" spans="1:74" s="54" customFormat="1" ht="15" customHeight="1" x14ac:dyDescent="0.15">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G1369" s="216" t="s">
        <v>164</v>
      </c>
      <c r="AH1369" s="907" t="s">
        <v>1862</v>
      </c>
      <c r="AI1369" s="906" t="s">
        <v>1863</v>
      </c>
      <c r="AJ1369" s="905">
        <v>1602015</v>
      </c>
      <c r="AK1369" s="451">
        <v>1</v>
      </c>
      <c r="AL1369" s="451" t="s">
        <v>139</v>
      </c>
      <c r="AM1369" s="449" t="s">
        <v>3041</v>
      </c>
      <c r="AN1369" s="450"/>
      <c r="AP1369" s="77"/>
      <c r="AQ1369" s="77"/>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row>
    <row r="1370" spans="1:74" s="54" customFormat="1" ht="15" customHeight="1" x14ac:dyDescent="0.15">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G1370" s="216" t="s">
        <v>164</v>
      </c>
      <c r="AH1370" s="907" t="s">
        <v>1841</v>
      </c>
      <c r="AI1370" s="906" t="s">
        <v>1842</v>
      </c>
      <c r="AJ1370" s="905">
        <v>1602016</v>
      </c>
      <c r="AK1370" s="451">
        <v>1</v>
      </c>
      <c r="AL1370" s="451" t="s">
        <v>139</v>
      </c>
      <c r="AM1370" s="449" t="s">
        <v>3041</v>
      </c>
      <c r="AN1370" s="450"/>
      <c r="AP1370" s="77"/>
      <c r="AQ1370" s="77"/>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row>
    <row r="1371" spans="1:74" s="54" customFormat="1" ht="15" customHeight="1" x14ac:dyDescent="0.15">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G1371" s="216" t="s">
        <v>164</v>
      </c>
      <c r="AH1371" s="907" t="s">
        <v>1847</v>
      </c>
      <c r="AI1371" s="906" t="s">
        <v>1848</v>
      </c>
      <c r="AJ1371" s="905">
        <v>1602017</v>
      </c>
      <c r="AK1371" s="451">
        <v>1</v>
      </c>
      <c r="AL1371" s="451" t="s">
        <v>139</v>
      </c>
      <c r="AM1371" s="449" t="s">
        <v>3041</v>
      </c>
      <c r="AN1371" s="450"/>
      <c r="AP1371" s="77"/>
      <c r="AQ1371" s="77"/>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row>
    <row r="1372" spans="1:74" s="54" customFormat="1" ht="15" customHeight="1" x14ac:dyDescent="0.15">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G1372" s="216" t="s">
        <v>164</v>
      </c>
      <c r="AH1372" s="907" t="s">
        <v>1852</v>
      </c>
      <c r="AI1372" s="906" t="s">
        <v>1853</v>
      </c>
      <c r="AJ1372" s="905">
        <v>1602018</v>
      </c>
      <c r="AK1372" s="451" t="s">
        <v>139</v>
      </c>
      <c r="AL1372" s="451">
        <v>1</v>
      </c>
      <c r="AM1372" s="449" t="s">
        <v>3041</v>
      </c>
      <c r="AN1372" s="450"/>
      <c r="AP1372" s="77"/>
      <c r="AQ1372" s="77"/>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row>
    <row r="1373" spans="1:74" s="54" customFormat="1" ht="15" customHeight="1" x14ac:dyDescent="0.15">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G1373" s="216" t="s">
        <v>164</v>
      </c>
      <c r="AH1373" s="907" t="s">
        <v>1858</v>
      </c>
      <c r="AI1373" s="906" t="s">
        <v>1859</v>
      </c>
      <c r="AJ1373" s="905">
        <v>1602019</v>
      </c>
      <c r="AK1373" s="451" t="s">
        <v>139</v>
      </c>
      <c r="AL1373" s="451">
        <v>1</v>
      </c>
      <c r="AM1373" s="449" t="s">
        <v>3041</v>
      </c>
      <c r="AN1373" s="450"/>
      <c r="AP1373" s="77"/>
      <c r="AQ1373" s="77"/>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row>
    <row r="1374" spans="1:74" s="54" customFormat="1" ht="15" customHeight="1" x14ac:dyDescent="0.15">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G1374" s="216" t="s">
        <v>164</v>
      </c>
      <c r="AH1374" s="907" t="s">
        <v>1878</v>
      </c>
      <c r="AI1374" s="906" t="s">
        <v>1879</v>
      </c>
      <c r="AJ1374" s="905">
        <v>1602020</v>
      </c>
      <c r="AK1374" s="451">
        <v>1</v>
      </c>
      <c r="AL1374" s="451" t="s">
        <v>139</v>
      </c>
      <c r="AM1374" s="451" t="s">
        <v>140</v>
      </c>
      <c r="AN1374" s="450"/>
      <c r="AP1374" s="77"/>
      <c r="AQ1374" s="77"/>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row>
    <row r="1375" spans="1:74" s="54" customFormat="1" ht="15" customHeight="1" x14ac:dyDescent="0.15">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G1375" s="216" t="s">
        <v>164</v>
      </c>
      <c r="AH1375" s="907" t="s">
        <v>1864</v>
      </c>
      <c r="AI1375" s="906" t="s">
        <v>1865</v>
      </c>
      <c r="AJ1375" s="905">
        <v>1602021</v>
      </c>
      <c r="AK1375" s="451">
        <v>1</v>
      </c>
      <c r="AL1375" s="451" t="s">
        <v>139</v>
      </c>
      <c r="AM1375" s="449" t="s">
        <v>3041</v>
      </c>
      <c r="AN1375" s="450"/>
      <c r="AP1375" s="77"/>
      <c r="AQ1375" s="77"/>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row>
    <row r="1376" spans="1:74" s="54" customFormat="1" ht="15" customHeight="1" x14ac:dyDescent="0.15">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G1376" s="216" t="s">
        <v>164</v>
      </c>
      <c r="AH1376" s="907" t="s">
        <v>1882</v>
      </c>
      <c r="AI1376" s="906" t="s">
        <v>1883</v>
      </c>
      <c r="AJ1376" s="905">
        <v>1602022</v>
      </c>
      <c r="AK1376" s="451">
        <v>1</v>
      </c>
      <c r="AL1376" s="451" t="s">
        <v>139</v>
      </c>
      <c r="AM1376" s="449" t="s">
        <v>3041</v>
      </c>
      <c r="AN1376" s="450"/>
      <c r="AP1376" s="77"/>
      <c r="AQ1376" s="77"/>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row>
    <row r="1377" spans="1:74" s="54" customFormat="1" ht="15" customHeight="1" x14ac:dyDescent="0.15">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G1377" s="216" t="s">
        <v>164</v>
      </c>
      <c r="AH1377" s="907" t="s">
        <v>1892</v>
      </c>
      <c r="AI1377" s="906" t="s">
        <v>1893</v>
      </c>
      <c r="AJ1377" s="905">
        <v>1602023</v>
      </c>
      <c r="AK1377" s="451">
        <v>1</v>
      </c>
      <c r="AL1377" s="451" t="s">
        <v>139</v>
      </c>
      <c r="AM1377" s="449" t="s">
        <v>3041</v>
      </c>
      <c r="AN1377" s="450"/>
      <c r="AP1377" s="77"/>
      <c r="AQ1377" s="77"/>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row>
    <row r="1378" spans="1:74" s="54" customFormat="1" ht="15" customHeight="1" x14ac:dyDescent="0.15">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G1378" s="216" t="s">
        <v>164</v>
      </c>
      <c r="AH1378" s="907" t="s">
        <v>1870</v>
      </c>
      <c r="AI1378" s="906" t="s">
        <v>1871</v>
      </c>
      <c r="AJ1378" s="905">
        <v>1602024</v>
      </c>
      <c r="AK1378" s="451">
        <v>1</v>
      </c>
      <c r="AL1378" s="451" t="s">
        <v>139</v>
      </c>
      <c r="AM1378" s="449" t="s">
        <v>3041</v>
      </c>
      <c r="AN1378" s="450"/>
      <c r="AP1378" s="77"/>
      <c r="AQ1378" s="77"/>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row>
    <row r="1379" spans="1:74" s="54" customFormat="1" ht="15" customHeight="1" x14ac:dyDescent="0.15">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G1379" s="216" t="s">
        <v>164</v>
      </c>
      <c r="AH1379" s="907" t="s">
        <v>1898</v>
      </c>
      <c r="AI1379" s="906" t="s">
        <v>1899</v>
      </c>
      <c r="AJ1379" s="905">
        <v>1602025</v>
      </c>
      <c r="AK1379" s="451" t="s">
        <v>139</v>
      </c>
      <c r="AL1379" s="451">
        <v>1</v>
      </c>
      <c r="AM1379" s="449" t="s">
        <v>3041</v>
      </c>
      <c r="AN1379" s="450"/>
      <c r="AP1379" s="77"/>
      <c r="AQ1379" s="77"/>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row>
    <row r="1380" spans="1:74" s="54" customFormat="1" ht="15" customHeight="1" x14ac:dyDescent="0.15">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G1380" s="216" t="s">
        <v>164</v>
      </c>
      <c r="AH1380" s="907" t="s">
        <v>1890</v>
      </c>
      <c r="AI1380" s="906" t="s">
        <v>1891</v>
      </c>
      <c r="AJ1380" s="905">
        <v>1602026</v>
      </c>
      <c r="AK1380" s="451" t="s">
        <v>139</v>
      </c>
      <c r="AL1380" s="451">
        <v>1</v>
      </c>
      <c r="AM1380" s="449" t="s">
        <v>3041</v>
      </c>
      <c r="AN1380" s="450"/>
      <c r="AP1380" s="77"/>
      <c r="AQ1380" s="77"/>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row>
    <row r="1381" spans="1:74" s="54" customFormat="1" ht="15" customHeight="1" x14ac:dyDescent="0.15">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G1381" s="216" t="s">
        <v>164</v>
      </c>
      <c r="AH1381" s="907" t="s">
        <v>1835</v>
      </c>
      <c r="AI1381" s="906" t="s">
        <v>1836</v>
      </c>
      <c r="AJ1381" s="905">
        <v>1602027</v>
      </c>
      <c r="AK1381" s="451" t="s">
        <v>139</v>
      </c>
      <c r="AL1381" s="451">
        <v>1</v>
      </c>
      <c r="AM1381" s="449" t="s">
        <v>3041</v>
      </c>
      <c r="AN1381" s="450"/>
      <c r="AP1381" s="77"/>
      <c r="AQ1381" s="77"/>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row>
    <row r="1382" spans="1:74" s="54" customFormat="1" ht="15" customHeight="1" x14ac:dyDescent="0.15">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G1382" s="216" t="s">
        <v>164</v>
      </c>
      <c r="AH1382" s="907" t="s">
        <v>1902</v>
      </c>
      <c r="AI1382" s="906" t="s">
        <v>1903</v>
      </c>
      <c r="AJ1382" s="905">
        <v>1602028</v>
      </c>
      <c r="AK1382" s="451">
        <v>1</v>
      </c>
      <c r="AL1382" s="451" t="s">
        <v>139</v>
      </c>
      <c r="AM1382" s="451" t="s">
        <v>140</v>
      </c>
      <c r="AN1382" s="450"/>
      <c r="AP1382" s="77"/>
      <c r="AQ1382" s="77"/>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row>
    <row r="1383" spans="1:74" s="54" customFormat="1" ht="15" customHeight="1" x14ac:dyDescent="0.15">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G1383" s="216" t="s">
        <v>164</v>
      </c>
      <c r="AH1383" s="907" t="s">
        <v>1854</v>
      </c>
      <c r="AI1383" s="906" t="s">
        <v>1855</v>
      </c>
      <c r="AJ1383" s="905">
        <v>1602029</v>
      </c>
      <c r="AK1383" s="451">
        <v>1</v>
      </c>
      <c r="AL1383" s="451" t="s">
        <v>139</v>
      </c>
      <c r="AM1383" s="451" t="s">
        <v>140</v>
      </c>
      <c r="AN1383" s="450"/>
      <c r="AP1383" s="77"/>
      <c r="AQ1383" s="77"/>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row>
    <row r="1384" spans="1:74" s="54" customFormat="1" ht="15" customHeight="1" x14ac:dyDescent="0.15">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G1384" s="216" t="s">
        <v>164</v>
      </c>
      <c r="AH1384" s="907" t="s">
        <v>1837</v>
      </c>
      <c r="AI1384" s="906" t="s">
        <v>1838</v>
      </c>
      <c r="AJ1384" s="905">
        <v>1602030</v>
      </c>
      <c r="AK1384" s="451" t="s">
        <v>139</v>
      </c>
      <c r="AL1384" s="451">
        <v>1</v>
      </c>
      <c r="AM1384" s="451" t="s">
        <v>140</v>
      </c>
      <c r="AN1384" s="450"/>
      <c r="AP1384" s="77"/>
      <c r="AQ1384" s="77"/>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row>
    <row r="1385" spans="1:74" s="54" customFormat="1" ht="15" customHeight="1" x14ac:dyDescent="0.15">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G1385" s="216" t="s">
        <v>164</v>
      </c>
      <c r="AH1385" s="907" t="s">
        <v>1880</v>
      </c>
      <c r="AI1385" s="906" t="s">
        <v>1881</v>
      </c>
      <c r="AJ1385" s="905">
        <v>1602031</v>
      </c>
      <c r="AK1385" s="451" t="s">
        <v>139</v>
      </c>
      <c r="AL1385" s="451">
        <v>1</v>
      </c>
      <c r="AM1385" s="449" t="s">
        <v>3041</v>
      </c>
      <c r="AN1385" s="450"/>
      <c r="AP1385" s="77"/>
      <c r="AQ1385" s="77"/>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row>
    <row r="1386" spans="1:74" s="54" customFormat="1" ht="15" customHeight="1" x14ac:dyDescent="0.15">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G1386" s="216" t="s">
        <v>164</v>
      </c>
      <c r="AH1386" s="907" t="s">
        <v>1888</v>
      </c>
      <c r="AI1386" s="906" t="s">
        <v>1889</v>
      </c>
      <c r="AJ1386" s="905">
        <v>1602032</v>
      </c>
      <c r="AK1386" s="451" t="s">
        <v>139</v>
      </c>
      <c r="AL1386" s="451">
        <v>1</v>
      </c>
      <c r="AM1386" s="449" t="s">
        <v>3041</v>
      </c>
      <c r="AN1386" s="450"/>
      <c r="AP1386" s="77"/>
      <c r="AQ1386" s="77"/>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row>
    <row r="1387" spans="1:74" s="54" customFormat="1" ht="15" customHeight="1" x14ac:dyDescent="0.15">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G1387" s="216" t="s">
        <v>164</v>
      </c>
      <c r="AH1387" s="907" t="s">
        <v>1876</v>
      </c>
      <c r="AI1387" s="906" t="s">
        <v>1877</v>
      </c>
      <c r="AJ1387" s="905">
        <v>1602035</v>
      </c>
      <c r="AK1387" s="451">
        <v>1</v>
      </c>
      <c r="AL1387" s="451" t="s">
        <v>139</v>
      </c>
      <c r="AM1387" s="451" t="s">
        <v>140</v>
      </c>
      <c r="AN1387" s="450"/>
      <c r="AP1387" s="77"/>
      <c r="AQ1387" s="77"/>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row>
    <row r="1388" spans="1:74" s="54" customFormat="1" ht="15" customHeight="1" x14ac:dyDescent="0.15">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G1388" s="216" t="s">
        <v>164</v>
      </c>
      <c r="AH1388" s="907" t="s">
        <v>1843</v>
      </c>
      <c r="AI1388" s="906" t="s">
        <v>1844</v>
      </c>
      <c r="AJ1388" s="905">
        <v>1602036</v>
      </c>
      <c r="AK1388" s="451" t="s">
        <v>139</v>
      </c>
      <c r="AL1388" s="451">
        <v>1</v>
      </c>
      <c r="AM1388" s="449" t="s">
        <v>3041</v>
      </c>
      <c r="AN1388" s="450"/>
      <c r="AP1388" s="77"/>
      <c r="AQ1388" s="77"/>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row>
    <row r="1389" spans="1:74" s="54" customFormat="1" ht="15" customHeight="1" x14ac:dyDescent="0.15">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G1389" s="216" t="s">
        <v>164</v>
      </c>
      <c r="AH1389" s="907" t="s">
        <v>1856</v>
      </c>
      <c r="AI1389" s="906" t="s">
        <v>1857</v>
      </c>
      <c r="AJ1389" s="905">
        <v>1602037</v>
      </c>
      <c r="AK1389" s="451">
        <v>1</v>
      </c>
      <c r="AL1389" s="451" t="s">
        <v>139</v>
      </c>
      <c r="AM1389" s="451" t="s">
        <v>140</v>
      </c>
      <c r="AN1389" s="450"/>
      <c r="AP1389" s="77"/>
      <c r="AQ1389" s="77"/>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row>
    <row r="1390" spans="1:74" s="54" customFormat="1" ht="15" customHeight="1" x14ac:dyDescent="0.15">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G1390" s="216" t="s">
        <v>164</v>
      </c>
      <c r="AH1390" s="907" t="s">
        <v>3060</v>
      </c>
      <c r="AI1390" s="906" t="s">
        <v>1849</v>
      </c>
      <c r="AJ1390" s="905">
        <v>1602038</v>
      </c>
      <c r="AK1390" s="451" t="s">
        <v>139</v>
      </c>
      <c r="AL1390" s="451">
        <v>1</v>
      </c>
      <c r="AM1390" s="449" t="s">
        <v>3041</v>
      </c>
      <c r="AN1390" s="450"/>
      <c r="AP1390" s="77"/>
      <c r="AQ1390" s="77"/>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row>
    <row r="1391" spans="1:74" s="54" customFormat="1" ht="15" customHeight="1" x14ac:dyDescent="0.15">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G1391" s="216" t="s">
        <v>164</v>
      </c>
      <c r="AH1391" s="911" t="s">
        <v>1868</v>
      </c>
      <c r="AI1391" s="906" t="s">
        <v>1869</v>
      </c>
      <c r="AJ1391" s="905">
        <v>1602039</v>
      </c>
      <c r="AK1391" s="451" t="s">
        <v>139</v>
      </c>
      <c r="AL1391" s="451">
        <v>1</v>
      </c>
      <c r="AM1391" s="451" t="s">
        <v>140</v>
      </c>
      <c r="AN1391" s="450"/>
      <c r="AP1391" s="77"/>
      <c r="AQ1391" s="77"/>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row>
    <row r="1392" spans="1:74" s="54" customFormat="1" ht="15" customHeight="1" x14ac:dyDescent="0.15">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G1392" s="216" t="s">
        <v>164</v>
      </c>
      <c r="AH1392" s="907" t="s">
        <v>1872</v>
      </c>
      <c r="AI1392" s="906" t="s">
        <v>1873</v>
      </c>
      <c r="AJ1392" s="905">
        <v>1602040</v>
      </c>
      <c r="AK1392" s="451" t="s">
        <v>139</v>
      </c>
      <c r="AL1392" s="451">
        <v>1</v>
      </c>
      <c r="AM1392" s="449" t="s">
        <v>3041</v>
      </c>
      <c r="AN1392" s="450"/>
      <c r="AP1392" s="77"/>
      <c r="AQ1392" s="77"/>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row>
    <row r="1393" spans="1:74" s="54" customFormat="1" ht="15" customHeight="1" x14ac:dyDescent="0.15">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G1393" s="216" t="s">
        <v>164</v>
      </c>
      <c r="AH1393" s="907" t="s">
        <v>1827</v>
      </c>
      <c r="AI1393" s="906" t="s">
        <v>1828</v>
      </c>
      <c r="AJ1393" s="905">
        <v>1602041</v>
      </c>
      <c r="AK1393" s="451" t="s">
        <v>139</v>
      </c>
      <c r="AL1393" s="451">
        <v>1</v>
      </c>
      <c r="AM1393" s="449" t="s">
        <v>3041</v>
      </c>
      <c r="AN1393" s="450"/>
      <c r="AP1393" s="77"/>
      <c r="AQ1393" s="77"/>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row>
    <row r="1394" spans="1:74" s="54" customFormat="1" ht="15" customHeight="1" x14ac:dyDescent="0.15">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G1394" s="216" t="s">
        <v>164</v>
      </c>
      <c r="AH1394" s="907" t="s">
        <v>1839</v>
      </c>
      <c r="AI1394" s="906" t="s">
        <v>1840</v>
      </c>
      <c r="AJ1394" s="905">
        <v>1602042</v>
      </c>
      <c r="AK1394" s="451" t="s">
        <v>139</v>
      </c>
      <c r="AL1394" s="451">
        <v>1</v>
      </c>
      <c r="AM1394" s="449" t="s">
        <v>3041</v>
      </c>
      <c r="AN1394" s="450"/>
      <c r="AP1394" s="77"/>
      <c r="AQ1394" s="77"/>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row>
    <row r="1395" spans="1:74" s="54" customFormat="1" ht="15" customHeight="1" x14ac:dyDescent="0.15">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G1395" s="216" t="s">
        <v>164</v>
      </c>
      <c r="AH1395" s="907" t="s">
        <v>1845</v>
      </c>
      <c r="AI1395" s="906" t="s">
        <v>1846</v>
      </c>
      <c r="AJ1395" s="905">
        <v>1602043</v>
      </c>
      <c r="AK1395" s="451" t="s">
        <v>139</v>
      </c>
      <c r="AL1395" s="451">
        <v>1</v>
      </c>
      <c r="AM1395" s="449" t="s">
        <v>3041</v>
      </c>
      <c r="AN1395" s="450"/>
      <c r="AP1395" s="77"/>
      <c r="AQ1395" s="77"/>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row>
    <row r="1396" spans="1:74" s="54" customFormat="1" ht="15" customHeight="1" x14ac:dyDescent="0.15">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G1396" s="216" t="s">
        <v>165</v>
      </c>
      <c r="AH1396" s="907" t="s">
        <v>1920</v>
      </c>
      <c r="AI1396" s="906" t="s">
        <v>1921</v>
      </c>
      <c r="AJ1396" s="905">
        <v>1603001</v>
      </c>
      <c r="AK1396" s="451">
        <v>1</v>
      </c>
      <c r="AL1396" s="451" t="s">
        <v>139</v>
      </c>
      <c r="AM1396" s="451" t="s">
        <v>140</v>
      </c>
      <c r="AN1396" s="450"/>
      <c r="AP1396" s="77"/>
      <c r="AQ1396" s="77"/>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row>
    <row r="1397" spans="1:74" s="54" customFormat="1" ht="15" customHeight="1" x14ac:dyDescent="0.15">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G1397" s="216" t="s">
        <v>165</v>
      </c>
      <c r="AH1397" s="907" t="s">
        <v>1946</v>
      </c>
      <c r="AI1397" s="906" t="s">
        <v>1947</v>
      </c>
      <c r="AJ1397" s="905">
        <v>1603002</v>
      </c>
      <c r="AK1397" s="451">
        <v>1</v>
      </c>
      <c r="AL1397" s="451" t="s">
        <v>139</v>
      </c>
      <c r="AM1397" s="449" t="s">
        <v>3041</v>
      </c>
      <c r="AN1397" s="450"/>
      <c r="AP1397" s="77"/>
      <c r="AQ1397" s="77"/>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row>
    <row r="1398" spans="1:74" s="54" customFormat="1" ht="15" customHeight="1" x14ac:dyDescent="0.15">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G1398" s="216" t="s">
        <v>165</v>
      </c>
      <c r="AH1398" s="907" t="s">
        <v>1916</v>
      </c>
      <c r="AI1398" s="906" t="s">
        <v>1917</v>
      </c>
      <c r="AJ1398" s="905">
        <v>1603003</v>
      </c>
      <c r="AK1398" s="451" t="s">
        <v>139</v>
      </c>
      <c r="AL1398" s="451">
        <v>1</v>
      </c>
      <c r="AM1398" s="449" t="s">
        <v>3041</v>
      </c>
      <c r="AN1398" s="450"/>
      <c r="AP1398" s="77"/>
      <c r="AQ1398" s="77"/>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row>
    <row r="1399" spans="1:74" s="54" customFormat="1" ht="15" customHeight="1" x14ac:dyDescent="0.15">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G1399" s="216" t="s">
        <v>165</v>
      </c>
      <c r="AH1399" s="907" t="s">
        <v>2041</v>
      </c>
      <c r="AI1399" s="906" t="s">
        <v>2042</v>
      </c>
      <c r="AJ1399" s="905">
        <v>1603004</v>
      </c>
      <c r="AK1399" s="451">
        <v>1</v>
      </c>
      <c r="AL1399" s="451" t="s">
        <v>139</v>
      </c>
      <c r="AM1399" s="449" t="s">
        <v>3041</v>
      </c>
      <c r="AN1399" s="450"/>
      <c r="AP1399" s="77"/>
      <c r="AQ1399" s="77"/>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row>
    <row r="1400" spans="1:74" s="54" customFormat="1" ht="15" customHeight="1" x14ac:dyDescent="0.15">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G1400" s="216" t="s">
        <v>165</v>
      </c>
      <c r="AH1400" s="907" t="s">
        <v>1912</v>
      </c>
      <c r="AI1400" s="906" t="s">
        <v>1913</v>
      </c>
      <c r="AJ1400" s="905">
        <v>1603005</v>
      </c>
      <c r="AK1400" s="451" t="s">
        <v>139</v>
      </c>
      <c r="AL1400" s="451">
        <v>1</v>
      </c>
      <c r="AM1400" s="449" t="s">
        <v>3041</v>
      </c>
      <c r="AN1400" s="450"/>
      <c r="AP1400" s="77"/>
      <c r="AQ1400" s="77"/>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row>
    <row r="1401" spans="1:74" s="54" customFormat="1" ht="15" customHeight="1" x14ac:dyDescent="0.15">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G1401" s="216" t="s">
        <v>165</v>
      </c>
      <c r="AH1401" s="907" t="s">
        <v>1952</v>
      </c>
      <c r="AI1401" s="906" t="s">
        <v>1953</v>
      </c>
      <c r="AJ1401" s="905">
        <v>1603006</v>
      </c>
      <c r="AK1401" s="451" t="s">
        <v>139</v>
      </c>
      <c r="AL1401" s="451">
        <v>1</v>
      </c>
      <c r="AM1401" s="449" t="s">
        <v>3041</v>
      </c>
      <c r="AN1401" s="450"/>
      <c r="AP1401" s="77"/>
      <c r="AQ1401" s="77"/>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row>
    <row r="1402" spans="1:74" s="54" customFormat="1" ht="15" customHeight="1" x14ac:dyDescent="0.15">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G1402" s="216" t="s">
        <v>165</v>
      </c>
      <c r="AH1402" s="907" t="s">
        <v>1962</v>
      </c>
      <c r="AI1402" s="906" t="s">
        <v>1963</v>
      </c>
      <c r="AJ1402" s="905">
        <v>1603007</v>
      </c>
      <c r="AK1402" s="451">
        <v>1</v>
      </c>
      <c r="AL1402" s="451" t="s">
        <v>139</v>
      </c>
      <c r="AM1402" s="449" t="s">
        <v>3041</v>
      </c>
      <c r="AN1402" s="450"/>
      <c r="AP1402" s="77"/>
      <c r="AQ1402" s="77"/>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row>
    <row r="1403" spans="1:74" s="54" customFormat="1" ht="15" customHeight="1" x14ac:dyDescent="0.15">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G1403" s="216" t="s">
        <v>165</v>
      </c>
      <c r="AH1403" s="907" t="s">
        <v>1997</v>
      </c>
      <c r="AI1403" s="906" t="s">
        <v>1998</v>
      </c>
      <c r="AJ1403" s="905">
        <v>1603008</v>
      </c>
      <c r="AK1403" s="451" t="s">
        <v>139</v>
      </c>
      <c r="AL1403" s="451">
        <v>1</v>
      </c>
      <c r="AM1403" s="449" t="s">
        <v>3041</v>
      </c>
      <c r="AN1403" s="450"/>
      <c r="AP1403" s="77"/>
      <c r="AQ1403" s="77"/>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row>
    <row r="1404" spans="1:74" s="54" customFormat="1" ht="15" customHeight="1" x14ac:dyDescent="0.15">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G1404" s="216" t="s">
        <v>165</v>
      </c>
      <c r="AH1404" s="907" t="s">
        <v>2013</v>
      </c>
      <c r="AI1404" s="906" t="s">
        <v>2014</v>
      </c>
      <c r="AJ1404" s="905">
        <v>1603009</v>
      </c>
      <c r="AK1404" s="451">
        <v>1</v>
      </c>
      <c r="AL1404" s="451" t="s">
        <v>139</v>
      </c>
      <c r="AM1404" s="449" t="s">
        <v>3041</v>
      </c>
      <c r="AN1404" s="450"/>
      <c r="AP1404" s="77"/>
      <c r="AQ1404" s="77"/>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row>
    <row r="1405" spans="1:74" s="54" customFormat="1" ht="15" customHeight="1" x14ac:dyDescent="0.15">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G1405" s="216" t="s">
        <v>165</v>
      </c>
      <c r="AH1405" s="907" t="s">
        <v>2033</v>
      </c>
      <c r="AI1405" s="906" t="s">
        <v>2034</v>
      </c>
      <c r="AJ1405" s="905">
        <v>1603010</v>
      </c>
      <c r="AK1405" s="451" t="s">
        <v>139</v>
      </c>
      <c r="AL1405" s="451">
        <v>1</v>
      </c>
      <c r="AM1405" s="449" t="s">
        <v>3041</v>
      </c>
      <c r="AN1405" s="450"/>
      <c r="AP1405" s="77"/>
      <c r="AQ1405" s="77"/>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row>
    <row r="1406" spans="1:74" s="54" customFormat="1" ht="15" customHeight="1" x14ac:dyDescent="0.15">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G1406" s="216" t="s">
        <v>165</v>
      </c>
      <c r="AH1406" s="907" t="s">
        <v>1429</v>
      </c>
      <c r="AI1406" s="906" t="s">
        <v>2083</v>
      </c>
      <c r="AJ1406" s="905">
        <v>1603011</v>
      </c>
      <c r="AK1406" s="451" t="s">
        <v>139</v>
      </c>
      <c r="AL1406" s="451">
        <v>1</v>
      </c>
      <c r="AM1406" s="449" t="s">
        <v>3041</v>
      </c>
      <c r="AN1406" s="450"/>
      <c r="AP1406" s="77"/>
      <c r="AQ1406" s="77"/>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row>
    <row r="1407" spans="1:74" s="54" customFormat="1" ht="15" customHeight="1" x14ac:dyDescent="0.15">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G1407" s="216" t="s">
        <v>165</v>
      </c>
      <c r="AH1407" s="907" t="s">
        <v>1924</v>
      </c>
      <c r="AI1407" s="906" t="s">
        <v>1925</v>
      </c>
      <c r="AJ1407" s="905">
        <v>1603012</v>
      </c>
      <c r="AK1407" s="451" t="s">
        <v>139</v>
      </c>
      <c r="AL1407" s="451">
        <v>1</v>
      </c>
      <c r="AM1407" s="449" t="s">
        <v>3041</v>
      </c>
      <c r="AN1407" s="450"/>
      <c r="AP1407" s="77"/>
      <c r="AQ1407" s="77"/>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row>
    <row r="1408" spans="1:74" s="54" customFormat="1" ht="15" customHeight="1" x14ac:dyDescent="0.15">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c r="AG1408" s="216" t="s">
        <v>165</v>
      </c>
      <c r="AH1408" s="907" t="s">
        <v>1950</v>
      </c>
      <c r="AI1408" s="906" t="s">
        <v>1951</v>
      </c>
      <c r="AJ1408" s="905">
        <v>1603013</v>
      </c>
      <c r="AK1408" s="451">
        <v>1</v>
      </c>
      <c r="AL1408" s="451" t="s">
        <v>139</v>
      </c>
      <c r="AM1408" s="449" t="s">
        <v>3041</v>
      </c>
      <c r="AN1408" s="450"/>
      <c r="AP1408" s="77"/>
      <c r="AQ1408" s="77"/>
      <c r="AR1408" s="35"/>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row>
    <row r="1409" spans="1:74" s="54" customFormat="1" ht="15" customHeight="1" x14ac:dyDescent="0.15">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5"/>
      <c r="AG1409" s="216" t="s">
        <v>165</v>
      </c>
      <c r="AH1409" s="907" t="s">
        <v>2086</v>
      </c>
      <c r="AI1409" s="906" t="s">
        <v>2087</v>
      </c>
      <c r="AJ1409" s="905">
        <v>1603014</v>
      </c>
      <c r="AK1409" s="451" t="s">
        <v>139</v>
      </c>
      <c r="AL1409" s="451">
        <v>1</v>
      </c>
      <c r="AM1409" s="449" t="s">
        <v>3041</v>
      </c>
      <c r="AN1409" s="450"/>
      <c r="AP1409" s="77"/>
      <c r="AQ1409" s="77"/>
      <c r="AR1409" s="35"/>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row>
    <row r="1410" spans="1:74" s="54" customFormat="1" ht="15" customHeight="1" x14ac:dyDescent="0.15">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5"/>
      <c r="AG1410" s="216" t="s">
        <v>165</v>
      </c>
      <c r="AH1410" s="907" t="s">
        <v>1979</v>
      </c>
      <c r="AI1410" s="906" t="s">
        <v>1980</v>
      </c>
      <c r="AJ1410" s="905">
        <v>1603015</v>
      </c>
      <c r="AK1410" s="451">
        <v>1</v>
      </c>
      <c r="AL1410" s="451" t="s">
        <v>139</v>
      </c>
      <c r="AM1410" s="451" t="s">
        <v>140</v>
      </c>
      <c r="AN1410" s="450"/>
      <c r="AP1410" s="77"/>
      <c r="AQ1410" s="77"/>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row>
    <row r="1411" spans="1:74" s="54" customFormat="1" ht="15" customHeight="1" x14ac:dyDescent="0.15">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5"/>
      <c r="AG1411" s="216" t="s">
        <v>165</v>
      </c>
      <c r="AH1411" s="907" t="s">
        <v>1918</v>
      </c>
      <c r="AI1411" s="906" t="s">
        <v>1919</v>
      </c>
      <c r="AJ1411" s="905">
        <v>1603016</v>
      </c>
      <c r="AK1411" s="451" t="s">
        <v>139</v>
      </c>
      <c r="AL1411" s="451">
        <v>1</v>
      </c>
      <c r="AM1411" s="449" t="s">
        <v>3041</v>
      </c>
      <c r="AN1411" s="450"/>
      <c r="AP1411" s="77"/>
      <c r="AQ1411" s="77"/>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row>
    <row r="1412" spans="1:74" s="54" customFormat="1" ht="15" customHeight="1" x14ac:dyDescent="0.15">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G1412" s="216" t="s">
        <v>165</v>
      </c>
      <c r="AH1412" s="907" t="s">
        <v>1948</v>
      </c>
      <c r="AI1412" s="906" t="s">
        <v>1949</v>
      </c>
      <c r="AJ1412" s="905">
        <v>1603017</v>
      </c>
      <c r="AK1412" s="451">
        <v>1</v>
      </c>
      <c r="AL1412" s="451" t="s">
        <v>139</v>
      </c>
      <c r="AM1412" s="449" t="s">
        <v>3041</v>
      </c>
      <c r="AN1412" s="450"/>
      <c r="AP1412" s="77"/>
      <c r="AQ1412" s="77"/>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row>
    <row r="1413" spans="1:74" s="54" customFormat="1" ht="15" customHeight="1" x14ac:dyDescent="0.15">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5"/>
      <c r="AG1413" s="216" t="s">
        <v>165</v>
      </c>
      <c r="AH1413" s="907" t="s">
        <v>1940</v>
      </c>
      <c r="AI1413" s="906" t="s">
        <v>1941</v>
      </c>
      <c r="AJ1413" s="905">
        <v>1603018</v>
      </c>
      <c r="AK1413" s="451">
        <v>1</v>
      </c>
      <c r="AL1413" s="451" t="s">
        <v>139</v>
      </c>
      <c r="AM1413" s="451" t="s">
        <v>140</v>
      </c>
      <c r="AN1413" s="450"/>
      <c r="AP1413" s="77"/>
      <c r="AQ1413" s="77"/>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row>
    <row r="1414" spans="1:74" s="54" customFormat="1" ht="15" customHeight="1" x14ac:dyDescent="0.15">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G1414" s="216" t="s">
        <v>165</v>
      </c>
      <c r="AH1414" s="907" t="s">
        <v>1967</v>
      </c>
      <c r="AI1414" s="906" t="s">
        <v>1968</v>
      </c>
      <c r="AJ1414" s="905">
        <v>1603019</v>
      </c>
      <c r="AK1414" s="451" t="s">
        <v>139</v>
      </c>
      <c r="AL1414" s="451">
        <v>1</v>
      </c>
      <c r="AM1414" s="449" t="s">
        <v>3041</v>
      </c>
      <c r="AN1414" s="450"/>
      <c r="AP1414" s="77"/>
      <c r="AQ1414" s="77"/>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row>
    <row r="1415" spans="1:74" s="54" customFormat="1" ht="15" customHeight="1" x14ac:dyDescent="0.15">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G1415" s="216" t="s">
        <v>165</v>
      </c>
      <c r="AH1415" s="907" t="s">
        <v>1999</v>
      </c>
      <c r="AI1415" s="906" t="s">
        <v>2000</v>
      </c>
      <c r="AJ1415" s="905">
        <v>1603020</v>
      </c>
      <c r="AK1415" s="451" t="s">
        <v>139</v>
      </c>
      <c r="AL1415" s="451">
        <v>1</v>
      </c>
      <c r="AM1415" s="449" t="s">
        <v>3041</v>
      </c>
      <c r="AN1415" s="450"/>
      <c r="AP1415" s="77"/>
      <c r="AQ1415" s="77"/>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row>
    <row r="1416" spans="1:74" s="54" customFormat="1" ht="15" customHeight="1" x14ac:dyDescent="0.15">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5"/>
      <c r="AG1416" s="216" t="s">
        <v>165</v>
      </c>
      <c r="AH1416" s="907" t="s">
        <v>1989</v>
      </c>
      <c r="AI1416" s="906" t="s">
        <v>1990</v>
      </c>
      <c r="AJ1416" s="905">
        <v>1603021</v>
      </c>
      <c r="AK1416" s="451">
        <v>1</v>
      </c>
      <c r="AL1416" s="451" t="s">
        <v>139</v>
      </c>
      <c r="AM1416" s="449" t="s">
        <v>3041</v>
      </c>
      <c r="AN1416" s="450"/>
      <c r="AP1416" s="77"/>
      <c r="AQ1416" s="77"/>
      <c r="AR1416" s="35"/>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row>
    <row r="1417" spans="1:74" s="54" customFormat="1" ht="15" customHeight="1" x14ac:dyDescent="0.15">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G1417" s="216" t="s">
        <v>165</v>
      </c>
      <c r="AH1417" s="907" t="s">
        <v>2037</v>
      </c>
      <c r="AI1417" s="906" t="s">
        <v>2038</v>
      </c>
      <c r="AJ1417" s="905">
        <v>1603022</v>
      </c>
      <c r="AK1417" s="451" t="s">
        <v>139</v>
      </c>
      <c r="AL1417" s="451">
        <v>1</v>
      </c>
      <c r="AM1417" s="449" t="s">
        <v>3041</v>
      </c>
      <c r="AN1417" s="450"/>
      <c r="AP1417" s="77"/>
      <c r="AQ1417" s="77"/>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row>
    <row r="1418" spans="1:74" s="54" customFormat="1" ht="15" customHeight="1" x14ac:dyDescent="0.15">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G1418" s="216" t="s">
        <v>165</v>
      </c>
      <c r="AH1418" s="907" t="s">
        <v>1930</v>
      </c>
      <c r="AI1418" s="906" t="s">
        <v>1931</v>
      </c>
      <c r="AJ1418" s="905">
        <v>1603023</v>
      </c>
      <c r="AK1418" s="451" t="s">
        <v>139</v>
      </c>
      <c r="AL1418" s="451">
        <v>1</v>
      </c>
      <c r="AM1418" s="449" t="s">
        <v>3041</v>
      </c>
      <c r="AN1418" s="450"/>
      <c r="AP1418" s="77"/>
      <c r="AQ1418" s="77"/>
      <c r="AR1418" s="35"/>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row>
    <row r="1419" spans="1:74" s="54" customFormat="1" ht="15" customHeight="1" x14ac:dyDescent="0.15">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G1419" s="216" t="s">
        <v>165</v>
      </c>
      <c r="AH1419" s="907" t="s">
        <v>2049</v>
      </c>
      <c r="AI1419" s="906" t="s">
        <v>2050</v>
      </c>
      <c r="AJ1419" s="905">
        <v>1603024</v>
      </c>
      <c r="AK1419" s="451">
        <v>1</v>
      </c>
      <c r="AL1419" s="451" t="s">
        <v>139</v>
      </c>
      <c r="AM1419" s="449" t="s">
        <v>3041</v>
      </c>
      <c r="AN1419" s="450"/>
      <c r="AP1419" s="77"/>
      <c r="AQ1419" s="77"/>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row>
    <row r="1420" spans="1:74" s="54" customFormat="1" ht="15" customHeight="1" x14ac:dyDescent="0.15">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5"/>
      <c r="AG1420" s="216" t="s">
        <v>165</v>
      </c>
      <c r="AH1420" s="907" t="s">
        <v>2057</v>
      </c>
      <c r="AI1420" s="906" t="s">
        <v>2058</v>
      </c>
      <c r="AJ1420" s="905">
        <v>1603025</v>
      </c>
      <c r="AK1420" s="451" t="s">
        <v>139</v>
      </c>
      <c r="AL1420" s="451">
        <v>1</v>
      </c>
      <c r="AM1420" s="449" t="s">
        <v>3041</v>
      </c>
      <c r="AN1420" s="450"/>
      <c r="AP1420" s="77"/>
      <c r="AQ1420" s="77"/>
      <c r="AR1420" s="35"/>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row>
    <row r="1421" spans="1:74" s="54" customFormat="1" ht="15" customHeight="1" x14ac:dyDescent="0.15">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5"/>
      <c r="AG1421" s="216" t="s">
        <v>165</v>
      </c>
      <c r="AH1421" s="907" t="s">
        <v>1910</v>
      </c>
      <c r="AI1421" s="906" t="s">
        <v>1911</v>
      </c>
      <c r="AJ1421" s="905">
        <v>1603026</v>
      </c>
      <c r="AK1421" s="451" t="s">
        <v>139</v>
      </c>
      <c r="AL1421" s="451">
        <v>1</v>
      </c>
      <c r="AM1421" s="449" t="s">
        <v>3041</v>
      </c>
      <c r="AN1421" s="450"/>
      <c r="AP1421" s="77"/>
      <c r="AQ1421" s="77"/>
      <c r="AR1421" s="35"/>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row>
    <row r="1422" spans="1:74" s="54" customFormat="1" ht="15" customHeight="1" x14ac:dyDescent="0.15">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G1422" s="216" t="s">
        <v>165</v>
      </c>
      <c r="AH1422" s="907" t="s">
        <v>1829</v>
      </c>
      <c r="AI1422" s="906" t="s">
        <v>1966</v>
      </c>
      <c r="AJ1422" s="905">
        <v>1603027</v>
      </c>
      <c r="AK1422" s="451">
        <v>1</v>
      </c>
      <c r="AL1422" s="451" t="s">
        <v>139</v>
      </c>
      <c r="AM1422" s="449" t="s">
        <v>3041</v>
      </c>
      <c r="AN1422" s="450"/>
      <c r="AP1422" s="77"/>
      <c r="AQ1422" s="77"/>
      <c r="AR1422" s="35"/>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row>
    <row r="1423" spans="1:74" s="54" customFormat="1" ht="15" customHeight="1" x14ac:dyDescent="0.15">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G1423" s="216" t="s">
        <v>165</v>
      </c>
      <c r="AH1423" s="907" t="s">
        <v>2073</v>
      </c>
      <c r="AI1423" s="906" t="s">
        <v>2074</v>
      </c>
      <c r="AJ1423" s="905">
        <v>1603028</v>
      </c>
      <c r="AK1423" s="451">
        <v>1</v>
      </c>
      <c r="AL1423" s="451" t="s">
        <v>139</v>
      </c>
      <c r="AM1423" s="451" t="s">
        <v>140</v>
      </c>
      <c r="AN1423" s="450"/>
      <c r="AP1423" s="77"/>
      <c r="AQ1423" s="77"/>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row>
    <row r="1424" spans="1:74" s="54" customFormat="1" ht="15" customHeight="1" x14ac:dyDescent="0.15">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5"/>
      <c r="AG1424" s="216" t="s">
        <v>165</v>
      </c>
      <c r="AH1424" s="907" t="s">
        <v>2081</v>
      </c>
      <c r="AI1424" s="906" t="s">
        <v>2082</v>
      </c>
      <c r="AJ1424" s="905">
        <v>1603030</v>
      </c>
      <c r="AK1424" s="451">
        <v>1</v>
      </c>
      <c r="AL1424" s="451" t="s">
        <v>139</v>
      </c>
      <c r="AM1424" s="449" t="s">
        <v>3041</v>
      </c>
      <c r="AN1424" s="450"/>
      <c r="AP1424" s="77"/>
      <c r="AQ1424" s="77"/>
      <c r="AR1424" s="35"/>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row>
    <row r="1425" spans="1:74" s="54" customFormat="1" ht="15" customHeight="1" x14ac:dyDescent="0.15">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c r="AG1425" s="216" t="s">
        <v>165</v>
      </c>
      <c r="AH1425" s="907" t="s">
        <v>2084</v>
      </c>
      <c r="AI1425" s="906" t="s">
        <v>2085</v>
      </c>
      <c r="AJ1425" s="905">
        <v>1603031</v>
      </c>
      <c r="AK1425" s="451">
        <v>1</v>
      </c>
      <c r="AL1425" s="451" t="s">
        <v>139</v>
      </c>
      <c r="AM1425" s="449" t="s">
        <v>3041</v>
      </c>
      <c r="AN1425" s="450"/>
      <c r="AP1425" s="77"/>
      <c r="AQ1425" s="77"/>
      <c r="AR1425" s="35"/>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row>
    <row r="1426" spans="1:74" s="54" customFormat="1" ht="15" customHeight="1" x14ac:dyDescent="0.15">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G1426" s="216" t="s">
        <v>165</v>
      </c>
      <c r="AH1426" s="907" t="s">
        <v>1926</v>
      </c>
      <c r="AI1426" s="906" t="s">
        <v>1927</v>
      </c>
      <c r="AJ1426" s="905">
        <v>1603032</v>
      </c>
      <c r="AK1426" s="451" t="s">
        <v>139</v>
      </c>
      <c r="AL1426" s="451">
        <v>1</v>
      </c>
      <c r="AM1426" s="449" t="s">
        <v>3041</v>
      </c>
      <c r="AN1426" s="450"/>
      <c r="AP1426" s="77"/>
      <c r="AQ1426" s="77"/>
      <c r="AR1426" s="35"/>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row>
    <row r="1427" spans="1:74" s="54" customFormat="1" ht="15" customHeight="1" x14ac:dyDescent="0.15">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G1427" s="216" t="s">
        <v>165</v>
      </c>
      <c r="AH1427" s="907" t="s">
        <v>2005</v>
      </c>
      <c r="AI1427" s="906" t="s">
        <v>2006</v>
      </c>
      <c r="AJ1427" s="905">
        <v>1603033</v>
      </c>
      <c r="AK1427" s="451">
        <v>1</v>
      </c>
      <c r="AL1427" s="451" t="s">
        <v>139</v>
      </c>
      <c r="AM1427" s="451" t="s">
        <v>140</v>
      </c>
      <c r="AN1427" s="450"/>
      <c r="AP1427" s="77"/>
      <c r="AQ1427" s="77"/>
      <c r="AR1427" s="35"/>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row>
    <row r="1428" spans="1:74" s="54" customFormat="1" ht="15" customHeight="1" x14ac:dyDescent="0.15">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5"/>
      <c r="AG1428" s="216" t="s">
        <v>165</v>
      </c>
      <c r="AH1428" s="907" t="s">
        <v>2075</v>
      </c>
      <c r="AI1428" s="906" t="s">
        <v>2076</v>
      </c>
      <c r="AJ1428" s="905">
        <v>1603034</v>
      </c>
      <c r="AK1428" s="451" t="s">
        <v>139</v>
      </c>
      <c r="AL1428" s="451">
        <v>1</v>
      </c>
      <c r="AM1428" s="449" t="s">
        <v>3041</v>
      </c>
      <c r="AN1428" s="450"/>
      <c r="AP1428" s="77"/>
      <c r="AQ1428" s="77"/>
      <c r="AR1428" s="35"/>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row>
    <row r="1429" spans="1:74" s="54" customFormat="1" ht="15" customHeight="1" x14ac:dyDescent="0.15">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G1429" s="216" t="s">
        <v>165</v>
      </c>
      <c r="AH1429" s="907" t="s">
        <v>2023</v>
      </c>
      <c r="AI1429" s="906" t="s">
        <v>2024</v>
      </c>
      <c r="AJ1429" s="905">
        <v>1603035</v>
      </c>
      <c r="AK1429" s="451">
        <v>1</v>
      </c>
      <c r="AL1429" s="451" t="s">
        <v>139</v>
      </c>
      <c r="AM1429" s="449" t="s">
        <v>3041</v>
      </c>
      <c r="AN1429" s="450"/>
      <c r="AP1429" s="77"/>
      <c r="AQ1429" s="77"/>
      <c r="AR1429" s="35"/>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row>
    <row r="1430" spans="1:74" s="54" customFormat="1" ht="15" customHeight="1" x14ac:dyDescent="0.15">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c r="AG1430" s="216" t="s">
        <v>165</v>
      </c>
      <c r="AH1430" s="907" t="s">
        <v>2019</v>
      </c>
      <c r="AI1430" s="906" t="s">
        <v>2020</v>
      </c>
      <c r="AJ1430" s="905">
        <v>1603036</v>
      </c>
      <c r="AK1430" s="451">
        <v>1</v>
      </c>
      <c r="AL1430" s="451" t="s">
        <v>139</v>
      </c>
      <c r="AM1430" s="449" t="s">
        <v>3041</v>
      </c>
      <c r="AN1430" s="450"/>
      <c r="AP1430" s="77"/>
      <c r="AQ1430" s="77"/>
      <c r="AR1430" s="35"/>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row>
    <row r="1431" spans="1:74" s="54" customFormat="1" ht="15" customHeight="1" x14ac:dyDescent="0.15">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G1431" s="216" t="s">
        <v>165</v>
      </c>
      <c r="AH1431" s="907" t="s">
        <v>2025</v>
      </c>
      <c r="AI1431" s="906" t="s">
        <v>2026</v>
      </c>
      <c r="AJ1431" s="905">
        <v>1603037</v>
      </c>
      <c r="AK1431" s="451" t="s">
        <v>139</v>
      </c>
      <c r="AL1431" s="451">
        <v>1</v>
      </c>
      <c r="AM1431" s="449" t="s">
        <v>3041</v>
      </c>
      <c r="AN1431" s="450"/>
      <c r="AP1431" s="77"/>
      <c r="AQ1431" s="77"/>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row>
    <row r="1432" spans="1:74" s="54" customFormat="1" ht="15" customHeight="1" x14ac:dyDescent="0.15">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G1432" s="216" t="s">
        <v>165</v>
      </c>
      <c r="AH1432" s="907" t="s">
        <v>2009</v>
      </c>
      <c r="AI1432" s="906" t="s">
        <v>2010</v>
      </c>
      <c r="AJ1432" s="905">
        <v>1603038</v>
      </c>
      <c r="AK1432" s="451">
        <v>1</v>
      </c>
      <c r="AL1432" s="451" t="s">
        <v>139</v>
      </c>
      <c r="AM1432" s="449" t="s">
        <v>3041</v>
      </c>
      <c r="AN1432" s="450"/>
      <c r="AP1432" s="77"/>
      <c r="AQ1432" s="77"/>
      <c r="AR1432" s="35"/>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row>
    <row r="1433" spans="1:74" s="54" customFormat="1" ht="15" customHeight="1" x14ac:dyDescent="0.15">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c r="AG1433" s="216" t="s">
        <v>165</v>
      </c>
      <c r="AH1433" s="907" t="s">
        <v>3061</v>
      </c>
      <c r="AI1433" s="906" t="s">
        <v>3062</v>
      </c>
      <c r="AJ1433" s="905">
        <v>1603039</v>
      </c>
      <c r="AK1433" s="451" t="s">
        <v>139</v>
      </c>
      <c r="AL1433" s="451">
        <v>1</v>
      </c>
      <c r="AM1433" s="449" t="s">
        <v>3041</v>
      </c>
      <c r="AN1433" s="450"/>
      <c r="AP1433" s="77"/>
      <c r="AQ1433" s="77"/>
      <c r="AR1433" s="35"/>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row>
    <row r="1434" spans="1:74" s="54" customFormat="1" ht="15" customHeight="1" x14ac:dyDescent="0.15">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G1434" s="216" t="s">
        <v>165</v>
      </c>
      <c r="AH1434" s="907" t="s">
        <v>1942</v>
      </c>
      <c r="AI1434" s="906" t="s">
        <v>1943</v>
      </c>
      <c r="AJ1434" s="905">
        <v>1603040</v>
      </c>
      <c r="AK1434" s="451">
        <v>1</v>
      </c>
      <c r="AL1434" s="451" t="s">
        <v>139</v>
      </c>
      <c r="AM1434" s="449" t="s">
        <v>3041</v>
      </c>
      <c r="AN1434" s="450"/>
      <c r="AP1434" s="77"/>
      <c r="AQ1434" s="77"/>
      <c r="AR1434" s="35"/>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row>
    <row r="1435" spans="1:74" s="54" customFormat="1" ht="15" customHeight="1" x14ac:dyDescent="0.15">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G1435" s="216" t="s">
        <v>165</v>
      </c>
      <c r="AH1435" s="907" t="s">
        <v>1987</v>
      </c>
      <c r="AI1435" s="906" t="s">
        <v>1988</v>
      </c>
      <c r="AJ1435" s="905">
        <v>1603041</v>
      </c>
      <c r="AK1435" s="451">
        <v>1</v>
      </c>
      <c r="AL1435" s="451" t="s">
        <v>139</v>
      </c>
      <c r="AM1435" s="449" t="s">
        <v>3041</v>
      </c>
      <c r="AN1435" s="450"/>
      <c r="AP1435" s="77"/>
      <c r="AQ1435" s="77"/>
      <c r="AR1435" s="35"/>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row>
    <row r="1436" spans="1:74" s="54" customFormat="1" ht="15" customHeight="1" x14ac:dyDescent="0.15">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G1436" s="216" t="s">
        <v>165</v>
      </c>
      <c r="AH1436" s="907" t="s">
        <v>2017</v>
      </c>
      <c r="AI1436" s="906" t="s">
        <v>2018</v>
      </c>
      <c r="AJ1436" s="905">
        <v>1603042</v>
      </c>
      <c r="AK1436" s="451">
        <v>1</v>
      </c>
      <c r="AL1436" s="451" t="s">
        <v>139</v>
      </c>
      <c r="AM1436" s="449" t="s">
        <v>3041</v>
      </c>
      <c r="AN1436" s="450"/>
      <c r="AP1436" s="77"/>
      <c r="AQ1436" s="77"/>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row>
    <row r="1437" spans="1:74" s="54" customFormat="1" ht="15" customHeight="1" x14ac:dyDescent="0.15">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G1437" s="216" t="s">
        <v>165</v>
      </c>
      <c r="AH1437" s="907" t="s">
        <v>2071</v>
      </c>
      <c r="AI1437" s="906" t="s">
        <v>2072</v>
      </c>
      <c r="AJ1437" s="905">
        <v>1603043</v>
      </c>
      <c r="AK1437" s="451">
        <v>1</v>
      </c>
      <c r="AL1437" s="451" t="s">
        <v>139</v>
      </c>
      <c r="AM1437" s="449" t="s">
        <v>3041</v>
      </c>
      <c r="AN1437" s="450"/>
      <c r="AP1437" s="77"/>
      <c r="AQ1437" s="77"/>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row>
    <row r="1438" spans="1:74" s="54" customFormat="1" ht="15" customHeight="1" x14ac:dyDescent="0.15">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G1438" s="216" t="s">
        <v>165</v>
      </c>
      <c r="AH1438" s="907" t="s">
        <v>2001</v>
      </c>
      <c r="AI1438" s="906" t="s">
        <v>2002</v>
      </c>
      <c r="AJ1438" s="905">
        <v>1603044</v>
      </c>
      <c r="AK1438" s="451" t="s">
        <v>139</v>
      </c>
      <c r="AL1438" s="451">
        <v>1</v>
      </c>
      <c r="AM1438" s="451" t="s">
        <v>140</v>
      </c>
      <c r="AN1438" s="450"/>
      <c r="AP1438" s="77"/>
      <c r="AQ1438" s="77"/>
      <c r="AR1438" s="35"/>
      <c r="AS1438" s="35"/>
      <c r="AT1438" s="35"/>
      <c r="AU1438" s="35"/>
      <c r="AV1438" s="35"/>
      <c r="AW1438" s="35"/>
      <c r="AX1438" s="35"/>
      <c r="AY1438" s="35"/>
      <c r="AZ1438" s="35"/>
      <c r="BA1438" s="35"/>
      <c r="BB1438" s="35"/>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row>
    <row r="1439" spans="1:74" s="54" customFormat="1" ht="15" customHeight="1" x14ac:dyDescent="0.15">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G1439" s="216" t="s">
        <v>165</v>
      </c>
      <c r="AH1439" s="907" t="s">
        <v>2055</v>
      </c>
      <c r="AI1439" s="906" t="s">
        <v>2056</v>
      </c>
      <c r="AJ1439" s="905">
        <v>1603045</v>
      </c>
      <c r="AK1439" s="451">
        <v>1</v>
      </c>
      <c r="AL1439" s="451" t="s">
        <v>139</v>
      </c>
      <c r="AM1439" s="451" t="s">
        <v>140</v>
      </c>
      <c r="AN1439" s="450"/>
      <c r="AP1439" s="77"/>
      <c r="AQ1439" s="77"/>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row>
    <row r="1440" spans="1:74" s="54" customFormat="1" ht="15" customHeight="1" x14ac:dyDescent="0.15">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G1440" s="216" t="s">
        <v>165</v>
      </c>
      <c r="AH1440" s="907" t="s">
        <v>2067</v>
      </c>
      <c r="AI1440" s="906" t="s">
        <v>2068</v>
      </c>
      <c r="AJ1440" s="905">
        <v>1603046</v>
      </c>
      <c r="AK1440" s="451" t="s">
        <v>139</v>
      </c>
      <c r="AL1440" s="451">
        <v>1</v>
      </c>
      <c r="AM1440" s="449" t="s">
        <v>3041</v>
      </c>
      <c r="AN1440" s="450"/>
      <c r="AP1440" s="77"/>
      <c r="AQ1440" s="77"/>
      <c r="AR1440" s="35"/>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row>
    <row r="1441" spans="1:74" s="54" customFormat="1" ht="15" customHeight="1" x14ac:dyDescent="0.15">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G1441" s="216" t="s">
        <v>165</v>
      </c>
      <c r="AH1441" s="907" t="s">
        <v>1958</v>
      </c>
      <c r="AI1441" s="906" t="s">
        <v>1959</v>
      </c>
      <c r="AJ1441" s="905">
        <v>1603047</v>
      </c>
      <c r="AK1441" s="451">
        <v>1</v>
      </c>
      <c r="AL1441" s="451" t="s">
        <v>139</v>
      </c>
      <c r="AM1441" s="449" t="s">
        <v>3041</v>
      </c>
      <c r="AN1441" s="450"/>
      <c r="AP1441" s="77"/>
      <c r="AQ1441" s="77"/>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row>
    <row r="1442" spans="1:74" s="54" customFormat="1" ht="15" customHeight="1" x14ac:dyDescent="0.15">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G1442" s="216" t="s">
        <v>165</v>
      </c>
      <c r="AH1442" s="907" t="s">
        <v>1906</v>
      </c>
      <c r="AI1442" s="906" t="s">
        <v>1907</v>
      </c>
      <c r="AJ1442" s="905">
        <v>1603049</v>
      </c>
      <c r="AK1442" s="451" t="s">
        <v>139</v>
      </c>
      <c r="AL1442" s="451">
        <v>1</v>
      </c>
      <c r="AM1442" s="449" t="s">
        <v>3041</v>
      </c>
      <c r="AN1442" s="450"/>
      <c r="AP1442" s="77"/>
      <c r="AQ1442" s="77"/>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row>
    <row r="1443" spans="1:74" s="54" customFormat="1" ht="15" customHeight="1" x14ac:dyDescent="0.15">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c r="AG1443" s="216" t="s">
        <v>165</v>
      </c>
      <c r="AH1443" s="907" t="s">
        <v>2077</v>
      </c>
      <c r="AI1443" s="906" t="s">
        <v>2078</v>
      </c>
      <c r="AJ1443" s="905">
        <v>1603050</v>
      </c>
      <c r="AK1443" s="451" t="s">
        <v>139</v>
      </c>
      <c r="AL1443" s="451">
        <v>1</v>
      </c>
      <c r="AM1443" s="449" t="s">
        <v>3041</v>
      </c>
      <c r="AN1443" s="450"/>
      <c r="AP1443" s="77"/>
      <c r="AQ1443" s="77"/>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row>
    <row r="1444" spans="1:74" s="54" customFormat="1" ht="15" customHeight="1" x14ac:dyDescent="0.15">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G1444" s="216" t="s">
        <v>165</v>
      </c>
      <c r="AH1444" s="907" t="s">
        <v>2045</v>
      </c>
      <c r="AI1444" s="906" t="s">
        <v>2046</v>
      </c>
      <c r="AJ1444" s="905">
        <v>1603051</v>
      </c>
      <c r="AK1444" s="451">
        <v>1</v>
      </c>
      <c r="AL1444" s="451" t="s">
        <v>139</v>
      </c>
      <c r="AM1444" s="449" t="s">
        <v>3041</v>
      </c>
      <c r="AN1444" s="450"/>
      <c r="AP1444" s="77"/>
      <c r="AQ1444" s="77"/>
      <c r="AR1444" s="35"/>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row>
    <row r="1445" spans="1:74" s="54" customFormat="1" ht="15" customHeight="1" x14ac:dyDescent="0.15">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c r="AG1445" s="216" t="s">
        <v>165</v>
      </c>
      <c r="AH1445" s="907" t="s">
        <v>2011</v>
      </c>
      <c r="AI1445" s="906" t="s">
        <v>2012</v>
      </c>
      <c r="AJ1445" s="905">
        <v>1603052</v>
      </c>
      <c r="AK1445" s="451">
        <v>1</v>
      </c>
      <c r="AL1445" s="451" t="s">
        <v>139</v>
      </c>
      <c r="AM1445" s="449" t="s">
        <v>3041</v>
      </c>
      <c r="AN1445" s="450"/>
      <c r="AP1445" s="77"/>
      <c r="AQ1445" s="77"/>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row>
    <row r="1446" spans="1:74" s="54" customFormat="1" ht="15" customHeight="1" x14ac:dyDescent="0.15">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G1446" s="216" t="s">
        <v>165</v>
      </c>
      <c r="AH1446" s="907" t="s">
        <v>2065</v>
      </c>
      <c r="AI1446" s="906" t="s">
        <v>2066</v>
      </c>
      <c r="AJ1446" s="905">
        <v>1603053</v>
      </c>
      <c r="AK1446" s="451">
        <v>1</v>
      </c>
      <c r="AL1446" s="451" t="s">
        <v>139</v>
      </c>
      <c r="AM1446" s="449" t="s">
        <v>3041</v>
      </c>
      <c r="AN1446" s="450"/>
      <c r="AP1446" s="77"/>
      <c r="AQ1446" s="77"/>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row>
    <row r="1447" spans="1:74" s="54" customFormat="1" ht="15" customHeight="1" x14ac:dyDescent="0.15">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G1447" s="216" t="s">
        <v>165</v>
      </c>
      <c r="AH1447" s="907" t="s">
        <v>1977</v>
      </c>
      <c r="AI1447" s="906" t="s">
        <v>1978</v>
      </c>
      <c r="AJ1447" s="905">
        <v>1603054</v>
      </c>
      <c r="AK1447" s="451">
        <v>1</v>
      </c>
      <c r="AL1447" s="451" t="s">
        <v>139</v>
      </c>
      <c r="AM1447" s="449" t="s">
        <v>3041</v>
      </c>
      <c r="AN1447" s="450"/>
      <c r="AP1447" s="77"/>
      <c r="AQ1447" s="77"/>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row>
    <row r="1448" spans="1:74" s="54" customFormat="1" ht="15" customHeight="1" x14ac:dyDescent="0.15">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G1448" s="216" t="s">
        <v>165</v>
      </c>
      <c r="AH1448" s="907" t="s">
        <v>1928</v>
      </c>
      <c r="AI1448" s="906" t="s">
        <v>1929</v>
      </c>
      <c r="AJ1448" s="905">
        <v>1603055</v>
      </c>
      <c r="AK1448" s="451">
        <v>1</v>
      </c>
      <c r="AL1448" s="451" t="s">
        <v>139</v>
      </c>
      <c r="AM1448" s="449" t="s">
        <v>3041</v>
      </c>
      <c r="AN1448" s="450"/>
      <c r="AP1448" s="77"/>
      <c r="AQ1448" s="77"/>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row>
    <row r="1449" spans="1:74" s="54" customFormat="1" ht="15" customHeight="1" x14ac:dyDescent="0.15">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G1449" s="216" t="s">
        <v>165</v>
      </c>
      <c r="AH1449" s="907" t="s">
        <v>2039</v>
      </c>
      <c r="AI1449" s="906" t="s">
        <v>2040</v>
      </c>
      <c r="AJ1449" s="905">
        <v>1603056</v>
      </c>
      <c r="AK1449" s="451" t="s">
        <v>139</v>
      </c>
      <c r="AL1449" s="451">
        <v>1</v>
      </c>
      <c r="AM1449" s="449" t="s">
        <v>3041</v>
      </c>
      <c r="AN1449" s="450"/>
      <c r="AP1449" s="77"/>
      <c r="AQ1449" s="77"/>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row>
    <row r="1450" spans="1:74" s="54" customFormat="1" ht="15" customHeight="1" x14ac:dyDescent="0.15">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G1450" s="216" t="s">
        <v>165</v>
      </c>
      <c r="AH1450" s="907" t="s">
        <v>2047</v>
      </c>
      <c r="AI1450" s="906" t="s">
        <v>2048</v>
      </c>
      <c r="AJ1450" s="905">
        <v>1603057</v>
      </c>
      <c r="AK1450" s="451">
        <v>1</v>
      </c>
      <c r="AL1450" s="451" t="s">
        <v>139</v>
      </c>
      <c r="AM1450" s="449" t="s">
        <v>3041</v>
      </c>
      <c r="AN1450" s="450"/>
      <c r="AP1450" s="77"/>
      <c r="AQ1450" s="77"/>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row>
    <row r="1451" spans="1:74" s="54" customFormat="1" ht="15" customHeight="1" x14ac:dyDescent="0.15">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G1451" s="216" t="s">
        <v>165</v>
      </c>
      <c r="AH1451" s="907" t="s">
        <v>2027</v>
      </c>
      <c r="AI1451" s="906" t="s">
        <v>2028</v>
      </c>
      <c r="AJ1451" s="905">
        <v>1603058</v>
      </c>
      <c r="AK1451" s="451" t="s">
        <v>139</v>
      </c>
      <c r="AL1451" s="451">
        <v>1</v>
      </c>
      <c r="AM1451" s="449" t="s">
        <v>3041</v>
      </c>
      <c r="AN1451" s="450"/>
      <c r="AP1451" s="77"/>
      <c r="AQ1451" s="77"/>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row>
    <row r="1452" spans="1:74" s="54" customFormat="1" ht="15" customHeight="1" x14ac:dyDescent="0.15">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G1452" s="216" t="s">
        <v>165</v>
      </c>
      <c r="AH1452" s="907" t="s">
        <v>2043</v>
      </c>
      <c r="AI1452" s="906" t="s">
        <v>2044</v>
      </c>
      <c r="AJ1452" s="905">
        <v>1603059</v>
      </c>
      <c r="AK1452" s="451" t="s">
        <v>139</v>
      </c>
      <c r="AL1452" s="451">
        <v>1</v>
      </c>
      <c r="AM1452" s="449" t="s">
        <v>3041</v>
      </c>
      <c r="AN1452" s="450"/>
      <c r="AP1452" s="77"/>
      <c r="AQ1452" s="77"/>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row>
    <row r="1453" spans="1:74" s="54" customFormat="1" ht="15" customHeight="1" x14ac:dyDescent="0.15">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G1453" s="216" t="s">
        <v>165</v>
      </c>
      <c r="AH1453" s="907" t="s">
        <v>2059</v>
      </c>
      <c r="AI1453" s="906" t="s">
        <v>2060</v>
      </c>
      <c r="AJ1453" s="905">
        <v>1603060</v>
      </c>
      <c r="AK1453" s="451">
        <v>1</v>
      </c>
      <c r="AL1453" s="451" t="s">
        <v>139</v>
      </c>
      <c r="AM1453" s="449" t="s">
        <v>3041</v>
      </c>
      <c r="AN1453" s="450"/>
      <c r="AP1453" s="77"/>
      <c r="AQ1453" s="77"/>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row>
    <row r="1454" spans="1:74" s="54" customFormat="1" ht="15" customHeight="1" x14ac:dyDescent="0.15">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G1454" s="216" t="s">
        <v>165</v>
      </c>
      <c r="AH1454" s="907" t="s">
        <v>2079</v>
      </c>
      <c r="AI1454" s="906" t="s">
        <v>2080</v>
      </c>
      <c r="AJ1454" s="905">
        <v>1603061</v>
      </c>
      <c r="AK1454" s="451" t="s">
        <v>139</v>
      </c>
      <c r="AL1454" s="451">
        <v>1</v>
      </c>
      <c r="AM1454" s="449" t="s">
        <v>3041</v>
      </c>
      <c r="AN1454" s="450"/>
      <c r="AP1454" s="77"/>
      <c r="AQ1454" s="77"/>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row>
    <row r="1455" spans="1:74" s="54" customFormat="1" ht="15" customHeight="1" x14ac:dyDescent="0.15">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G1455" s="216" t="s">
        <v>165</v>
      </c>
      <c r="AH1455" s="907" t="s">
        <v>3063</v>
      </c>
      <c r="AI1455" s="906" t="s">
        <v>3064</v>
      </c>
      <c r="AJ1455" s="905">
        <v>1603062</v>
      </c>
      <c r="AK1455" s="451" t="s">
        <v>139</v>
      </c>
      <c r="AL1455" s="451">
        <v>1</v>
      </c>
      <c r="AM1455" s="449" t="s">
        <v>3041</v>
      </c>
      <c r="AN1455" s="450"/>
      <c r="AP1455" s="77"/>
      <c r="AQ1455" s="77"/>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row>
    <row r="1456" spans="1:74" s="54" customFormat="1" ht="15" customHeight="1" x14ac:dyDescent="0.15">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G1456" s="216" t="s">
        <v>165</v>
      </c>
      <c r="AH1456" s="907" t="s">
        <v>1971</v>
      </c>
      <c r="AI1456" s="906" t="s">
        <v>1972</v>
      </c>
      <c r="AJ1456" s="905">
        <v>1603063</v>
      </c>
      <c r="AK1456" s="451" t="s">
        <v>139</v>
      </c>
      <c r="AL1456" s="451">
        <v>1</v>
      </c>
      <c r="AM1456" s="449" t="s">
        <v>3041</v>
      </c>
      <c r="AN1456" s="450"/>
      <c r="AP1456" s="77"/>
      <c r="AQ1456" s="77"/>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row>
    <row r="1457" spans="1:74" s="54" customFormat="1" ht="15" customHeight="1" x14ac:dyDescent="0.15">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G1457" s="216" t="s">
        <v>165</v>
      </c>
      <c r="AH1457" s="907" t="s">
        <v>1956</v>
      </c>
      <c r="AI1457" s="906" t="s">
        <v>1957</v>
      </c>
      <c r="AJ1457" s="905">
        <v>1603064</v>
      </c>
      <c r="AK1457" s="451">
        <v>1</v>
      </c>
      <c r="AL1457" s="451" t="s">
        <v>139</v>
      </c>
      <c r="AM1457" s="449" t="s">
        <v>3041</v>
      </c>
      <c r="AN1457" s="450"/>
      <c r="AP1457" s="77"/>
      <c r="AQ1457" s="77"/>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row>
    <row r="1458" spans="1:74" s="54" customFormat="1" ht="15" customHeight="1" x14ac:dyDescent="0.15">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G1458" s="216" t="s">
        <v>165</v>
      </c>
      <c r="AH1458" s="907" t="s">
        <v>1908</v>
      </c>
      <c r="AI1458" s="906" t="s">
        <v>1909</v>
      </c>
      <c r="AJ1458" s="905">
        <v>1603065</v>
      </c>
      <c r="AK1458" s="451" t="s">
        <v>139</v>
      </c>
      <c r="AL1458" s="451">
        <v>1</v>
      </c>
      <c r="AM1458" s="449" t="s">
        <v>3041</v>
      </c>
      <c r="AN1458" s="450"/>
      <c r="AP1458" s="77"/>
      <c r="AQ1458" s="77"/>
      <c r="AR1458" s="35"/>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row>
    <row r="1459" spans="1:74" s="54" customFormat="1" ht="15" customHeight="1" x14ac:dyDescent="0.15">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G1459" s="216" t="s">
        <v>165</v>
      </c>
      <c r="AH1459" s="907" t="s">
        <v>2029</v>
      </c>
      <c r="AI1459" s="906" t="s">
        <v>2030</v>
      </c>
      <c r="AJ1459" s="905">
        <v>1603066</v>
      </c>
      <c r="AK1459" s="451" t="s">
        <v>139</v>
      </c>
      <c r="AL1459" s="451">
        <v>1</v>
      </c>
      <c r="AM1459" s="449" t="s">
        <v>3041</v>
      </c>
      <c r="AN1459" s="450"/>
      <c r="AP1459" s="77"/>
      <c r="AQ1459" s="77"/>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row>
    <row r="1460" spans="1:74" s="54" customFormat="1" ht="15" customHeight="1" x14ac:dyDescent="0.15">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c r="AG1460" s="216" t="s">
        <v>165</v>
      </c>
      <c r="AH1460" s="907" t="s">
        <v>1932</v>
      </c>
      <c r="AI1460" s="906" t="s">
        <v>1933</v>
      </c>
      <c r="AJ1460" s="905">
        <v>1603067</v>
      </c>
      <c r="AK1460" s="451">
        <v>1</v>
      </c>
      <c r="AL1460" s="451" t="s">
        <v>139</v>
      </c>
      <c r="AM1460" s="449" t="s">
        <v>3041</v>
      </c>
      <c r="AN1460" s="450"/>
      <c r="AP1460" s="77"/>
      <c r="AQ1460" s="77"/>
      <c r="AR1460" s="35"/>
      <c r="AS1460" s="35"/>
      <c r="AT1460" s="35"/>
      <c r="AU1460" s="35"/>
      <c r="AV1460" s="35"/>
      <c r="AW1460" s="35"/>
      <c r="AX1460" s="35"/>
      <c r="AY1460" s="35"/>
      <c r="AZ1460" s="35"/>
      <c r="BA1460" s="35"/>
      <c r="BB1460" s="35"/>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row>
    <row r="1461" spans="1:74" s="54" customFormat="1" ht="15" customHeight="1" x14ac:dyDescent="0.15">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G1461" s="216" t="s">
        <v>165</v>
      </c>
      <c r="AH1461" s="907" t="s">
        <v>2021</v>
      </c>
      <c r="AI1461" s="906" t="s">
        <v>2022</v>
      </c>
      <c r="AJ1461" s="905">
        <v>1603068</v>
      </c>
      <c r="AK1461" s="451">
        <v>1</v>
      </c>
      <c r="AL1461" s="451" t="s">
        <v>139</v>
      </c>
      <c r="AM1461" s="451" t="s">
        <v>140</v>
      </c>
      <c r="AN1461" s="450"/>
      <c r="AP1461" s="77"/>
      <c r="AQ1461" s="77"/>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row>
    <row r="1462" spans="1:74" s="54" customFormat="1" ht="15" customHeight="1" x14ac:dyDescent="0.15">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G1462" s="216" t="s">
        <v>165</v>
      </c>
      <c r="AH1462" s="907" t="s">
        <v>2069</v>
      </c>
      <c r="AI1462" s="906" t="s">
        <v>2070</v>
      </c>
      <c r="AJ1462" s="905">
        <v>1603069</v>
      </c>
      <c r="AK1462" s="451">
        <v>1</v>
      </c>
      <c r="AL1462" s="451" t="s">
        <v>139</v>
      </c>
      <c r="AM1462" s="451" t="s">
        <v>140</v>
      </c>
      <c r="AN1462" s="450"/>
      <c r="AP1462" s="77"/>
      <c r="AQ1462" s="77"/>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row>
    <row r="1463" spans="1:74" s="54" customFormat="1" ht="15" customHeight="1" x14ac:dyDescent="0.15">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G1463" s="216" t="s">
        <v>165</v>
      </c>
      <c r="AH1463" s="907" t="s">
        <v>1981</v>
      </c>
      <c r="AI1463" s="906" t="s">
        <v>1982</v>
      </c>
      <c r="AJ1463" s="905">
        <v>1603070</v>
      </c>
      <c r="AK1463" s="451">
        <v>1</v>
      </c>
      <c r="AL1463" s="451" t="s">
        <v>139</v>
      </c>
      <c r="AM1463" s="449" t="s">
        <v>3041</v>
      </c>
      <c r="AN1463" s="450"/>
      <c r="AP1463" s="77"/>
      <c r="AQ1463" s="77"/>
      <c r="AR1463" s="35"/>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row>
    <row r="1464" spans="1:74" s="54" customFormat="1" ht="15" customHeight="1" x14ac:dyDescent="0.15">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G1464" s="216" t="s">
        <v>165</v>
      </c>
      <c r="AH1464" s="907" t="s">
        <v>1934</v>
      </c>
      <c r="AI1464" s="906" t="s">
        <v>1935</v>
      </c>
      <c r="AJ1464" s="905">
        <v>1603071</v>
      </c>
      <c r="AK1464" s="451">
        <v>1</v>
      </c>
      <c r="AL1464" s="451" t="s">
        <v>139</v>
      </c>
      <c r="AM1464" s="449" t="s">
        <v>3041</v>
      </c>
      <c r="AN1464" s="450"/>
      <c r="AP1464" s="77"/>
      <c r="AQ1464" s="77"/>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row>
    <row r="1465" spans="1:74" s="54" customFormat="1" ht="15" customHeight="1" x14ac:dyDescent="0.15">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G1465" s="216" t="s">
        <v>165</v>
      </c>
      <c r="AH1465" s="907" t="s">
        <v>2031</v>
      </c>
      <c r="AI1465" s="906" t="s">
        <v>2032</v>
      </c>
      <c r="AJ1465" s="905">
        <v>1603072</v>
      </c>
      <c r="AK1465" s="451" t="s">
        <v>139</v>
      </c>
      <c r="AL1465" s="451">
        <v>1</v>
      </c>
      <c r="AM1465" s="449" t="s">
        <v>3041</v>
      </c>
      <c r="AN1465" s="450"/>
      <c r="AP1465" s="77"/>
      <c r="AQ1465" s="77"/>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row>
    <row r="1466" spans="1:74" s="54" customFormat="1" ht="15" customHeight="1" x14ac:dyDescent="0.15">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G1466" s="216" t="s">
        <v>165</v>
      </c>
      <c r="AH1466" s="907" t="s">
        <v>1964</v>
      </c>
      <c r="AI1466" s="906" t="s">
        <v>1965</v>
      </c>
      <c r="AJ1466" s="905">
        <v>1603073</v>
      </c>
      <c r="AK1466" s="451">
        <v>1</v>
      </c>
      <c r="AL1466" s="451" t="s">
        <v>139</v>
      </c>
      <c r="AM1466" s="451" t="s">
        <v>140</v>
      </c>
      <c r="AN1466" s="450"/>
      <c r="AP1466" s="77"/>
      <c r="AQ1466" s="77"/>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row>
    <row r="1467" spans="1:74" s="54" customFormat="1" ht="15" customHeight="1" x14ac:dyDescent="0.15">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c r="AG1467" s="216" t="s">
        <v>165</v>
      </c>
      <c r="AH1467" s="907" t="s">
        <v>2061</v>
      </c>
      <c r="AI1467" s="906" t="s">
        <v>2062</v>
      </c>
      <c r="AJ1467" s="905">
        <v>1603074</v>
      </c>
      <c r="AK1467" s="451">
        <v>1</v>
      </c>
      <c r="AL1467" s="451" t="s">
        <v>139</v>
      </c>
      <c r="AM1467" s="449" t="s">
        <v>3041</v>
      </c>
      <c r="AN1467" s="450"/>
      <c r="AP1467" s="77"/>
      <c r="AQ1467" s="77"/>
      <c r="AR1467" s="35"/>
      <c r="AS1467" s="35"/>
      <c r="AT1467" s="35"/>
      <c r="AU1467" s="35"/>
      <c r="AV1467" s="35"/>
      <c r="AW1467" s="35"/>
      <c r="AX1467" s="35"/>
      <c r="AY1467" s="35"/>
      <c r="AZ1467" s="35"/>
      <c r="BA1467" s="35"/>
      <c r="BB1467" s="35"/>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row>
    <row r="1468" spans="1:74" s="54" customFormat="1" ht="15" customHeight="1" x14ac:dyDescent="0.15">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G1468" s="216" t="s">
        <v>165</v>
      </c>
      <c r="AH1468" s="907" t="s">
        <v>2035</v>
      </c>
      <c r="AI1468" s="906" t="s">
        <v>2036</v>
      </c>
      <c r="AJ1468" s="905">
        <v>1603075</v>
      </c>
      <c r="AK1468" s="451" t="s">
        <v>139</v>
      </c>
      <c r="AL1468" s="451">
        <v>1</v>
      </c>
      <c r="AM1468" s="449" t="s">
        <v>3041</v>
      </c>
      <c r="AN1468" s="450"/>
      <c r="AP1468" s="77"/>
      <c r="AQ1468" s="77"/>
      <c r="AR1468" s="35"/>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row>
    <row r="1469" spans="1:74" s="54" customFormat="1" ht="15" customHeight="1" x14ac:dyDescent="0.15">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G1469" s="216" t="s">
        <v>165</v>
      </c>
      <c r="AH1469" s="907" t="s">
        <v>1991</v>
      </c>
      <c r="AI1469" s="906" t="s">
        <v>1992</v>
      </c>
      <c r="AJ1469" s="905">
        <v>1603076</v>
      </c>
      <c r="AK1469" s="451" t="s">
        <v>139</v>
      </c>
      <c r="AL1469" s="451">
        <v>1</v>
      </c>
      <c r="AM1469" s="449" t="s">
        <v>3041</v>
      </c>
      <c r="AN1469" s="450"/>
      <c r="AP1469" s="77"/>
      <c r="AQ1469" s="77"/>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row>
    <row r="1470" spans="1:74" s="54" customFormat="1" ht="15" customHeight="1" x14ac:dyDescent="0.15">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G1470" s="216" t="s">
        <v>165</v>
      </c>
      <c r="AH1470" s="907" t="s">
        <v>1995</v>
      </c>
      <c r="AI1470" s="906" t="s">
        <v>1996</v>
      </c>
      <c r="AJ1470" s="905">
        <v>1603077</v>
      </c>
      <c r="AK1470" s="451" t="s">
        <v>139</v>
      </c>
      <c r="AL1470" s="451">
        <v>1</v>
      </c>
      <c r="AM1470" s="449" t="s">
        <v>3041</v>
      </c>
      <c r="AN1470" s="450"/>
      <c r="AP1470" s="77"/>
      <c r="AQ1470" s="77"/>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row>
    <row r="1471" spans="1:74" s="54" customFormat="1" ht="15" customHeight="1" x14ac:dyDescent="0.15">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G1471" s="216" t="s">
        <v>165</v>
      </c>
      <c r="AH1471" s="907" t="s">
        <v>1985</v>
      </c>
      <c r="AI1471" s="906" t="s">
        <v>1986</v>
      </c>
      <c r="AJ1471" s="905">
        <v>1603078</v>
      </c>
      <c r="AK1471" s="451" t="s">
        <v>139</v>
      </c>
      <c r="AL1471" s="451">
        <v>1</v>
      </c>
      <c r="AM1471" s="449" t="s">
        <v>3041</v>
      </c>
      <c r="AN1471" s="450"/>
      <c r="AP1471" s="77"/>
      <c r="AQ1471" s="77"/>
      <c r="AR1471" s="35"/>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row>
    <row r="1472" spans="1:74" s="54" customFormat="1" ht="15" customHeight="1" x14ac:dyDescent="0.15">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G1472" s="216" t="s">
        <v>165</v>
      </c>
      <c r="AH1472" s="907" t="s">
        <v>1973</v>
      </c>
      <c r="AI1472" s="906" t="s">
        <v>1974</v>
      </c>
      <c r="AJ1472" s="905">
        <v>1603079</v>
      </c>
      <c r="AK1472" s="451" t="s">
        <v>139</v>
      </c>
      <c r="AL1472" s="451">
        <v>1</v>
      </c>
      <c r="AM1472" s="451" t="s">
        <v>140</v>
      </c>
      <c r="AN1472" s="450"/>
      <c r="AP1472" s="77"/>
      <c r="AQ1472" s="77"/>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row>
    <row r="1473" spans="1:74" s="54" customFormat="1" ht="15" customHeight="1" x14ac:dyDescent="0.15">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G1473" s="216" t="s">
        <v>165</v>
      </c>
      <c r="AH1473" s="907" t="s">
        <v>1944</v>
      </c>
      <c r="AI1473" s="906" t="s">
        <v>1945</v>
      </c>
      <c r="AJ1473" s="905">
        <v>1603080</v>
      </c>
      <c r="AK1473" s="451">
        <v>1</v>
      </c>
      <c r="AL1473" s="451" t="s">
        <v>139</v>
      </c>
      <c r="AM1473" s="451" t="s">
        <v>140</v>
      </c>
      <c r="AN1473" s="450"/>
      <c r="AP1473" s="77"/>
      <c r="AQ1473" s="77"/>
      <c r="AR1473" s="35"/>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row>
    <row r="1474" spans="1:74" s="54" customFormat="1" ht="15" customHeight="1" x14ac:dyDescent="0.15">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c r="AG1474" s="216" t="s">
        <v>165</v>
      </c>
      <c r="AH1474" s="907" t="s">
        <v>1936</v>
      </c>
      <c r="AI1474" s="906" t="s">
        <v>1937</v>
      </c>
      <c r="AJ1474" s="905">
        <v>1603081</v>
      </c>
      <c r="AK1474" s="451">
        <v>1</v>
      </c>
      <c r="AL1474" s="451" t="s">
        <v>139</v>
      </c>
      <c r="AM1474" s="449" t="s">
        <v>3041</v>
      </c>
      <c r="AN1474" s="450"/>
      <c r="AP1474" s="77"/>
      <c r="AQ1474" s="77"/>
      <c r="AR1474" s="35"/>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row>
    <row r="1475" spans="1:74" s="54" customFormat="1" ht="15" customHeight="1" x14ac:dyDescent="0.15">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c r="AG1475" s="216" t="s">
        <v>165</v>
      </c>
      <c r="AH1475" s="907" t="s">
        <v>1922</v>
      </c>
      <c r="AI1475" s="906" t="s">
        <v>1923</v>
      </c>
      <c r="AJ1475" s="905">
        <v>1603082</v>
      </c>
      <c r="AK1475" s="451">
        <v>1</v>
      </c>
      <c r="AL1475" s="451" t="s">
        <v>139</v>
      </c>
      <c r="AM1475" s="449" t="s">
        <v>3041</v>
      </c>
      <c r="AN1475" s="450"/>
      <c r="AP1475" s="77"/>
      <c r="AQ1475" s="77"/>
      <c r="AR1475" s="35"/>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row>
    <row r="1476" spans="1:74" s="54" customFormat="1" ht="15" customHeight="1" x14ac:dyDescent="0.15">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5"/>
      <c r="AG1476" s="216" t="s">
        <v>165</v>
      </c>
      <c r="AH1476" s="907" t="s">
        <v>2003</v>
      </c>
      <c r="AI1476" s="906" t="s">
        <v>2004</v>
      </c>
      <c r="AJ1476" s="905">
        <v>1603083</v>
      </c>
      <c r="AK1476" s="451">
        <v>1</v>
      </c>
      <c r="AL1476" s="451" t="s">
        <v>139</v>
      </c>
      <c r="AM1476" s="449" t="s">
        <v>3041</v>
      </c>
      <c r="AN1476" s="450"/>
      <c r="AP1476" s="77"/>
      <c r="AQ1476" s="77"/>
      <c r="AR1476" s="35"/>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row>
    <row r="1477" spans="1:74" s="54" customFormat="1" ht="15" customHeight="1" x14ac:dyDescent="0.15">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5"/>
      <c r="AG1477" s="216" t="s">
        <v>165</v>
      </c>
      <c r="AH1477" s="907" t="s">
        <v>2053</v>
      </c>
      <c r="AI1477" s="906" t="s">
        <v>2054</v>
      </c>
      <c r="AJ1477" s="905">
        <v>1603084</v>
      </c>
      <c r="AK1477" s="451">
        <v>1</v>
      </c>
      <c r="AL1477" s="451" t="s">
        <v>139</v>
      </c>
      <c r="AM1477" s="451" t="s">
        <v>140</v>
      </c>
      <c r="AN1477" s="450"/>
      <c r="AP1477" s="77"/>
      <c r="AQ1477" s="77"/>
      <c r="AR1477" s="35"/>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row>
    <row r="1478" spans="1:74" s="54" customFormat="1" ht="15" customHeight="1" x14ac:dyDescent="0.15">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5"/>
      <c r="AG1478" s="216" t="s">
        <v>165</v>
      </c>
      <c r="AH1478" s="907" t="s">
        <v>2051</v>
      </c>
      <c r="AI1478" s="906" t="s">
        <v>2052</v>
      </c>
      <c r="AJ1478" s="905">
        <v>1603085</v>
      </c>
      <c r="AK1478" s="451">
        <v>1</v>
      </c>
      <c r="AL1478" s="451" t="s">
        <v>139</v>
      </c>
      <c r="AM1478" s="451" t="s">
        <v>140</v>
      </c>
      <c r="AN1478" s="450"/>
      <c r="AP1478" s="77"/>
      <c r="AQ1478" s="77"/>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row>
    <row r="1479" spans="1:74" s="54" customFormat="1" ht="15" customHeight="1" x14ac:dyDescent="0.15">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5"/>
      <c r="AG1479" s="216" t="s">
        <v>165</v>
      </c>
      <c r="AH1479" s="907" t="s">
        <v>1954</v>
      </c>
      <c r="AI1479" s="906" t="s">
        <v>1955</v>
      </c>
      <c r="AJ1479" s="905">
        <v>1603087</v>
      </c>
      <c r="AK1479" s="451">
        <v>1</v>
      </c>
      <c r="AL1479" s="451" t="s">
        <v>139</v>
      </c>
      <c r="AM1479" s="451" t="s">
        <v>140</v>
      </c>
      <c r="AN1479" s="450"/>
      <c r="AP1479" s="77"/>
      <c r="AQ1479" s="77"/>
      <c r="AR1479" s="35"/>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row>
    <row r="1480" spans="1:74" s="54" customFormat="1" ht="15" customHeight="1" x14ac:dyDescent="0.15">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c r="AG1480" s="216" t="s">
        <v>165</v>
      </c>
      <c r="AH1480" s="907" t="s">
        <v>2063</v>
      </c>
      <c r="AI1480" s="906" t="s">
        <v>2064</v>
      </c>
      <c r="AJ1480" s="905">
        <v>1603088</v>
      </c>
      <c r="AK1480" s="451" t="s">
        <v>139</v>
      </c>
      <c r="AL1480" s="451">
        <v>1</v>
      </c>
      <c r="AM1480" s="451" t="s">
        <v>140</v>
      </c>
      <c r="AN1480" s="450"/>
      <c r="AP1480" s="77"/>
      <c r="AQ1480" s="77"/>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row>
    <row r="1481" spans="1:74" s="54" customFormat="1" ht="15" customHeight="1" x14ac:dyDescent="0.15">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5"/>
      <c r="AG1481" s="216" t="s">
        <v>165</v>
      </c>
      <c r="AH1481" s="907" t="s">
        <v>2007</v>
      </c>
      <c r="AI1481" s="906" t="s">
        <v>2008</v>
      </c>
      <c r="AJ1481" s="905">
        <v>1603089</v>
      </c>
      <c r="AK1481" s="451">
        <v>1</v>
      </c>
      <c r="AL1481" s="451" t="s">
        <v>139</v>
      </c>
      <c r="AM1481" s="451" t="s">
        <v>140</v>
      </c>
      <c r="AN1481" s="450"/>
      <c r="AP1481" s="77"/>
      <c r="AQ1481" s="77"/>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5"/>
    </row>
    <row r="1482" spans="1:74" s="54" customFormat="1" ht="15" customHeight="1" x14ac:dyDescent="0.15">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5"/>
      <c r="AG1482" s="216" t="s">
        <v>165</v>
      </c>
      <c r="AH1482" s="907" t="s">
        <v>1938</v>
      </c>
      <c r="AI1482" s="906" t="s">
        <v>1939</v>
      </c>
      <c r="AJ1482" s="905">
        <v>1603090</v>
      </c>
      <c r="AK1482" s="451" t="s">
        <v>139</v>
      </c>
      <c r="AL1482" s="451">
        <v>1</v>
      </c>
      <c r="AM1482" s="449" t="s">
        <v>3041</v>
      </c>
      <c r="AN1482" s="450"/>
      <c r="AP1482" s="77"/>
      <c r="AQ1482" s="77"/>
      <c r="AR1482" s="35"/>
      <c r="AS1482" s="35"/>
      <c r="AT1482" s="35"/>
      <c r="AU1482" s="35"/>
      <c r="AV1482" s="35"/>
      <c r="AW1482" s="35"/>
      <c r="AX1482" s="35"/>
      <c r="AY1482" s="35"/>
      <c r="AZ1482" s="35"/>
      <c r="BA1482" s="35"/>
      <c r="BB1482" s="35"/>
      <c r="BC1482" s="35"/>
      <c r="BD1482" s="35"/>
      <c r="BE1482" s="35"/>
      <c r="BF1482" s="35"/>
      <c r="BG1482" s="35"/>
      <c r="BH1482" s="35"/>
      <c r="BI1482" s="35"/>
      <c r="BJ1482" s="35"/>
      <c r="BK1482" s="35"/>
      <c r="BL1482" s="35"/>
      <c r="BM1482" s="35"/>
      <c r="BN1482" s="35"/>
      <c r="BO1482" s="35"/>
      <c r="BP1482" s="35"/>
      <c r="BQ1482" s="35"/>
      <c r="BR1482" s="35"/>
      <c r="BS1482" s="35"/>
      <c r="BT1482" s="35"/>
      <c r="BU1482" s="35"/>
      <c r="BV1482" s="35"/>
    </row>
    <row r="1483" spans="1:74" s="54" customFormat="1" ht="15" customHeight="1" x14ac:dyDescent="0.15">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5"/>
      <c r="AG1483" s="216" t="s">
        <v>165</v>
      </c>
      <c r="AH1483" s="907" t="s">
        <v>1993</v>
      </c>
      <c r="AI1483" s="906" t="s">
        <v>1994</v>
      </c>
      <c r="AJ1483" s="905">
        <v>1603091</v>
      </c>
      <c r="AK1483" s="451" t="s">
        <v>139</v>
      </c>
      <c r="AL1483" s="451">
        <v>1</v>
      </c>
      <c r="AM1483" s="449" t="s">
        <v>3041</v>
      </c>
      <c r="AN1483" s="450"/>
      <c r="AP1483" s="77"/>
      <c r="AQ1483" s="77"/>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5"/>
      <c r="BM1483" s="35"/>
      <c r="BN1483" s="35"/>
      <c r="BO1483" s="35"/>
      <c r="BP1483" s="35"/>
      <c r="BQ1483" s="35"/>
      <c r="BR1483" s="35"/>
      <c r="BS1483" s="35"/>
      <c r="BT1483" s="35"/>
      <c r="BU1483" s="35"/>
      <c r="BV1483" s="35"/>
    </row>
    <row r="1484" spans="1:74" s="54" customFormat="1" ht="15" customHeight="1" x14ac:dyDescent="0.15">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5"/>
      <c r="AG1484" s="216" t="s">
        <v>165</v>
      </c>
      <c r="AH1484" s="907" t="s">
        <v>1960</v>
      </c>
      <c r="AI1484" s="906" t="s">
        <v>1961</v>
      </c>
      <c r="AJ1484" s="905">
        <v>1603092</v>
      </c>
      <c r="AK1484" s="451">
        <v>1</v>
      </c>
      <c r="AL1484" s="451" t="s">
        <v>139</v>
      </c>
      <c r="AM1484" s="449" t="s">
        <v>3041</v>
      </c>
      <c r="AN1484" s="450"/>
      <c r="AP1484" s="77"/>
      <c r="AQ1484" s="77"/>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row>
    <row r="1485" spans="1:74" s="54" customFormat="1" ht="15" customHeight="1" x14ac:dyDescent="0.15">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5"/>
      <c r="AG1485" s="216" t="s">
        <v>165</v>
      </c>
      <c r="AH1485" s="907" t="s">
        <v>1914</v>
      </c>
      <c r="AI1485" s="906" t="s">
        <v>1915</v>
      </c>
      <c r="AJ1485" s="905">
        <v>1603093</v>
      </c>
      <c r="AK1485" s="451" t="s">
        <v>139</v>
      </c>
      <c r="AL1485" s="451">
        <v>1</v>
      </c>
      <c r="AM1485" s="451" t="s">
        <v>140</v>
      </c>
      <c r="AN1485" s="450"/>
      <c r="AP1485" s="77"/>
      <c r="AQ1485" s="77"/>
      <c r="AR1485" s="35"/>
      <c r="AS1485" s="35"/>
      <c r="AT1485" s="35"/>
      <c r="AU1485" s="35"/>
      <c r="AV1485" s="35"/>
      <c r="AW1485" s="35"/>
      <c r="AX1485" s="35"/>
      <c r="AY1485" s="35"/>
      <c r="AZ1485" s="35"/>
      <c r="BA1485" s="35"/>
      <c r="BB1485" s="35"/>
      <c r="BC1485" s="35"/>
      <c r="BD1485" s="35"/>
      <c r="BE1485" s="35"/>
      <c r="BF1485" s="35"/>
      <c r="BG1485" s="35"/>
      <c r="BH1485" s="35"/>
      <c r="BI1485" s="35"/>
      <c r="BJ1485" s="35"/>
      <c r="BK1485" s="35"/>
      <c r="BL1485" s="35"/>
      <c r="BM1485" s="35"/>
      <c r="BN1485" s="35"/>
      <c r="BO1485" s="35"/>
      <c r="BP1485" s="35"/>
      <c r="BQ1485" s="35"/>
      <c r="BR1485" s="35"/>
      <c r="BS1485" s="35"/>
      <c r="BT1485" s="35"/>
      <c r="BU1485" s="35"/>
      <c r="BV1485" s="35"/>
    </row>
    <row r="1486" spans="1:74" s="54" customFormat="1" ht="15" customHeight="1" x14ac:dyDescent="0.15">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5"/>
      <c r="AG1486" s="216" t="s">
        <v>165</v>
      </c>
      <c r="AH1486" s="907" t="s">
        <v>1983</v>
      </c>
      <c r="AI1486" s="906" t="s">
        <v>1984</v>
      </c>
      <c r="AJ1486" s="905">
        <v>1603094</v>
      </c>
      <c r="AK1486" s="451">
        <v>1</v>
      </c>
      <c r="AL1486" s="451" t="s">
        <v>139</v>
      </c>
      <c r="AM1486" s="451" t="s">
        <v>140</v>
      </c>
      <c r="AN1486" s="450"/>
      <c r="AP1486" s="77"/>
      <c r="AQ1486" s="77"/>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row>
    <row r="1487" spans="1:74" s="54" customFormat="1" ht="15" customHeight="1" x14ac:dyDescent="0.15">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5"/>
      <c r="AG1487" s="216" t="s">
        <v>165</v>
      </c>
      <c r="AH1487" s="907" t="s">
        <v>1975</v>
      </c>
      <c r="AI1487" s="906" t="s">
        <v>1976</v>
      </c>
      <c r="AJ1487" s="905">
        <v>1603103</v>
      </c>
      <c r="AK1487" s="451">
        <v>1</v>
      </c>
      <c r="AL1487" s="451" t="s">
        <v>139</v>
      </c>
      <c r="AM1487" s="451" t="s">
        <v>140</v>
      </c>
      <c r="AN1487" s="450"/>
      <c r="AP1487" s="77"/>
      <c r="AQ1487" s="77"/>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row>
    <row r="1488" spans="1:74" s="54" customFormat="1" ht="15" customHeight="1" x14ac:dyDescent="0.15">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c r="AG1488" s="216" t="s">
        <v>165</v>
      </c>
      <c r="AH1488" s="907" t="s">
        <v>2015</v>
      </c>
      <c r="AI1488" s="906" t="s">
        <v>2016</v>
      </c>
      <c r="AJ1488" s="905">
        <v>1603104</v>
      </c>
      <c r="AK1488" s="451">
        <v>1</v>
      </c>
      <c r="AL1488" s="451" t="s">
        <v>139</v>
      </c>
      <c r="AM1488" s="451" t="s">
        <v>140</v>
      </c>
      <c r="AN1488" s="450"/>
      <c r="AP1488" s="77"/>
      <c r="AQ1488" s="77"/>
      <c r="AR1488" s="35"/>
      <c r="AS1488" s="35"/>
      <c r="AT1488" s="35"/>
      <c r="AU1488" s="35"/>
      <c r="AV1488" s="35"/>
      <c r="AW1488" s="35"/>
      <c r="AX1488" s="35"/>
      <c r="AY1488" s="35"/>
      <c r="AZ1488" s="35"/>
      <c r="BA1488" s="35"/>
      <c r="BB1488" s="35"/>
      <c r="BC1488" s="35"/>
      <c r="BD1488" s="35"/>
      <c r="BE1488" s="35"/>
      <c r="BF1488" s="35"/>
      <c r="BG1488" s="35"/>
      <c r="BH1488" s="35"/>
      <c r="BI1488" s="35"/>
      <c r="BJ1488" s="35"/>
      <c r="BK1488" s="35"/>
      <c r="BL1488" s="35"/>
      <c r="BM1488" s="35"/>
      <c r="BN1488" s="35"/>
      <c r="BO1488" s="35"/>
      <c r="BP1488" s="35"/>
      <c r="BQ1488" s="35"/>
      <c r="BR1488" s="35"/>
      <c r="BS1488" s="35"/>
      <c r="BT1488" s="35"/>
      <c r="BU1488" s="35"/>
      <c r="BV1488" s="35"/>
    </row>
    <row r="1489" spans="1:74" s="54" customFormat="1" ht="15" customHeight="1" x14ac:dyDescent="0.15">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c r="AG1489" s="216" t="s">
        <v>165</v>
      </c>
      <c r="AH1489" s="907" t="s">
        <v>1969</v>
      </c>
      <c r="AI1489" s="906" t="s">
        <v>1970</v>
      </c>
      <c r="AJ1489" s="905">
        <v>1603106</v>
      </c>
      <c r="AK1489" s="451">
        <v>1</v>
      </c>
      <c r="AL1489" s="451" t="s">
        <v>139</v>
      </c>
      <c r="AM1489" s="451" t="s">
        <v>140</v>
      </c>
      <c r="AN1489" s="450"/>
      <c r="AP1489" s="77"/>
      <c r="AQ1489" s="77"/>
      <c r="AR1489" s="35"/>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5"/>
    </row>
    <row r="1490" spans="1:74" s="54" customFormat="1" ht="15" customHeight="1" x14ac:dyDescent="0.15">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5"/>
      <c r="AG1490" s="216" t="s">
        <v>166</v>
      </c>
      <c r="AH1490" s="907" t="s">
        <v>2173</v>
      </c>
      <c r="AI1490" s="906" t="s">
        <v>2174</v>
      </c>
      <c r="AJ1490" s="905">
        <v>1604001</v>
      </c>
      <c r="AK1490" s="451" t="s">
        <v>139</v>
      </c>
      <c r="AL1490" s="451">
        <v>1</v>
      </c>
      <c r="AM1490" s="449" t="s">
        <v>3041</v>
      </c>
      <c r="AN1490" s="450"/>
      <c r="AP1490" s="77"/>
      <c r="AQ1490" s="77"/>
      <c r="AR1490" s="35"/>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row>
    <row r="1491" spans="1:74" s="54" customFormat="1" ht="15" customHeight="1" x14ac:dyDescent="0.15">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c r="AG1491" s="216" t="s">
        <v>166</v>
      </c>
      <c r="AH1491" s="907" t="s">
        <v>2097</v>
      </c>
      <c r="AI1491" s="906" t="s">
        <v>2098</v>
      </c>
      <c r="AJ1491" s="905">
        <v>1604002</v>
      </c>
      <c r="AK1491" s="451">
        <v>1</v>
      </c>
      <c r="AL1491" s="451" t="s">
        <v>139</v>
      </c>
      <c r="AM1491" s="451" t="s">
        <v>140</v>
      </c>
      <c r="AN1491" s="450"/>
      <c r="AP1491" s="77"/>
      <c r="AQ1491" s="77"/>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row>
    <row r="1492" spans="1:74" s="54" customFormat="1" ht="15" customHeight="1" x14ac:dyDescent="0.15">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G1492" s="216" t="s">
        <v>166</v>
      </c>
      <c r="AH1492" s="907" t="s">
        <v>2157</v>
      </c>
      <c r="AI1492" s="906" t="s">
        <v>2158</v>
      </c>
      <c r="AJ1492" s="905">
        <v>1604003</v>
      </c>
      <c r="AK1492" s="451">
        <v>1</v>
      </c>
      <c r="AL1492" s="451" t="s">
        <v>139</v>
      </c>
      <c r="AM1492" s="449" t="s">
        <v>3041</v>
      </c>
      <c r="AN1492" s="450"/>
      <c r="AP1492" s="77"/>
      <c r="AQ1492" s="77"/>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row>
    <row r="1493" spans="1:74" s="54" customFormat="1" ht="15" customHeight="1" x14ac:dyDescent="0.15">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5"/>
      <c r="AG1493" s="216" t="s">
        <v>166</v>
      </c>
      <c r="AH1493" s="907" t="s">
        <v>2183</v>
      </c>
      <c r="AI1493" s="906" t="s">
        <v>2184</v>
      </c>
      <c r="AJ1493" s="905">
        <v>1604004</v>
      </c>
      <c r="AK1493" s="451" t="s">
        <v>139</v>
      </c>
      <c r="AL1493" s="451">
        <v>1</v>
      </c>
      <c r="AM1493" s="449" t="s">
        <v>3041</v>
      </c>
      <c r="AN1493" s="450"/>
      <c r="AP1493" s="77"/>
      <c r="AQ1493" s="77"/>
      <c r="AR1493" s="35"/>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row>
    <row r="1494" spans="1:74" s="54" customFormat="1" ht="15" customHeight="1" x14ac:dyDescent="0.15">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5"/>
      <c r="AG1494" s="216" t="s">
        <v>166</v>
      </c>
      <c r="AH1494" s="907" t="s">
        <v>2179</v>
      </c>
      <c r="AI1494" s="906" t="s">
        <v>2180</v>
      </c>
      <c r="AJ1494" s="905">
        <v>1604005</v>
      </c>
      <c r="AK1494" s="451" t="s">
        <v>139</v>
      </c>
      <c r="AL1494" s="451">
        <v>1</v>
      </c>
      <c r="AM1494" s="449" t="s">
        <v>3041</v>
      </c>
      <c r="AN1494" s="450"/>
      <c r="AP1494" s="77"/>
      <c r="AQ1494" s="77"/>
      <c r="AR1494" s="35"/>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5"/>
    </row>
    <row r="1495" spans="1:74" s="54" customFormat="1" ht="15" customHeight="1" x14ac:dyDescent="0.15">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5"/>
      <c r="AG1495" s="216" t="s">
        <v>166</v>
      </c>
      <c r="AH1495" s="907" t="s">
        <v>2099</v>
      </c>
      <c r="AI1495" s="906" t="s">
        <v>2100</v>
      </c>
      <c r="AJ1495" s="905">
        <v>1604006</v>
      </c>
      <c r="AK1495" s="451">
        <v>1</v>
      </c>
      <c r="AL1495" s="451" t="s">
        <v>139</v>
      </c>
      <c r="AM1495" s="449" t="s">
        <v>3041</v>
      </c>
      <c r="AN1495" s="450"/>
      <c r="AP1495" s="77"/>
      <c r="AQ1495" s="77"/>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row>
    <row r="1496" spans="1:74" s="54" customFormat="1" ht="15" customHeight="1" x14ac:dyDescent="0.15">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5"/>
      <c r="AG1496" s="216" t="s">
        <v>166</v>
      </c>
      <c r="AH1496" s="907" t="s">
        <v>2123</v>
      </c>
      <c r="AI1496" s="906" t="s">
        <v>2124</v>
      </c>
      <c r="AJ1496" s="905">
        <v>1604007</v>
      </c>
      <c r="AK1496" s="451">
        <v>1</v>
      </c>
      <c r="AL1496" s="451" t="s">
        <v>139</v>
      </c>
      <c r="AM1496" s="449" t="s">
        <v>3041</v>
      </c>
      <c r="AN1496" s="450"/>
      <c r="AP1496" s="77"/>
      <c r="AQ1496" s="77"/>
      <c r="AR1496" s="35"/>
      <c r="AS1496" s="35"/>
      <c r="AT1496" s="35"/>
      <c r="AU1496" s="35"/>
      <c r="AV1496" s="35"/>
      <c r="AW1496" s="35"/>
      <c r="AX1496" s="35"/>
      <c r="AY1496" s="35"/>
      <c r="AZ1496" s="35"/>
      <c r="BA1496" s="35"/>
      <c r="BB1496" s="35"/>
      <c r="BC1496" s="35"/>
      <c r="BD1496" s="35"/>
      <c r="BE1496" s="35"/>
      <c r="BF1496" s="35"/>
      <c r="BG1496" s="35"/>
      <c r="BH1496" s="35"/>
      <c r="BI1496" s="35"/>
      <c r="BJ1496" s="35"/>
      <c r="BK1496" s="35"/>
      <c r="BL1496" s="35"/>
      <c r="BM1496" s="35"/>
      <c r="BN1496" s="35"/>
      <c r="BO1496" s="35"/>
      <c r="BP1496" s="35"/>
      <c r="BQ1496" s="35"/>
      <c r="BR1496" s="35"/>
      <c r="BS1496" s="35"/>
      <c r="BT1496" s="35"/>
      <c r="BU1496" s="35"/>
      <c r="BV1496" s="35"/>
    </row>
    <row r="1497" spans="1:74" s="54" customFormat="1" ht="15" customHeight="1" x14ac:dyDescent="0.15">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5"/>
      <c r="AG1497" s="216" t="s">
        <v>166</v>
      </c>
      <c r="AH1497" s="907" t="s">
        <v>2181</v>
      </c>
      <c r="AI1497" s="906" t="s">
        <v>2182</v>
      </c>
      <c r="AJ1497" s="905">
        <v>1604008</v>
      </c>
      <c r="AK1497" s="451">
        <v>1</v>
      </c>
      <c r="AL1497" s="451" t="s">
        <v>139</v>
      </c>
      <c r="AM1497" s="449" t="s">
        <v>3041</v>
      </c>
      <c r="AN1497" s="450"/>
      <c r="AP1497" s="77"/>
      <c r="AQ1497" s="77"/>
      <c r="AR1497" s="35"/>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5"/>
    </row>
    <row r="1498" spans="1:74" s="54" customFormat="1" ht="15" customHeight="1" x14ac:dyDescent="0.15">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5"/>
      <c r="AG1498" s="216" t="s">
        <v>166</v>
      </c>
      <c r="AH1498" s="907" t="s">
        <v>2107</v>
      </c>
      <c r="AI1498" s="906" t="s">
        <v>2108</v>
      </c>
      <c r="AJ1498" s="905">
        <v>1604009</v>
      </c>
      <c r="AK1498" s="451">
        <v>1</v>
      </c>
      <c r="AL1498" s="451" t="s">
        <v>139</v>
      </c>
      <c r="AM1498" s="449" t="s">
        <v>3041</v>
      </c>
      <c r="AN1498" s="450"/>
      <c r="AP1498" s="77"/>
      <c r="AQ1498" s="77"/>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row>
    <row r="1499" spans="1:74" s="54" customFormat="1" ht="15" customHeight="1" x14ac:dyDescent="0.15">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5"/>
      <c r="AG1499" s="216" t="s">
        <v>166</v>
      </c>
      <c r="AH1499" s="907" t="s">
        <v>2135</v>
      </c>
      <c r="AI1499" s="906" t="s">
        <v>2136</v>
      </c>
      <c r="AJ1499" s="905">
        <v>1604010</v>
      </c>
      <c r="AK1499" s="451" t="s">
        <v>139</v>
      </c>
      <c r="AL1499" s="451">
        <v>1</v>
      </c>
      <c r="AM1499" s="449" t="s">
        <v>3041</v>
      </c>
      <c r="AN1499" s="450"/>
      <c r="AP1499" s="77"/>
      <c r="AQ1499" s="77"/>
      <c r="AR1499" s="35"/>
      <c r="AS1499" s="35"/>
      <c r="AT1499" s="35"/>
      <c r="AU1499" s="35"/>
      <c r="AV1499" s="35"/>
      <c r="AW1499" s="35"/>
      <c r="AX1499" s="35"/>
      <c r="AY1499" s="35"/>
      <c r="AZ1499" s="35"/>
      <c r="BA1499" s="35"/>
      <c r="BB1499" s="35"/>
      <c r="BC1499" s="35"/>
      <c r="BD1499" s="35"/>
      <c r="BE1499" s="35"/>
      <c r="BF1499" s="35"/>
      <c r="BG1499" s="35"/>
      <c r="BH1499" s="35"/>
      <c r="BI1499" s="35"/>
      <c r="BJ1499" s="35"/>
      <c r="BK1499" s="35"/>
      <c r="BL1499" s="35"/>
      <c r="BM1499" s="35"/>
      <c r="BN1499" s="35"/>
      <c r="BO1499" s="35"/>
      <c r="BP1499" s="35"/>
      <c r="BQ1499" s="35"/>
      <c r="BR1499" s="35"/>
      <c r="BS1499" s="35"/>
      <c r="BT1499" s="35"/>
      <c r="BU1499" s="35"/>
      <c r="BV1499" s="35"/>
    </row>
    <row r="1500" spans="1:74" s="54" customFormat="1" ht="15" customHeight="1" x14ac:dyDescent="0.15">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G1500" s="216" t="s">
        <v>166</v>
      </c>
      <c r="AH1500" s="907" t="s">
        <v>2143</v>
      </c>
      <c r="AI1500" s="906" t="s">
        <v>2144</v>
      </c>
      <c r="AJ1500" s="905">
        <v>1604011</v>
      </c>
      <c r="AK1500" s="451" t="s">
        <v>139</v>
      </c>
      <c r="AL1500" s="451">
        <v>1</v>
      </c>
      <c r="AM1500" s="451" t="s">
        <v>140</v>
      </c>
      <c r="AN1500" s="450"/>
      <c r="AP1500" s="77"/>
      <c r="AQ1500" s="77"/>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5"/>
    </row>
    <row r="1501" spans="1:74" s="54" customFormat="1" ht="15" customHeight="1" x14ac:dyDescent="0.15">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5"/>
      <c r="AG1501" s="216" t="s">
        <v>166</v>
      </c>
      <c r="AH1501" s="907" t="s">
        <v>2167</v>
      </c>
      <c r="AI1501" s="906" t="s">
        <v>2168</v>
      </c>
      <c r="AJ1501" s="905">
        <v>1604012</v>
      </c>
      <c r="AK1501" s="451" t="s">
        <v>139</v>
      </c>
      <c r="AL1501" s="451">
        <v>1</v>
      </c>
      <c r="AM1501" s="449" t="s">
        <v>3041</v>
      </c>
      <c r="AN1501" s="450"/>
      <c r="AP1501" s="77"/>
      <c r="AQ1501" s="77"/>
      <c r="AR1501" s="35"/>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5"/>
    </row>
    <row r="1502" spans="1:74" s="54" customFormat="1" ht="15" customHeight="1" x14ac:dyDescent="0.15">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5"/>
      <c r="AG1502" s="216" t="s">
        <v>166</v>
      </c>
      <c r="AH1502" s="907" t="s">
        <v>2090</v>
      </c>
      <c r="AI1502" s="906" t="s">
        <v>2091</v>
      </c>
      <c r="AJ1502" s="905">
        <v>1604013</v>
      </c>
      <c r="AK1502" s="451">
        <v>1</v>
      </c>
      <c r="AL1502" s="451" t="s">
        <v>139</v>
      </c>
      <c r="AM1502" s="449" t="s">
        <v>3041</v>
      </c>
      <c r="AN1502" s="450"/>
      <c r="AP1502" s="77"/>
      <c r="AQ1502" s="77"/>
      <c r="AR1502" s="35"/>
      <c r="AS1502" s="35"/>
      <c r="AT1502" s="35"/>
      <c r="AU1502" s="35"/>
      <c r="AV1502" s="35"/>
      <c r="AW1502" s="35"/>
      <c r="AX1502" s="35"/>
      <c r="AY1502" s="35"/>
      <c r="AZ1502" s="35"/>
      <c r="BA1502" s="35"/>
      <c r="BB1502" s="35"/>
      <c r="BC1502" s="35"/>
      <c r="BD1502" s="35"/>
      <c r="BE1502" s="35"/>
      <c r="BF1502" s="35"/>
      <c r="BG1502" s="35"/>
      <c r="BH1502" s="35"/>
      <c r="BI1502" s="35"/>
      <c r="BJ1502" s="35"/>
      <c r="BK1502" s="35"/>
      <c r="BL1502" s="35"/>
      <c r="BM1502" s="35"/>
      <c r="BN1502" s="35"/>
      <c r="BO1502" s="35"/>
      <c r="BP1502" s="35"/>
      <c r="BQ1502" s="35"/>
      <c r="BR1502" s="35"/>
      <c r="BS1502" s="35"/>
      <c r="BT1502" s="35"/>
      <c r="BU1502" s="35"/>
      <c r="BV1502" s="35"/>
    </row>
    <row r="1503" spans="1:74" s="54" customFormat="1" ht="15" customHeight="1" x14ac:dyDescent="0.15">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5"/>
      <c r="AG1503" s="216" t="s">
        <v>166</v>
      </c>
      <c r="AH1503" s="907" t="s">
        <v>2109</v>
      </c>
      <c r="AI1503" s="906" t="s">
        <v>2110</v>
      </c>
      <c r="AJ1503" s="905">
        <v>1604014</v>
      </c>
      <c r="AK1503" s="451">
        <v>1</v>
      </c>
      <c r="AL1503" s="451" t="s">
        <v>139</v>
      </c>
      <c r="AM1503" s="449" t="s">
        <v>3041</v>
      </c>
      <c r="AN1503" s="450"/>
      <c r="AP1503" s="77"/>
      <c r="AQ1503" s="77"/>
      <c r="AR1503" s="35"/>
      <c r="AS1503" s="35"/>
      <c r="AT1503" s="35"/>
      <c r="AU1503" s="35"/>
      <c r="AV1503" s="35"/>
      <c r="AW1503" s="35"/>
      <c r="AX1503" s="35"/>
      <c r="AY1503" s="35"/>
      <c r="AZ1503" s="35"/>
      <c r="BA1503" s="35"/>
      <c r="BB1503" s="35"/>
      <c r="BC1503" s="35"/>
      <c r="BD1503" s="35"/>
      <c r="BE1503" s="35"/>
      <c r="BF1503" s="35"/>
      <c r="BG1503" s="35"/>
      <c r="BH1503" s="35"/>
      <c r="BI1503" s="35"/>
      <c r="BJ1503" s="35"/>
      <c r="BK1503" s="35"/>
      <c r="BL1503" s="35"/>
      <c r="BM1503" s="35"/>
      <c r="BN1503" s="35"/>
      <c r="BO1503" s="35"/>
      <c r="BP1503" s="35"/>
      <c r="BQ1503" s="35"/>
      <c r="BR1503" s="35"/>
      <c r="BS1503" s="35"/>
      <c r="BT1503" s="35"/>
      <c r="BU1503" s="35"/>
      <c r="BV1503" s="35"/>
    </row>
    <row r="1504" spans="1:74" s="54" customFormat="1" ht="15" customHeight="1" x14ac:dyDescent="0.15">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5"/>
      <c r="AG1504" s="216" t="s">
        <v>166</v>
      </c>
      <c r="AH1504" s="907" t="s">
        <v>2111</v>
      </c>
      <c r="AI1504" s="906" t="s">
        <v>2112</v>
      </c>
      <c r="AJ1504" s="905">
        <v>1604015</v>
      </c>
      <c r="AK1504" s="451">
        <v>1</v>
      </c>
      <c r="AL1504" s="451" t="s">
        <v>139</v>
      </c>
      <c r="AM1504" s="449" t="s">
        <v>3041</v>
      </c>
      <c r="AN1504" s="450"/>
      <c r="AP1504" s="77"/>
      <c r="AQ1504" s="77"/>
      <c r="AR1504" s="35"/>
      <c r="AS1504" s="35"/>
      <c r="AT1504" s="35"/>
      <c r="AU1504" s="35"/>
      <c r="AV1504" s="35"/>
      <c r="AW1504" s="35"/>
      <c r="AX1504" s="35"/>
      <c r="AY1504" s="35"/>
      <c r="AZ1504" s="35"/>
      <c r="BA1504" s="35"/>
      <c r="BB1504" s="35"/>
      <c r="BC1504" s="35"/>
      <c r="BD1504" s="35"/>
      <c r="BE1504" s="35"/>
      <c r="BF1504" s="35"/>
      <c r="BG1504" s="35"/>
      <c r="BH1504" s="35"/>
      <c r="BI1504" s="35"/>
      <c r="BJ1504" s="35"/>
      <c r="BK1504" s="35"/>
      <c r="BL1504" s="35"/>
      <c r="BM1504" s="35"/>
      <c r="BN1504" s="35"/>
      <c r="BO1504" s="35"/>
      <c r="BP1504" s="35"/>
      <c r="BQ1504" s="35"/>
      <c r="BR1504" s="35"/>
      <c r="BS1504" s="35"/>
      <c r="BT1504" s="35"/>
      <c r="BU1504" s="35"/>
      <c r="BV1504" s="35"/>
    </row>
    <row r="1505" spans="1:74" s="54" customFormat="1" ht="15" customHeight="1" x14ac:dyDescent="0.15">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c r="AG1505" s="216" t="s">
        <v>166</v>
      </c>
      <c r="AH1505" s="907" t="s">
        <v>2165</v>
      </c>
      <c r="AI1505" s="906" t="s">
        <v>2166</v>
      </c>
      <c r="AJ1505" s="905">
        <v>1604016</v>
      </c>
      <c r="AK1505" s="451" t="s">
        <v>139</v>
      </c>
      <c r="AL1505" s="451">
        <v>1</v>
      </c>
      <c r="AM1505" s="449" t="s">
        <v>3041</v>
      </c>
      <c r="AN1505" s="450"/>
      <c r="AP1505" s="77"/>
      <c r="AQ1505" s="77"/>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row>
    <row r="1506" spans="1:74" s="54" customFormat="1" ht="15" customHeight="1" x14ac:dyDescent="0.15">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5"/>
      <c r="AG1506" s="216" t="s">
        <v>166</v>
      </c>
      <c r="AH1506" s="907" t="s">
        <v>2185</v>
      </c>
      <c r="AI1506" s="906" t="s">
        <v>2186</v>
      </c>
      <c r="AJ1506" s="905">
        <v>1604017</v>
      </c>
      <c r="AK1506" s="451">
        <v>1</v>
      </c>
      <c r="AL1506" s="451" t="s">
        <v>139</v>
      </c>
      <c r="AM1506" s="451" t="s">
        <v>140</v>
      </c>
      <c r="AN1506" s="450"/>
      <c r="AP1506" s="77"/>
      <c r="AQ1506" s="77"/>
      <c r="AR1506" s="35"/>
      <c r="AS1506" s="35"/>
      <c r="AT1506" s="35"/>
      <c r="AU1506" s="35"/>
      <c r="AV1506" s="35"/>
      <c r="AW1506" s="35"/>
      <c r="AX1506" s="35"/>
      <c r="AY1506" s="35"/>
      <c r="AZ1506" s="35"/>
      <c r="BA1506" s="35"/>
      <c r="BB1506" s="35"/>
      <c r="BC1506" s="35"/>
      <c r="BD1506" s="35"/>
      <c r="BE1506" s="35"/>
      <c r="BF1506" s="35"/>
      <c r="BG1506" s="35"/>
      <c r="BH1506" s="35"/>
      <c r="BI1506" s="35"/>
      <c r="BJ1506" s="35"/>
      <c r="BK1506" s="35"/>
      <c r="BL1506" s="35"/>
      <c r="BM1506" s="35"/>
      <c r="BN1506" s="35"/>
      <c r="BO1506" s="35"/>
      <c r="BP1506" s="35"/>
      <c r="BQ1506" s="35"/>
      <c r="BR1506" s="35"/>
      <c r="BS1506" s="35"/>
      <c r="BT1506" s="35"/>
      <c r="BU1506" s="35"/>
      <c r="BV1506" s="35"/>
    </row>
    <row r="1507" spans="1:74" s="54" customFormat="1" ht="15" customHeight="1" x14ac:dyDescent="0.15">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G1507" s="216" t="s">
        <v>166</v>
      </c>
      <c r="AH1507" s="907" t="s">
        <v>2113</v>
      </c>
      <c r="AI1507" s="906" t="s">
        <v>2114</v>
      </c>
      <c r="AJ1507" s="905">
        <v>1604018</v>
      </c>
      <c r="AK1507" s="451">
        <v>1</v>
      </c>
      <c r="AL1507" s="451" t="s">
        <v>139</v>
      </c>
      <c r="AM1507" s="449" t="s">
        <v>3041</v>
      </c>
      <c r="AN1507" s="450"/>
      <c r="AP1507" s="77"/>
      <c r="AQ1507" s="77"/>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row>
    <row r="1508" spans="1:74" s="54" customFormat="1" ht="15" customHeight="1" x14ac:dyDescent="0.15">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5"/>
      <c r="AG1508" s="216" t="s">
        <v>166</v>
      </c>
      <c r="AH1508" s="907" t="s">
        <v>2147</v>
      </c>
      <c r="AI1508" s="906" t="s">
        <v>2148</v>
      </c>
      <c r="AJ1508" s="905">
        <v>1604019</v>
      </c>
      <c r="AK1508" s="451">
        <v>1</v>
      </c>
      <c r="AL1508" s="451" t="s">
        <v>139</v>
      </c>
      <c r="AM1508" s="449" t="s">
        <v>3041</v>
      </c>
      <c r="AN1508" s="450"/>
      <c r="AP1508" s="77"/>
      <c r="AQ1508" s="77"/>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row>
    <row r="1509" spans="1:74" s="54" customFormat="1" ht="15" customHeight="1" x14ac:dyDescent="0.15">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5"/>
      <c r="AG1509" s="216" t="s">
        <v>166</v>
      </c>
      <c r="AH1509" s="907" t="s">
        <v>2133</v>
      </c>
      <c r="AI1509" s="906" t="s">
        <v>2134</v>
      </c>
      <c r="AJ1509" s="905">
        <v>1604020</v>
      </c>
      <c r="AK1509" s="451" t="s">
        <v>139</v>
      </c>
      <c r="AL1509" s="451">
        <v>1</v>
      </c>
      <c r="AM1509" s="449" t="s">
        <v>3041</v>
      </c>
      <c r="AN1509" s="450"/>
      <c r="AP1509" s="77"/>
      <c r="AQ1509" s="77"/>
      <c r="AR1509" s="35"/>
      <c r="AS1509" s="35"/>
      <c r="AT1509" s="35"/>
      <c r="AU1509" s="35"/>
      <c r="AV1509" s="35"/>
      <c r="AW1509" s="35"/>
      <c r="AX1509" s="35"/>
      <c r="AY1509" s="35"/>
      <c r="AZ1509" s="35"/>
      <c r="BA1509" s="35"/>
      <c r="BB1509" s="35"/>
      <c r="BC1509" s="35"/>
      <c r="BD1509" s="35"/>
      <c r="BE1509" s="35"/>
      <c r="BF1509" s="35"/>
      <c r="BG1509" s="35"/>
      <c r="BH1509" s="35"/>
      <c r="BI1509" s="35"/>
      <c r="BJ1509" s="35"/>
      <c r="BK1509" s="35"/>
      <c r="BL1509" s="35"/>
      <c r="BM1509" s="35"/>
      <c r="BN1509" s="35"/>
      <c r="BO1509" s="35"/>
      <c r="BP1509" s="35"/>
      <c r="BQ1509" s="35"/>
      <c r="BR1509" s="35"/>
      <c r="BS1509" s="35"/>
      <c r="BT1509" s="35"/>
      <c r="BU1509" s="35"/>
      <c r="BV1509" s="35"/>
    </row>
    <row r="1510" spans="1:74" s="54" customFormat="1" ht="15" customHeight="1" x14ac:dyDescent="0.15">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5"/>
      <c r="AG1510" s="216" t="s">
        <v>166</v>
      </c>
      <c r="AH1510" s="907" t="s">
        <v>2127</v>
      </c>
      <c r="AI1510" s="906" t="s">
        <v>2128</v>
      </c>
      <c r="AJ1510" s="905">
        <v>1604021</v>
      </c>
      <c r="AK1510" s="451" t="s">
        <v>139</v>
      </c>
      <c r="AL1510" s="451">
        <v>1</v>
      </c>
      <c r="AM1510" s="449" t="s">
        <v>3041</v>
      </c>
      <c r="AN1510" s="450"/>
      <c r="AP1510" s="77"/>
      <c r="AQ1510" s="77"/>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row>
    <row r="1511" spans="1:74" s="54" customFormat="1" ht="15" customHeight="1" x14ac:dyDescent="0.15">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G1511" s="216" t="s">
        <v>166</v>
      </c>
      <c r="AH1511" s="907" t="s">
        <v>2103</v>
      </c>
      <c r="AI1511" s="906" t="s">
        <v>2104</v>
      </c>
      <c r="AJ1511" s="905">
        <v>1604022</v>
      </c>
      <c r="AK1511" s="451" t="s">
        <v>139</v>
      </c>
      <c r="AL1511" s="451">
        <v>1</v>
      </c>
      <c r="AM1511" s="449" t="s">
        <v>3041</v>
      </c>
      <c r="AN1511" s="450"/>
      <c r="AP1511" s="77"/>
      <c r="AQ1511" s="77"/>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row>
    <row r="1512" spans="1:74" s="54" customFormat="1" ht="15" customHeight="1" x14ac:dyDescent="0.15">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5"/>
      <c r="AG1512" s="216" t="s">
        <v>166</v>
      </c>
      <c r="AH1512" s="907" t="s">
        <v>2149</v>
      </c>
      <c r="AI1512" s="906" t="s">
        <v>2150</v>
      </c>
      <c r="AJ1512" s="905">
        <v>1604023</v>
      </c>
      <c r="AK1512" s="451" t="s">
        <v>139</v>
      </c>
      <c r="AL1512" s="451">
        <v>1</v>
      </c>
      <c r="AM1512" s="449" t="s">
        <v>3041</v>
      </c>
      <c r="AN1512" s="450"/>
      <c r="AP1512" s="77"/>
      <c r="AQ1512" s="77"/>
      <c r="AR1512" s="35"/>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row>
    <row r="1513" spans="1:74" s="54" customFormat="1" ht="15" customHeight="1" x14ac:dyDescent="0.15">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5"/>
      <c r="AG1513" s="216" t="s">
        <v>166</v>
      </c>
      <c r="AH1513" s="907" t="s">
        <v>3065</v>
      </c>
      <c r="AI1513" s="906" t="s">
        <v>3066</v>
      </c>
      <c r="AJ1513" s="905">
        <v>1604024</v>
      </c>
      <c r="AK1513" s="451">
        <v>1</v>
      </c>
      <c r="AL1513" s="451" t="s">
        <v>139</v>
      </c>
      <c r="AM1513" s="449" t="s">
        <v>3041</v>
      </c>
      <c r="AN1513" s="450"/>
      <c r="AP1513" s="77"/>
      <c r="AQ1513" s="77"/>
      <c r="AR1513" s="35"/>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5"/>
    </row>
    <row r="1514" spans="1:74" s="54" customFormat="1" ht="15" customHeight="1" x14ac:dyDescent="0.15">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5"/>
      <c r="AG1514" s="216" t="s">
        <v>166</v>
      </c>
      <c r="AH1514" s="907" t="s">
        <v>2151</v>
      </c>
      <c r="AI1514" s="906" t="s">
        <v>2152</v>
      </c>
      <c r="AJ1514" s="905">
        <v>1604025</v>
      </c>
      <c r="AK1514" s="451">
        <v>1</v>
      </c>
      <c r="AL1514" s="451" t="s">
        <v>139</v>
      </c>
      <c r="AM1514" s="449" t="s">
        <v>3041</v>
      </c>
      <c r="AN1514" s="450"/>
      <c r="AP1514" s="77"/>
      <c r="AQ1514" s="77"/>
      <c r="AR1514" s="35"/>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5"/>
    </row>
    <row r="1515" spans="1:74" s="54" customFormat="1" ht="15" customHeight="1" x14ac:dyDescent="0.15">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G1515" s="216" t="s">
        <v>166</v>
      </c>
      <c r="AH1515" s="907" t="s">
        <v>2115</v>
      </c>
      <c r="AI1515" s="906" t="s">
        <v>2116</v>
      </c>
      <c r="AJ1515" s="905">
        <v>1604026</v>
      </c>
      <c r="AK1515" s="451">
        <v>1</v>
      </c>
      <c r="AL1515" s="451" t="s">
        <v>139</v>
      </c>
      <c r="AM1515" s="449" t="s">
        <v>3041</v>
      </c>
      <c r="AN1515" s="450"/>
      <c r="AP1515" s="77"/>
      <c r="AQ1515" s="77"/>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row>
    <row r="1516" spans="1:74" s="54" customFormat="1" ht="15" customHeight="1" x14ac:dyDescent="0.15">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5"/>
      <c r="AG1516" s="216" t="s">
        <v>166</v>
      </c>
      <c r="AH1516" s="907" t="s">
        <v>2137</v>
      </c>
      <c r="AI1516" s="906" t="s">
        <v>2138</v>
      </c>
      <c r="AJ1516" s="905">
        <v>1604027</v>
      </c>
      <c r="AK1516" s="451" t="s">
        <v>139</v>
      </c>
      <c r="AL1516" s="451">
        <v>1</v>
      </c>
      <c r="AM1516" s="449" t="s">
        <v>3041</v>
      </c>
      <c r="AN1516" s="450"/>
      <c r="AP1516" s="77"/>
      <c r="AQ1516" s="77"/>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5"/>
    </row>
    <row r="1517" spans="1:74" s="54" customFormat="1" ht="15" customHeight="1" x14ac:dyDescent="0.15">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G1517" s="216" t="s">
        <v>166</v>
      </c>
      <c r="AH1517" s="907" t="s">
        <v>2129</v>
      </c>
      <c r="AI1517" s="906" t="s">
        <v>2130</v>
      </c>
      <c r="AJ1517" s="905">
        <v>1604028</v>
      </c>
      <c r="AK1517" s="451">
        <v>1</v>
      </c>
      <c r="AL1517" s="451" t="s">
        <v>139</v>
      </c>
      <c r="AM1517" s="449" t="s">
        <v>3041</v>
      </c>
      <c r="AN1517" s="450"/>
      <c r="AP1517" s="77"/>
      <c r="AQ1517" s="77"/>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row>
    <row r="1518" spans="1:74" s="54" customFormat="1" ht="15" customHeight="1" x14ac:dyDescent="0.1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G1518" s="216" t="s">
        <v>166</v>
      </c>
      <c r="AH1518" s="907" t="s">
        <v>2125</v>
      </c>
      <c r="AI1518" s="906" t="s">
        <v>2126</v>
      </c>
      <c r="AJ1518" s="905">
        <v>1604029</v>
      </c>
      <c r="AK1518" s="451" t="s">
        <v>139</v>
      </c>
      <c r="AL1518" s="451">
        <v>1</v>
      </c>
      <c r="AM1518" s="449" t="s">
        <v>3041</v>
      </c>
      <c r="AN1518" s="450"/>
      <c r="AP1518" s="77"/>
      <c r="AQ1518" s="77"/>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row>
    <row r="1519" spans="1:74" s="54" customFormat="1" ht="15" customHeight="1" x14ac:dyDescent="0.1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G1519" s="216" t="s">
        <v>166</v>
      </c>
      <c r="AH1519" s="907" t="s">
        <v>2131</v>
      </c>
      <c r="AI1519" s="906" t="s">
        <v>2132</v>
      </c>
      <c r="AJ1519" s="905">
        <v>1604030</v>
      </c>
      <c r="AK1519" s="451" t="s">
        <v>139</v>
      </c>
      <c r="AL1519" s="451">
        <v>1</v>
      </c>
      <c r="AM1519" s="449" t="s">
        <v>3041</v>
      </c>
      <c r="AN1519" s="450"/>
      <c r="AP1519" s="77"/>
      <c r="AQ1519" s="77"/>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row>
    <row r="1520" spans="1:74" s="54" customFormat="1" ht="15" customHeight="1" x14ac:dyDescent="0.15">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5"/>
      <c r="AG1520" s="216" t="s">
        <v>166</v>
      </c>
      <c r="AH1520" s="907" t="s">
        <v>2092</v>
      </c>
      <c r="AI1520" s="906" t="s">
        <v>2093</v>
      </c>
      <c r="AJ1520" s="905">
        <v>1604031</v>
      </c>
      <c r="AK1520" s="451" t="s">
        <v>139</v>
      </c>
      <c r="AL1520" s="451">
        <v>1</v>
      </c>
      <c r="AM1520" s="449" t="s">
        <v>3041</v>
      </c>
      <c r="AN1520" s="450"/>
      <c r="AP1520" s="77"/>
      <c r="AQ1520" s="77"/>
      <c r="AR1520" s="35"/>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5"/>
    </row>
    <row r="1521" spans="1:74" s="54" customFormat="1" ht="15" customHeight="1" x14ac:dyDescent="0.15">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5"/>
      <c r="AG1521" s="216" t="s">
        <v>166</v>
      </c>
      <c r="AH1521" s="907" t="s">
        <v>2153</v>
      </c>
      <c r="AI1521" s="906" t="s">
        <v>2154</v>
      </c>
      <c r="AJ1521" s="905">
        <v>1604032</v>
      </c>
      <c r="AK1521" s="451" t="s">
        <v>139</v>
      </c>
      <c r="AL1521" s="451">
        <v>1</v>
      </c>
      <c r="AM1521" s="449" t="s">
        <v>3041</v>
      </c>
      <c r="AN1521" s="450"/>
      <c r="AP1521" s="77"/>
      <c r="AQ1521" s="77"/>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row>
    <row r="1522" spans="1:74" s="54" customFormat="1" ht="15" customHeight="1" x14ac:dyDescent="0.15">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5"/>
      <c r="AG1522" s="216" t="s">
        <v>166</v>
      </c>
      <c r="AH1522" s="907" t="s">
        <v>2159</v>
      </c>
      <c r="AI1522" s="906" t="s">
        <v>2160</v>
      </c>
      <c r="AJ1522" s="905">
        <v>1604033</v>
      </c>
      <c r="AK1522" s="451" t="s">
        <v>139</v>
      </c>
      <c r="AL1522" s="451">
        <v>1</v>
      </c>
      <c r="AM1522" s="449" t="s">
        <v>3041</v>
      </c>
      <c r="AN1522" s="450"/>
      <c r="AP1522" s="77"/>
      <c r="AQ1522" s="77"/>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row>
    <row r="1523" spans="1:74" s="54" customFormat="1" ht="15" customHeight="1" x14ac:dyDescent="0.15">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5"/>
      <c r="AG1523" s="216" t="s">
        <v>166</v>
      </c>
      <c r="AH1523" s="907" t="s">
        <v>2177</v>
      </c>
      <c r="AI1523" s="906" t="s">
        <v>2178</v>
      </c>
      <c r="AJ1523" s="905">
        <v>1604034</v>
      </c>
      <c r="AK1523" s="451">
        <v>1</v>
      </c>
      <c r="AL1523" s="451" t="s">
        <v>139</v>
      </c>
      <c r="AM1523" s="449" t="s">
        <v>3041</v>
      </c>
      <c r="AN1523" s="450"/>
      <c r="AP1523" s="77"/>
      <c r="AQ1523" s="77"/>
      <c r="AR1523" s="35"/>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row>
    <row r="1524" spans="1:74" s="54" customFormat="1" ht="15" customHeight="1" x14ac:dyDescent="0.15">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5"/>
      <c r="AG1524" s="216" t="s">
        <v>166</v>
      </c>
      <c r="AH1524" s="907" t="s">
        <v>2088</v>
      </c>
      <c r="AI1524" s="906" t="s">
        <v>2089</v>
      </c>
      <c r="AJ1524" s="905">
        <v>1604035</v>
      </c>
      <c r="AK1524" s="451" t="s">
        <v>139</v>
      </c>
      <c r="AL1524" s="451">
        <v>1</v>
      </c>
      <c r="AM1524" s="449" t="s">
        <v>3041</v>
      </c>
      <c r="AN1524" s="450"/>
      <c r="AP1524" s="77"/>
      <c r="AQ1524" s="77"/>
      <c r="AR1524" s="35"/>
      <c r="AS1524" s="35"/>
      <c r="AT1524" s="35"/>
      <c r="AU1524" s="35"/>
      <c r="AV1524" s="35"/>
      <c r="AW1524" s="35"/>
      <c r="AX1524" s="35"/>
      <c r="AY1524" s="35"/>
      <c r="AZ1524" s="35"/>
      <c r="BA1524" s="35"/>
      <c r="BB1524" s="35"/>
      <c r="BC1524" s="35"/>
      <c r="BD1524" s="35"/>
      <c r="BE1524" s="35"/>
      <c r="BF1524" s="35"/>
      <c r="BG1524" s="35"/>
      <c r="BH1524" s="35"/>
      <c r="BI1524" s="35"/>
      <c r="BJ1524" s="35"/>
      <c r="BK1524" s="35"/>
      <c r="BL1524" s="35"/>
      <c r="BM1524" s="35"/>
      <c r="BN1524" s="35"/>
      <c r="BO1524" s="35"/>
      <c r="BP1524" s="35"/>
      <c r="BQ1524" s="35"/>
      <c r="BR1524" s="35"/>
      <c r="BS1524" s="35"/>
      <c r="BT1524" s="35"/>
      <c r="BU1524" s="35"/>
      <c r="BV1524" s="35"/>
    </row>
    <row r="1525" spans="1:74" s="54" customFormat="1" ht="15" customHeight="1" x14ac:dyDescent="0.15">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5"/>
      <c r="AG1525" s="216" t="s">
        <v>166</v>
      </c>
      <c r="AH1525" s="907" t="s">
        <v>2121</v>
      </c>
      <c r="AI1525" s="906" t="s">
        <v>2122</v>
      </c>
      <c r="AJ1525" s="905">
        <v>1604036</v>
      </c>
      <c r="AK1525" s="451">
        <v>1</v>
      </c>
      <c r="AL1525" s="451" t="s">
        <v>139</v>
      </c>
      <c r="AM1525" s="449" t="s">
        <v>3041</v>
      </c>
      <c r="AN1525" s="450"/>
      <c r="AP1525" s="77"/>
      <c r="AQ1525" s="77"/>
      <c r="AR1525" s="35"/>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5"/>
    </row>
    <row r="1526" spans="1:74" s="54" customFormat="1" ht="15" customHeight="1" x14ac:dyDescent="0.15">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5"/>
      <c r="AG1526" s="216" t="s">
        <v>166</v>
      </c>
      <c r="AH1526" s="907" t="s">
        <v>2105</v>
      </c>
      <c r="AI1526" s="906" t="s">
        <v>2106</v>
      </c>
      <c r="AJ1526" s="905">
        <v>1604037</v>
      </c>
      <c r="AK1526" s="451" t="s">
        <v>139</v>
      </c>
      <c r="AL1526" s="451">
        <v>1</v>
      </c>
      <c r="AM1526" s="449" t="s">
        <v>3041</v>
      </c>
      <c r="AN1526" s="450"/>
      <c r="AP1526" s="77"/>
      <c r="AQ1526" s="77"/>
      <c r="AR1526" s="35"/>
      <c r="AS1526" s="35"/>
      <c r="AT1526" s="35"/>
      <c r="AU1526" s="35"/>
      <c r="AV1526" s="35"/>
      <c r="AW1526" s="35"/>
      <c r="AX1526" s="35"/>
      <c r="AY1526" s="35"/>
      <c r="AZ1526" s="35"/>
      <c r="BA1526" s="35"/>
      <c r="BB1526" s="35"/>
      <c r="BC1526" s="35"/>
      <c r="BD1526" s="35"/>
      <c r="BE1526" s="35"/>
      <c r="BF1526" s="35"/>
      <c r="BG1526" s="35"/>
      <c r="BH1526" s="35"/>
      <c r="BI1526" s="35"/>
      <c r="BJ1526" s="35"/>
      <c r="BK1526" s="35"/>
      <c r="BL1526" s="35"/>
      <c r="BM1526" s="35"/>
      <c r="BN1526" s="35"/>
      <c r="BO1526" s="35"/>
      <c r="BP1526" s="35"/>
      <c r="BQ1526" s="35"/>
      <c r="BR1526" s="35"/>
      <c r="BS1526" s="35"/>
      <c r="BT1526" s="35"/>
      <c r="BU1526" s="35"/>
      <c r="BV1526" s="35"/>
    </row>
    <row r="1527" spans="1:74" s="54" customFormat="1" ht="15" customHeight="1" x14ac:dyDescent="0.15">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5"/>
      <c r="AG1527" s="216" t="s">
        <v>166</v>
      </c>
      <c r="AH1527" s="907" t="s">
        <v>2145</v>
      </c>
      <c r="AI1527" s="906" t="s">
        <v>2146</v>
      </c>
      <c r="AJ1527" s="905">
        <v>1604038</v>
      </c>
      <c r="AK1527" s="451" t="s">
        <v>139</v>
      </c>
      <c r="AL1527" s="451">
        <v>1</v>
      </c>
      <c r="AM1527" s="449" t="s">
        <v>3041</v>
      </c>
      <c r="AN1527" s="450"/>
      <c r="AP1527" s="77"/>
      <c r="AQ1527" s="77"/>
      <c r="AR1527" s="35"/>
      <c r="AS1527" s="35"/>
      <c r="AT1527" s="35"/>
      <c r="AU1527" s="35"/>
      <c r="AV1527" s="35"/>
      <c r="AW1527" s="35"/>
      <c r="AX1527" s="35"/>
      <c r="AY1527" s="35"/>
      <c r="AZ1527" s="35"/>
      <c r="BA1527" s="35"/>
      <c r="BB1527" s="35"/>
      <c r="BC1527" s="35"/>
      <c r="BD1527" s="35"/>
      <c r="BE1527" s="35"/>
      <c r="BF1527" s="35"/>
      <c r="BG1527" s="35"/>
      <c r="BH1527" s="35"/>
      <c r="BI1527" s="35"/>
      <c r="BJ1527" s="35"/>
      <c r="BK1527" s="35"/>
      <c r="BL1527" s="35"/>
      <c r="BM1527" s="35"/>
      <c r="BN1527" s="35"/>
      <c r="BO1527" s="35"/>
      <c r="BP1527" s="35"/>
      <c r="BQ1527" s="35"/>
      <c r="BR1527" s="35"/>
      <c r="BS1527" s="35"/>
      <c r="BT1527" s="35"/>
      <c r="BU1527" s="35"/>
      <c r="BV1527" s="35"/>
    </row>
    <row r="1528" spans="1:74" s="54" customFormat="1" ht="15" customHeight="1" x14ac:dyDescent="0.15">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5"/>
      <c r="AG1528" s="216" t="s">
        <v>166</v>
      </c>
      <c r="AH1528" s="907" t="s">
        <v>2175</v>
      </c>
      <c r="AI1528" s="906" t="s">
        <v>2176</v>
      </c>
      <c r="AJ1528" s="905">
        <v>1604039</v>
      </c>
      <c r="AK1528" s="451" t="s">
        <v>139</v>
      </c>
      <c r="AL1528" s="451">
        <v>1</v>
      </c>
      <c r="AM1528" s="449" t="s">
        <v>3041</v>
      </c>
      <c r="AN1528" s="450"/>
      <c r="AP1528" s="77"/>
      <c r="AQ1528" s="77"/>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row>
    <row r="1529" spans="1:74" s="54" customFormat="1" ht="15" customHeight="1" x14ac:dyDescent="0.15">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5"/>
      <c r="AG1529" s="216" t="s">
        <v>166</v>
      </c>
      <c r="AH1529" s="907" t="s">
        <v>2171</v>
      </c>
      <c r="AI1529" s="906" t="s">
        <v>2172</v>
      </c>
      <c r="AJ1529" s="905">
        <v>1604040</v>
      </c>
      <c r="AK1529" s="451">
        <v>1</v>
      </c>
      <c r="AL1529" s="451" t="s">
        <v>139</v>
      </c>
      <c r="AM1529" s="449" t="s">
        <v>3041</v>
      </c>
      <c r="AN1529" s="450"/>
      <c r="AP1529" s="77"/>
      <c r="AQ1529" s="77"/>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row>
    <row r="1530" spans="1:74" s="54" customFormat="1" ht="15" customHeight="1" x14ac:dyDescent="0.15">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5"/>
      <c r="AG1530" s="216" t="s">
        <v>166</v>
      </c>
      <c r="AH1530" s="907" t="s">
        <v>2163</v>
      </c>
      <c r="AI1530" s="906" t="s">
        <v>2164</v>
      </c>
      <c r="AJ1530" s="905">
        <v>1604041</v>
      </c>
      <c r="AK1530" s="451">
        <v>1</v>
      </c>
      <c r="AL1530" s="451" t="s">
        <v>139</v>
      </c>
      <c r="AM1530" s="451" t="s">
        <v>140</v>
      </c>
      <c r="AN1530" s="450"/>
      <c r="AP1530" s="77"/>
      <c r="AQ1530" s="77"/>
      <c r="AR1530" s="35"/>
      <c r="AS1530" s="35"/>
      <c r="AT1530" s="35"/>
      <c r="AU1530" s="35"/>
      <c r="AV1530" s="35"/>
      <c r="AW1530" s="35"/>
      <c r="AX1530" s="35"/>
      <c r="AY1530" s="35"/>
      <c r="AZ1530" s="35"/>
      <c r="BA1530" s="35"/>
      <c r="BB1530" s="35"/>
      <c r="BC1530" s="35"/>
      <c r="BD1530" s="35"/>
      <c r="BE1530" s="35"/>
      <c r="BF1530" s="35"/>
      <c r="BG1530" s="35"/>
      <c r="BH1530" s="35"/>
      <c r="BI1530" s="35"/>
      <c r="BJ1530" s="35"/>
      <c r="BK1530" s="35"/>
      <c r="BL1530" s="35"/>
      <c r="BM1530" s="35"/>
      <c r="BN1530" s="35"/>
      <c r="BO1530" s="35"/>
      <c r="BP1530" s="35"/>
      <c r="BQ1530" s="35"/>
      <c r="BR1530" s="35"/>
      <c r="BS1530" s="35"/>
      <c r="BT1530" s="35"/>
      <c r="BU1530" s="35"/>
      <c r="BV1530" s="35"/>
    </row>
    <row r="1531" spans="1:74" s="54" customFormat="1" ht="15" customHeight="1" x14ac:dyDescent="0.15">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5"/>
      <c r="AG1531" s="216" t="s">
        <v>166</v>
      </c>
      <c r="AH1531" s="907" t="s">
        <v>2169</v>
      </c>
      <c r="AI1531" s="906" t="s">
        <v>2170</v>
      </c>
      <c r="AJ1531" s="905">
        <v>1604042</v>
      </c>
      <c r="AK1531" s="451" t="s">
        <v>139</v>
      </c>
      <c r="AL1531" s="451">
        <v>1</v>
      </c>
      <c r="AM1531" s="449" t="s">
        <v>3041</v>
      </c>
      <c r="AN1531" s="450"/>
      <c r="AP1531" s="77"/>
      <c r="AQ1531" s="77"/>
      <c r="AR1531" s="35"/>
      <c r="AS1531" s="35"/>
      <c r="AT1531" s="35"/>
      <c r="AU1531" s="35"/>
      <c r="AV1531" s="35"/>
      <c r="AW1531" s="35"/>
      <c r="AX1531" s="35"/>
      <c r="AY1531" s="35"/>
      <c r="AZ1531" s="35"/>
      <c r="BA1531" s="35"/>
      <c r="BB1531" s="35"/>
      <c r="BC1531" s="35"/>
      <c r="BD1531" s="35"/>
      <c r="BE1531" s="35"/>
      <c r="BF1531" s="35"/>
      <c r="BG1531" s="35"/>
      <c r="BH1531" s="35"/>
      <c r="BI1531" s="35"/>
      <c r="BJ1531" s="35"/>
      <c r="BK1531" s="35"/>
      <c r="BL1531" s="35"/>
      <c r="BM1531" s="35"/>
      <c r="BN1531" s="35"/>
      <c r="BO1531" s="35"/>
      <c r="BP1531" s="35"/>
      <c r="BQ1531" s="35"/>
      <c r="BR1531" s="35"/>
      <c r="BS1531" s="35"/>
      <c r="BT1531" s="35"/>
      <c r="BU1531" s="35"/>
      <c r="BV1531" s="35"/>
    </row>
    <row r="1532" spans="1:74" s="54" customFormat="1" ht="15" customHeight="1" x14ac:dyDescent="0.15">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5"/>
      <c r="AG1532" s="216" t="s">
        <v>166</v>
      </c>
      <c r="AH1532" s="907" t="s">
        <v>2139</v>
      </c>
      <c r="AI1532" s="906" t="s">
        <v>2140</v>
      </c>
      <c r="AJ1532" s="905">
        <v>1604043</v>
      </c>
      <c r="AK1532" s="451" t="s">
        <v>139</v>
      </c>
      <c r="AL1532" s="451">
        <v>1</v>
      </c>
      <c r="AM1532" s="449" t="s">
        <v>3041</v>
      </c>
      <c r="AN1532" s="450"/>
      <c r="AP1532" s="77"/>
      <c r="AQ1532" s="77"/>
      <c r="AR1532" s="35"/>
      <c r="AS1532" s="35"/>
      <c r="AT1532" s="35"/>
      <c r="AU1532" s="35"/>
      <c r="AV1532" s="35"/>
      <c r="AW1532" s="35"/>
      <c r="AX1532" s="35"/>
      <c r="AY1532" s="35"/>
      <c r="AZ1532" s="35"/>
      <c r="BA1532" s="35"/>
      <c r="BB1532" s="35"/>
      <c r="BC1532" s="35"/>
      <c r="BD1532" s="35"/>
      <c r="BE1532" s="35"/>
      <c r="BF1532" s="35"/>
      <c r="BG1532" s="35"/>
      <c r="BH1532" s="35"/>
      <c r="BI1532" s="35"/>
      <c r="BJ1532" s="35"/>
      <c r="BK1532" s="35"/>
      <c r="BL1532" s="35"/>
      <c r="BM1532" s="35"/>
      <c r="BN1532" s="35"/>
      <c r="BO1532" s="35"/>
      <c r="BP1532" s="35"/>
      <c r="BQ1532" s="35"/>
      <c r="BR1532" s="35"/>
      <c r="BS1532" s="35"/>
      <c r="BT1532" s="35"/>
      <c r="BU1532" s="35"/>
      <c r="BV1532" s="35"/>
    </row>
    <row r="1533" spans="1:74" s="54" customFormat="1" ht="15" customHeight="1" x14ac:dyDescent="0.15">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5"/>
      <c r="AG1533" s="216" t="s">
        <v>166</v>
      </c>
      <c r="AH1533" s="907" t="s">
        <v>2141</v>
      </c>
      <c r="AI1533" s="906" t="s">
        <v>2142</v>
      </c>
      <c r="AJ1533" s="905">
        <v>1604044</v>
      </c>
      <c r="AK1533" s="451">
        <v>1</v>
      </c>
      <c r="AL1533" s="451" t="s">
        <v>139</v>
      </c>
      <c r="AM1533" s="449" t="s">
        <v>3041</v>
      </c>
      <c r="AN1533" s="450"/>
      <c r="AP1533" s="77"/>
      <c r="AQ1533" s="77"/>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5"/>
    </row>
    <row r="1534" spans="1:74" s="54" customFormat="1" ht="15" customHeight="1" x14ac:dyDescent="0.15">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5"/>
      <c r="AG1534" s="216" t="s">
        <v>166</v>
      </c>
      <c r="AH1534" s="907" t="s">
        <v>2155</v>
      </c>
      <c r="AI1534" s="906" t="s">
        <v>2156</v>
      </c>
      <c r="AJ1534" s="905">
        <v>1604045</v>
      </c>
      <c r="AK1534" s="451" t="s">
        <v>139</v>
      </c>
      <c r="AL1534" s="451">
        <v>1</v>
      </c>
      <c r="AM1534" s="449" t="s">
        <v>3041</v>
      </c>
      <c r="AN1534" s="450"/>
      <c r="AP1534" s="77"/>
      <c r="AQ1534" s="77"/>
      <c r="AR1534" s="35"/>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5"/>
    </row>
    <row r="1535" spans="1:74" s="54" customFormat="1" ht="15" customHeight="1" x14ac:dyDescent="0.15">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5"/>
      <c r="AG1535" s="216" t="s">
        <v>166</v>
      </c>
      <c r="AH1535" s="907" t="s">
        <v>744</v>
      </c>
      <c r="AI1535" s="906" t="s">
        <v>2096</v>
      </c>
      <c r="AJ1535" s="905">
        <v>1604046</v>
      </c>
      <c r="AK1535" s="451" t="s">
        <v>139</v>
      </c>
      <c r="AL1535" s="451">
        <v>1</v>
      </c>
      <c r="AM1535" s="449" t="s">
        <v>3041</v>
      </c>
      <c r="AN1535" s="450"/>
      <c r="AP1535" s="77"/>
      <c r="AQ1535" s="77"/>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row>
    <row r="1536" spans="1:74" s="54" customFormat="1" ht="15" customHeight="1" x14ac:dyDescent="0.15">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5"/>
      <c r="AG1536" s="216" t="s">
        <v>166</v>
      </c>
      <c r="AH1536" s="907" t="s">
        <v>2101</v>
      </c>
      <c r="AI1536" s="906" t="s">
        <v>2102</v>
      </c>
      <c r="AJ1536" s="905">
        <v>1604047</v>
      </c>
      <c r="AK1536" s="451">
        <v>1</v>
      </c>
      <c r="AL1536" s="451" t="s">
        <v>139</v>
      </c>
      <c r="AM1536" s="451" t="s">
        <v>140</v>
      </c>
      <c r="AN1536" s="450"/>
      <c r="AP1536" s="77"/>
      <c r="AQ1536" s="77"/>
      <c r="AR1536" s="35"/>
      <c r="AS1536" s="35"/>
      <c r="AT1536" s="35"/>
      <c r="AU1536" s="35"/>
      <c r="AV1536" s="35"/>
      <c r="AW1536" s="35"/>
      <c r="AX1536" s="35"/>
      <c r="AY1536" s="35"/>
      <c r="AZ1536" s="35"/>
      <c r="BA1536" s="35"/>
      <c r="BB1536" s="35"/>
      <c r="BC1536" s="35"/>
      <c r="BD1536" s="35"/>
      <c r="BE1536" s="35"/>
      <c r="BF1536" s="35"/>
      <c r="BG1536" s="35"/>
      <c r="BH1536" s="35"/>
      <c r="BI1536" s="35"/>
      <c r="BJ1536" s="35"/>
      <c r="BK1536" s="35"/>
      <c r="BL1536" s="35"/>
      <c r="BM1536" s="35"/>
      <c r="BN1536" s="35"/>
      <c r="BO1536" s="35"/>
      <c r="BP1536" s="35"/>
      <c r="BQ1536" s="35"/>
      <c r="BR1536" s="35"/>
      <c r="BS1536" s="35"/>
      <c r="BT1536" s="35"/>
      <c r="BU1536" s="35"/>
      <c r="BV1536" s="35"/>
    </row>
    <row r="1537" spans="1:74" s="54" customFormat="1" ht="15" customHeight="1" x14ac:dyDescent="0.15">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5"/>
      <c r="AG1537" s="216" t="s">
        <v>166</v>
      </c>
      <c r="AH1537" s="907" t="s">
        <v>2117</v>
      </c>
      <c r="AI1537" s="906" t="s">
        <v>2118</v>
      </c>
      <c r="AJ1537" s="905">
        <v>1604048</v>
      </c>
      <c r="AK1537" s="451" t="s">
        <v>139</v>
      </c>
      <c r="AL1537" s="451">
        <v>1</v>
      </c>
      <c r="AM1537" s="449" t="s">
        <v>3041</v>
      </c>
      <c r="AN1537" s="450"/>
      <c r="AP1537" s="77"/>
      <c r="AQ1537" s="77"/>
      <c r="AR1537" s="35"/>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5"/>
    </row>
    <row r="1538" spans="1:74" s="54" customFormat="1" ht="15" customHeight="1" x14ac:dyDescent="0.15">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5"/>
      <c r="AG1538" s="216" t="s">
        <v>166</v>
      </c>
      <c r="AH1538" s="907" t="s">
        <v>2161</v>
      </c>
      <c r="AI1538" s="906" t="s">
        <v>2162</v>
      </c>
      <c r="AJ1538" s="905">
        <v>1604050</v>
      </c>
      <c r="AK1538" s="451" t="s">
        <v>139</v>
      </c>
      <c r="AL1538" s="451">
        <v>1</v>
      </c>
      <c r="AM1538" s="451" t="s">
        <v>140</v>
      </c>
      <c r="AN1538" s="450"/>
      <c r="AP1538" s="77"/>
      <c r="AQ1538" s="77"/>
      <c r="AR1538" s="35"/>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5"/>
    </row>
    <row r="1539" spans="1:74" s="54" customFormat="1" ht="15" customHeight="1" x14ac:dyDescent="0.15">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5"/>
      <c r="AG1539" s="216" t="s">
        <v>166</v>
      </c>
      <c r="AH1539" s="907" t="s">
        <v>2094</v>
      </c>
      <c r="AI1539" s="906" t="s">
        <v>2095</v>
      </c>
      <c r="AJ1539" s="905">
        <v>1604051</v>
      </c>
      <c r="AK1539" s="451" t="s">
        <v>139</v>
      </c>
      <c r="AL1539" s="451">
        <v>1</v>
      </c>
      <c r="AM1539" s="449" t="s">
        <v>3041</v>
      </c>
      <c r="AN1539" s="450"/>
      <c r="AP1539" s="77"/>
      <c r="AQ1539" s="77"/>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row>
    <row r="1540" spans="1:74" s="54" customFormat="1" ht="15" customHeight="1" x14ac:dyDescent="0.15">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5"/>
      <c r="AG1540" s="216" t="s">
        <v>166</v>
      </c>
      <c r="AH1540" s="907" t="s">
        <v>2119</v>
      </c>
      <c r="AI1540" s="906" t="s">
        <v>2120</v>
      </c>
      <c r="AJ1540" s="905">
        <v>1604052</v>
      </c>
      <c r="AK1540" s="451">
        <v>1</v>
      </c>
      <c r="AL1540" s="451" t="s">
        <v>139</v>
      </c>
      <c r="AM1540" s="451" t="s">
        <v>140</v>
      </c>
      <c r="AN1540" s="450"/>
      <c r="AP1540" s="77"/>
      <c r="AQ1540" s="77"/>
      <c r="AR1540" s="35"/>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5"/>
    </row>
    <row r="1541" spans="1:74" s="54" customFormat="1" ht="15" customHeight="1" x14ac:dyDescent="0.15">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c r="AG1541" s="216" t="s">
        <v>167</v>
      </c>
      <c r="AH1541" s="907" t="s">
        <v>2195</v>
      </c>
      <c r="AI1541" s="906" t="s">
        <v>2196</v>
      </c>
      <c r="AJ1541" s="905">
        <v>1605001</v>
      </c>
      <c r="AK1541" s="451">
        <v>1</v>
      </c>
      <c r="AL1541" s="451" t="s">
        <v>139</v>
      </c>
      <c r="AM1541" s="449" t="s">
        <v>3041</v>
      </c>
      <c r="AN1541" s="450"/>
      <c r="AP1541" s="77"/>
      <c r="AQ1541" s="77"/>
      <c r="AR1541" s="35"/>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5"/>
    </row>
    <row r="1542" spans="1:74" s="54" customFormat="1" ht="15" customHeight="1" x14ac:dyDescent="0.15">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5"/>
      <c r="AG1542" s="216" t="s">
        <v>167</v>
      </c>
      <c r="AH1542" s="907" t="s">
        <v>2199</v>
      </c>
      <c r="AI1542" s="906" t="s">
        <v>2200</v>
      </c>
      <c r="AJ1542" s="905">
        <v>1605002</v>
      </c>
      <c r="AK1542" s="451" t="s">
        <v>139</v>
      </c>
      <c r="AL1542" s="451">
        <v>1</v>
      </c>
      <c r="AM1542" s="449" t="s">
        <v>3041</v>
      </c>
      <c r="AN1542" s="450"/>
      <c r="AP1542" s="77"/>
      <c r="AQ1542" s="77"/>
      <c r="AR1542" s="35"/>
      <c r="AS1542" s="35"/>
      <c r="AT1542" s="35"/>
      <c r="AU1542" s="35"/>
      <c r="AV1542" s="35"/>
      <c r="AW1542" s="35"/>
      <c r="AX1542" s="35"/>
      <c r="AY1542" s="35"/>
      <c r="AZ1542" s="35"/>
      <c r="BA1542" s="35"/>
      <c r="BB1542" s="35"/>
      <c r="BC1542" s="35"/>
      <c r="BD1542" s="35"/>
      <c r="BE1542" s="35"/>
      <c r="BF1542" s="35"/>
      <c r="BG1542" s="35"/>
      <c r="BH1542" s="35"/>
      <c r="BI1542" s="35"/>
      <c r="BJ1542" s="35"/>
      <c r="BK1542" s="35"/>
      <c r="BL1542" s="35"/>
      <c r="BM1542" s="35"/>
      <c r="BN1542" s="35"/>
      <c r="BO1542" s="35"/>
      <c r="BP1542" s="35"/>
      <c r="BQ1542" s="35"/>
      <c r="BR1542" s="35"/>
      <c r="BS1542" s="35"/>
      <c r="BT1542" s="35"/>
      <c r="BU1542" s="35"/>
      <c r="BV1542" s="35"/>
    </row>
    <row r="1543" spans="1:74" s="54" customFormat="1" ht="15" customHeight="1" x14ac:dyDescent="0.15">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5"/>
      <c r="AG1543" s="216" t="s">
        <v>167</v>
      </c>
      <c r="AH1543" s="907" t="s">
        <v>2201</v>
      </c>
      <c r="AI1543" s="906" t="s">
        <v>2202</v>
      </c>
      <c r="AJ1543" s="905">
        <v>1605003</v>
      </c>
      <c r="AK1543" s="451" t="s">
        <v>139</v>
      </c>
      <c r="AL1543" s="451">
        <v>1</v>
      </c>
      <c r="AM1543" s="449" t="s">
        <v>3041</v>
      </c>
      <c r="AN1543" s="450"/>
      <c r="AP1543" s="77"/>
      <c r="AQ1543" s="77"/>
      <c r="AR1543" s="35"/>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5"/>
    </row>
    <row r="1544" spans="1:74" s="54" customFormat="1" ht="15" customHeight="1" x14ac:dyDescent="0.15">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c r="AG1544" s="216" t="s">
        <v>167</v>
      </c>
      <c r="AH1544" s="907" t="s">
        <v>2207</v>
      </c>
      <c r="AI1544" s="906" t="s">
        <v>2208</v>
      </c>
      <c r="AJ1544" s="905">
        <v>1605004</v>
      </c>
      <c r="AK1544" s="451" t="s">
        <v>139</v>
      </c>
      <c r="AL1544" s="451">
        <v>1</v>
      </c>
      <c r="AM1544" s="449" t="s">
        <v>3041</v>
      </c>
      <c r="AN1544" s="450"/>
      <c r="AP1544" s="77"/>
      <c r="AQ1544" s="77"/>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row>
    <row r="1545" spans="1:74" s="54" customFormat="1" ht="15" customHeight="1" x14ac:dyDescent="0.15">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c r="AG1545" s="216" t="s">
        <v>167</v>
      </c>
      <c r="AH1545" s="907" t="s">
        <v>2209</v>
      </c>
      <c r="AI1545" s="906" t="s">
        <v>2210</v>
      </c>
      <c r="AJ1545" s="905">
        <v>1605005</v>
      </c>
      <c r="AK1545" s="451">
        <v>1</v>
      </c>
      <c r="AL1545" s="451" t="s">
        <v>139</v>
      </c>
      <c r="AM1545" s="449" t="s">
        <v>3041</v>
      </c>
      <c r="AN1545" s="450"/>
      <c r="AP1545" s="77"/>
      <c r="AQ1545" s="77"/>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row>
    <row r="1546" spans="1:74" s="54" customFormat="1" ht="15" customHeight="1" x14ac:dyDescent="0.15">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c r="AG1546" s="216" t="s">
        <v>167</v>
      </c>
      <c r="AH1546" s="907" t="s">
        <v>2197</v>
      </c>
      <c r="AI1546" s="906" t="s">
        <v>2198</v>
      </c>
      <c r="AJ1546" s="905">
        <v>1605006</v>
      </c>
      <c r="AK1546" s="451">
        <v>1</v>
      </c>
      <c r="AL1546" s="451" t="s">
        <v>139</v>
      </c>
      <c r="AM1546" s="449" t="s">
        <v>3041</v>
      </c>
      <c r="AN1546" s="450"/>
      <c r="AP1546" s="77"/>
      <c r="AQ1546" s="77"/>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row>
    <row r="1547" spans="1:74" s="54" customFormat="1" ht="15" customHeight="1" x14ac:dyDescent="0.15">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c r="AG1547" s="216" t="s">
        <v>167</v>
      </c>
      <c r="AH1547" s="907" t="s">
        <v>2189</v>
      </c>
      <c r="AI1547" s="906" t="s">
        <v>2190</v>
      </c>
      <c r="AJ1547" s="905">
        <v>1605007</v>
      </c>
      <c r="AK1547" s="451">
        <v>1</v>
      </c>
      <c r="AL1547" s="451" t="s">
        <v>139</v>
      </c>
      <c r="AM1547" s="449" t="s">
        <v>3041</v>
      </c>
      <c r="AN1547" s="450"/>
      <c r="AP1547" s="77"/>
      <c r="AQ1547" s="77"/>
      <c r="AR1547" s="35"/>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row>
    <row r="1548" spans="1:74" s="54" customFormat="1" ht="15" customHeight="1" x14ac:dyDescent="0.15">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5"/>
      <c r="AG1548" s="216" t="s">
        <v>167</v>
      </c>
      <c r="AH1548" s="907" t="s">
        <v>2191</v>
      </c>
      <c r="AI1548" s="906" t="s">
        <v>2192</v>
      </c>
      <c r="AJ1548" s="905">
        <v>1605009</v>
      </c>
      <c r="AK1548" s="451" t="s">
        <v>139</v>
      </c>
      <c r="AL1548" s="451">
        <v>1</v>
      </c>
      <c r="AM1548" s="449" t="s">
        <v>3041</v>
      </c>
      <c r="AN1548" s="450"/>
      <c r="AP1548" s="77"/>
      <c r="AQ1548" s="77"/>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5"/>
    </row>
    <row r="1549" spans="1:74" s="54" customFormat="1" ht="15" customHeight="1" x14ac:dyDescent="0.15">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5"/>
      <c r="AG1549" s="216" t="s">
        <v>167</v>
      </c>
      <c r="AH1549" s="907" t="s">
        <v>2211</v>
      </c>
      <c r="AI1549" s="906" t="s">
        <v>2212</v>
      </c>
      <c r="AJ1549" s="905">
        <v>1605010</v>
      </c>
      <c r="AK1549" s="451">
        <v>1</v>
      </c>
      <c r="AL1549" s="451" t="s">
        <v>139</v>
      </c>
      <c r="AM1549" s="451" t="s">
        <v>140</v>
      </c>
      <c r="AN1549" s="450"/>
      <c r="AP1549" s="77"/>
      <c r="AQ1549" s="77"/>
      <c r="AR1549" s="35"/>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5"/>
    </row>
    <row r="1550" spans="1:74" s="54" customFormat="1" ht="15" customHeight="1" x14ac:dyDescent="0.15">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G1550" s="216" t="s">
        <v>167</v>
      </c>
      <c r="AH1550" s="907" t="s">
        <v>2203</v>
      </c>
      <c r="AI1550" s="906" t="s">
        <v>2204</v>
      </c>
      <c r="AJ1550" s="905">
        <v>1605013</v>
      </c>
      <c r="AK1550" s="451">
        <v>1</v>
      </c>
      <c r="AL1550" s="451" t="s">
        <v>139</v>
      </c>
      <c r="AM1550" s="449" t="s">
        <v>3041</v>
      </c>
      <c r="AN1550" s="450"/>
      <c r="AP1550" s="77"/>
      <c r="AQ1550" s="77"/>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row>
    <row r="1551" spans="1:74" s="54" customFormat="1" ht="15" customHeight="1" x14ac:dyDescent="0.15">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5"/>
      <c r="AG1551" s="216" t="s">
        <v>167</v>
      </c>
      <c r="AH1551" s="907" t="s">
        <v>2187</v>
      </c>
      <c r="AI1551" s="906" t="s">
        <v>2188</v>
      </c>
      <c r="AJ1551" s="905">
        <v>1605014</v>
      </c>
      <c r="AK1551" s="451" t="s">
        <v>139</v>
      </c>
      <c r="AL1551" s="451">
        <v>1</v>
      </c>
      <c r="AM1551" s="451" t="s">
        <v>140</v>
      </c>
      <c r="AN1551" s="450"/>
      <c r="AP1551" s="77"/>
      <c r="AQ1551" s="77"/>
      <c r="AR1551" s="35"/>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row>
    <row r="1552" spans="1:74" s="54" customFormat="1" ht="15" customHeight="1" x14ac:dyDescent="0.1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G1552" s="216" t="s">
        <v>167</v>
      </c>
      <c r="AH1552" s="907" t="s">
        <v>2213</v>
      </c>
      <c r="AI1552" s="906" t="s">
        <v>2214</v>
      </c>
      <c r="AJ1552" s="905">
        <v>1605015</v>
      </c>
      <c r="AK1552" s="451">
        <v>1</v>
      </c>
      <c r="AL1552" s="451" t="s">
        <v>139</v>
      </c>
      <c r="AM1552" s="449" t="s">
        <v>3041</v>
      </c>
      <c r="AN1552" s="450"/>
      <c r="AP1552" s="77"/>
      <c r="AQ1552" s="77"/>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row>
    <row r="1553" spans="1:74" s="54" customFormat="1" ht="15" customHeight="1" x14ac:dyDescent="0.1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G1553" s="216" t="s">
        <v>167</v>
      </c>
      <c r="AH1553" s="907" t="s">
        <v>2193</v>
      </c>
      <c r="AI1553" s="906" t="s">
        <v>2194</v>
      </c>
      <c r="AJ1553" s="905">
        <v>1605018</v>
      </c>
      <c r="AK1553" s="451" t="s">
        <v>139</v>
      </c>
      <c r="AL1553" s="451">
        <v>1</v>
      </c>
      <c r="AM1553" s="451" t="s">
        <v>140</v>
      </c>
      <c r="AN1553" s="450"/>
      <c r="AP1553" s="77"/>
      <c r="AQ1553" s="77"/>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row>
    <row r="1554" spans="1:74" s="54" customFormat="1" ht="15" customHeight="1" x14ac:dyDescent="0.15">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5"/>
      <c r="AG1554" s="216" t="s">
        <v>167</v>
      </c>
      <c r="AH1554" s="907" t="s">
        <v>2205</v>
      </c>
      <c r="AI1554" s="906" t="s">
        <v>2206</v>
      </c>
      <c r="AJ1554" s="905">
        <v>1605020</v>
      </c>
      <c r="AK1554" s="451">
        <v>1</v>
      </c>
      <c r="AL1554" s="451" t="s">
        <v>139</v>
      </c>
      <c r="AM1554" s="451" t="s">
        <v>140</v>
      </c>
      <c r="AN1554" s="450"/>
      <c r="AP1554" s="77"/>
      <c r="AQ1554" s="77"/>
      <c r="AR1554" s="35"/>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5"/>
    </row>
    <row r="1555" spans="1:74" s="54" customFormat="1" ht="15" customHeight="1" x14ac:dyDescent="0.15">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5"/>
      <c r="AG1555" s="216" t="s">
        <v>168</v>
      </c>
      <c r="AH1555" s="907" t="s">
        <v>662</v>
      </c>
      <c r="AI1555" s="906" t="s">
        <v>2215</v>
      </c>
      <c r="AJ1555" s="905">
        <v>1606001</v>
      </c>
      <c r="AK1555" s="451" t="s">
        <v>139</v>
      </c>
      <c r="AL1555" s="451">
        <v>1</v>
      </c>
      <c r="AM1555" s="449" t="s">
        <v>3041</v>
      </c>
      <c r="AN1555" s="450"/>
      <c r="AP1555" s="77"/>
      <c r="AQ1555" s="77"/>
      <c r="AR1555" s="35"/>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5"/>
    </row>
    <row r="1556" spans="1:74" s="54" customFormat="1" ht="15" customHeight="1" x14ac:dyDescent="0.15">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G1556" s="216" t="s">
        <v>168</v>
      </c>
      <c r="AH1556" s="907" t="s">
        <v>2228</v>
      </c>
      <c r="AI1556" s="906" t="s">
        <v>2229</v>
      </c>
      <c r="AJ1556" s="905">
        <v>1606002</v>
      </c>
      <c r="AK1556" s="451">
        <v>1</v>
      </c>
      <c r="AL1556" s="451" t="s">
        <v>139</v>
      </c>
      <c r="AM1556" s="449" t="s">
        <v>3041</v>
      </c>
      <c r="AN1556" s="450"/>
      <c r="AP1556" s="77"/>
      <c r="AQ1556" s="77"/>
      <c r="AR1556" s="35"/>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5"/>
    </row>
    <row r="1557" spans="1:74" s="54" customFormat="1" ht="15" customHeight="1" x14ac:dyDescent="0.15">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5"/>
      <c r="AG1557" s="216" t="s">
        <v>168</v>
      </c>
      <c r="AH1557" s="907" t="s">
        <v>2220</v>
      </c>
      <c r="AI1557" s="906" t="s">
        <v>2221</v>
      </c>
      <c r="AJ1557" s="905">
        <v>1606003</v>
      </c>
      <c r="AK1557" s="451">
        <v>1</v>
      </c>
      <c r="AL1557" s="451" t="s">
        <v>139</v>
      </c>
      <c r="AM1557" s="449" t="s">
        <v>3041</v>
      </c>
      <c r="AN1557" s="450"/>
      <c r="AP1557" s="77"/>
      <c r="AQ1557" s="77"/>
      <c r="AR1557" s="35"/>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5"/>
    </row>
    <row r="1558" spans="1:74" s="54" customFormat="1" ht="15" customHeight="1" x14ac:dyDescent="0.15">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5"/>
      <c r="AG1558" s="216" t="s">
        <v>168</v>
      </c>
      <c r="AH1558" s="907" t="s">
        <v>2216</v>
      </c>
      <c r="AI1558" s="906" t="s">
        <v>2217</v>
      </c>
      <c r="AJ1558" s="905">
        <v>1606004</v>
      </c>
      <c r="AK1558" s="451">
        <v>1</v>
      </c>
      <c r="AL1558" s="451" t="s">
        <v>139</v>
      </c>
      <c r="AM1558" s="451" t="s">
        <v>140</v>
      </c>
      <c r="AN1558" s="450"/>
      <c r="AP1558" s="77"/>
      <c r="AQ1558" s="77"/>
      <c r="AR1558" s="35"/>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5"/>
    </row>
    <row r="1559" spans="1:74" s="54" customFormat="1" ht="15" customHeight="1" x14ac:dyDescent="0.15">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5"/>
      <c r="AG1559" s="216" t="s">
        <v>168</v>
      </c>
      <c r="AH1559" s="907" t="s">
        <v>2222</v>
      </c>
      <c r="AI1559" s="906" t="s">
        <v>2223</v>
      </c>
      <c r="AJ1559" s="905">
        <v>1606005</v>
      </c>
      <c r="AK1559" s="451" t="s">
        <v>139</v>
      </c>
      <c r="AL1559" s="451">
        <v>1</v>
      </c>
      <c r="AM1559" s="451" t="s">
        <v>140</v>
      </c>
      <c r="AN1559" s="450"/>
      <c r="AP1559" s="77"/>
      <c r="AQ1559" s="77"/>
      <c r="AR1559" s="35"/>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5"/>
    </row>
    <row r="1560" spans="1:74" s="54" customFormat="1" ht="15" customHeight="1" x14ac:dyDescent="0.15">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5"/>
      <c r="AG1560" s="216" t="s">
        <v>168</v>
      </c>
      <c r="AH1560" s="907" t="s">
        <v>2218</v>
      </c>
      <c r="AI1560" s="906" t="s">
        <v>2219</v>
      </c>
      <c r="AJ1560" s="905">
        <v>1606006</v>
      </c>
      <c r="AK1560" s="451">
        <v>1</v>
      </c>
      <c r="AL1560" s="451" t="s">
        <v>139</v>
      </c>
      <c r="AM1560" s="451" t="s">
        <v>140</v>
      </c>
      <c r="AN1560" s="450"/>
      <c r="AP1560" s="77"/>
      <c r="AQ1560" s="77"/>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5"/>
    </row>
    <row r="1561" spans="1:74" s="54" customFormat="1" ht="15" customHeight="1" x14ac:dyDescent="0.15">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G1561" s="216" t="s">
        <v>168</v>
      </c>
      <c r="AH1561" s="907" t="s">
        <v>3079</v>
      </c>
      <c r="AI1561" s="906" t="s">
        <v>3080</v>
      </c>
      <c r="AJ1561" s="905">
        <v>1606007</v>
      </c>
      <c r="AK1561" s="451" t="s">
        <v>139</v>
      </c>
      <c r="AL1561" s="451">
        <v>1</v>
      </c>
      <c r="AM1561" s="449" t="s">
        <v>3041</v>
      </c>
      <c r="AN1561" s="450"/>
      <c r="AP1561" s="77"/>
      <c r="AQ1561" s="77"/>
      <c r="AR1561" s="35"/>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row>
    <row r="1562" spans="1:74" s="54" customFormat="1" ht="15" customHeight="1" x14ac:dyDescent="0.15">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5"/>
      <c r="AG1562" s="216" t="s">
        <v>168</v>
      </c>
      <c r="AH1562" s="907" t="s">
        <v>2224</v>
      </c>
      <c r="AI1562" s="906" t="s">
        <v>2225</v>
      </c>
      <c r="AJ1562" s="905">
        <v>1606008</v>
      </c>
      <c r="AK1562" s="451" t="s">
        <v>139</v>
      </c>
      <c r="AL1562" s="451">
        <v>1</v>
      </c>
      <c r="AM1562" s="451" t="s">
        <v>140</v>
      </c>
      <c r="AN1562" s="450"/>
      <c r="AP1562" s="77"/>
      <c r="AQ1562" s="77"/>
      <c r="AR1562" s="35"/>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5"/>
    </row>
    <row r="1563" spans="1:74" s="54" customFormat="1" ht="15" customHeight="1" x14ac:dyDescent="0.15">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c r="AG1563" s="216" t="s">
        <v>168</v>
      </c>
      <c r="AH1563" s="907" t="s">
        <v>2226</v>
      </c>
      <c r="AI1563" s="906" t="s">
        <v>2227</v>
      </c>
      <c r="AJ1563" s="905">
        <v>1606010</v>
      </c>
      <c r="AK1563" s="451" t="s">
        <v>139</v>
      </c>
      <c r="AL1563" s="451">
        <v>1</v>
      </c>
      <c r="AM1563" s="449" t="s">
        <v>3041</v>
      </c>
      <c r="AN1563" s="450"/>
      <c r="AP1563" s="77"/>
      <c r="AQ1563" s="77"/>
      <c r="AR1563" s="35"/>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5"/>
    </row>
    <row r="1564" spans="1:74" s="54" customFormat="1" ht="15" customHeight="1" x14ac:dyDescent="0.15">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c r="AG1564" s="216" t="s">
        <v>169</v>
      </c>
      <c r="AH1564" s="907" t="s">
        <v>2234</v>
      </c>
      <c r="AI1564" s="906" t="s">
        <v>2235</v>
      </c>
      <c r="AJ1564" s="905">
        <v>1701001</v>
      </c>
      <c r="AK1564" s="451" t="s">
        <v>139</v>
      </c>
      <c r="AL1564" s="451">
        <v>1</v>
      </c>
      <c r="AM1564" s="449" t="s">
        <v>3041</v>
      </c>
      <c r="AN1564" s="450"/>
      <c r="AP1564" s="77"/>
      <c r="AQ1564" s="77"/>
      <c r="AR1564" s="35"/>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5"/>
    </row>
    <row r="1565" spans="1:74" s="54" customFormat="1" ht="15" customHeight="1" x14ac:dyDescent="0.15">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5"/>
      <c r="AG1565" s="216" t="s">
        <v>169</v>
      </c>
      <c r="AH1565" s="907" t="s">
        <v>2236</v>
      </c>
      <c r="AI1565" s="906" t="s">
        <v>2237</v>
      </c>
      <c r="AJ1565" s="905">
        <v>1701002</v>
      </c>
      <c r="AK1565" s="451" t="s">
        <v>139</v>
      </c>
      <c r="AL1565" s="451">
        <v>1</v>
      </c>
      <c r="AM1565" s="449" t="s">
        <v>3041</v>
      </c>
      <c r="AN1565" s="450"/>
      <c r="AP1565" s="77"/>
      <c r="AQ1565" s="77"/>
      <c r="AR1565" s="35"/>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5"/>
    </row>
    <row r="1566" spans="1:74" s="54" customFormat="1" ht="15" customHeight="1" x14ac:dyDescent="0.15">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5"/>
      <c r="AG1566" s="216" t="s">
        <v>169</v>
      </c>
      <c r="AH1566" s="907" t="s">
        <v>2240</v>
      </c>
      <c r="AI1566" s="906" t="s">
        <v>2241</v>
      </c>
      <c r="AJ1566" s="905">
        <v>1701003</v>
      </c>
      <c r="AK1566" s="451" t="s">
        <v>139</v>
      </c>
      <c r="AL1566" s="451">
        <v>1</v>
      </c>
      <c r="AM1566" s="449" t="s">
        <v>3041</v>
      </c>
      <c r="AN1566" s="450"/>
      <c r="AP1566" s="77"/>
      <c r="AQ1566" s="77"/>
      <c r="AR1566" s="35"/>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5"/>
    </row>
    <row r="1567" spans="1:74" s="54" customFormat="1" ht="15" customHeight="1" x14ac:dyDescent="0.15">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5"/>
      <c r="AG1567" s="216" t="s">
        <v>169</v>
      </c>
      <c r="AH1567" s="907" t="s">
        <v>2242</v>
      </c>
      <c r="AI1567" s="906" t="s">
        <v>2243</v>
      </c>
      <c r="AJ1567" s="905">
        <v>1701004</v>
      </c>
      <c r="AK1567" s="451" t="s">
        <v>139</v>
      </c>
      <c r="AL1567" s="451">
        <v>1</v>
      </c>
      <c r="AM1567" s="449" t="s">
        <v>3041</v>
      </c>
      <c r="AN1567" s="450"/>
      <c r="AP1567" s="77"/>
      <c r="AQ1567" s="77"/>
      <c r="AR1567" s="35"/>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5"/>
    </row>
    <row r="1568" spans="1:74" s="54" customFormat="1" ht="15" customHeight="1" x14ac:dyDescent="0.15">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5"/>
      <c r="AG1568" s="216" t="s">
        <v>169</v>
      </c>
      <c r="AH1568" s="907" t="s">
        <v>2230</v>
      </c>
      <c r="AI1568" s="906" t="s">
        <v>2231</v>
      </c>
      <c r="AJ1568" s="905">
        <v>1701005</v>
      </c>
      <c r="AK1568" s="451" t="s">
        <v>139</v>
      </c>
      <c r="AL1568" s="451">
        <v>1</v>
      </c>
      <c r="AM1568" s="449" t="s">
        <v>3041</v>
      </c>
      <c r="AN1568" s="450"/>
      <c r="AP1568" s="77"/>
      <c r="AQ1568" s="77"/>
      <c r="AR1568" s="35"/>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5"/>
    </row>
    <row r="1569" spans="1:74" s="54" customFormat="1" ht="15" customHeight="1" x14ac:dyDescent="0.15">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5"/>
      <c r="AG1569" s="216" t="s">
        <v>169</v>
      </c>
      <c r="AH1569" s="907" t="s">
        <v>2244</v>
      </c>
      <c r="AI1569" s="906" t="s">
        <v>2245</v>
      </c>
      <c r="AJ1569" s="905">
        <v>1701006</v>
      </c>
      <c r="AK1569" s="451" t="s">
        <v>139</v>
      </c>
      <c r="AL1569" s="451">
        <v>1</v>
      </c>
      <c r="AM1569" s="451" t="s">
        <v>140</v>
      </c>
      <c r="AN1569" s="450"/>
      <c r="AP1569" s="77"/>
      <c r="AQ1569" s="77"/>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5"/>
    </row>
    <row r="1570" spans="1:74" s="54" customFormat="1" ht="15" customHeight="1" x14ac:dyDescent="0.15">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5"/>
      <c r="AG1570" s="216" t="s">
        <v>169</v>
      </c>
      <c r="AH1570" s="907" t="s">
        <v>2238</v>
      </c>
      <c r="AI1570" s="906" t="s">
        <v>2239</v>
      </c>
      <c r="AJ1570" s="905">
        <v>1701007</v>
      </c>
      <c r="AK1570" s="451" t="s">
        <v>139</v>
      </c>
      <c r="AL1570" s="451">
        <v>1</v>
      </c>
      <c r="AM1570" s="449" t="s">
        <v>3041</v>
      </c>
      <c r="AN1570" s="450"/>
      <c r="AP1570" s="77"/>
      <c r="AQ1570" s="77"/>
      <c r="AR1570" s="35"/>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5"/>
    </row>
    <row r="1571" spans="1:74" s="54" customFormat="1" ht="15" customHeight="1" x14ac:dyDescent="0.15">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5"/>
      <c r="AG1571" s="216" t="s">
        <v>169</v>
      </c>
      <c r="AH1571" s="907" t="s">
        <v>2232</v>
      </c>
      <c r="AI1571" s="906" t="s">
        <v>2233</v>
      </c>
      <c r="AJ1571" s="905">
        <v>1701008</v>
      </c>
      <c r="AK1571" s="451" t="s">
        <v>139</v>
      </c>
      <c r="AL1571" s="451">
        <v>1</v>
      </c>
      <c r="AM1571" s="449" t="s">
        <v>3041</v>
      </c>
      <c r="AN1571" s="450"/>
      <c r="AP1571" s="77"/>
      <c r="AQ1571" s="77"/>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5"/>
    </row>
    <row r="1572" spans="1:74" s="54" customFormat="1" ht="15" customHeight="1" x14ac:dyDescent="0.15">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G1572" s="216" t="s">
        <v>170</v>
      </c>
      <c r="AH1572" s="907" t="s">
        <v>2256</v>
      </c>
      <c r="AI1572" s="906" t="s">
        <v>2257</v>
      </c>
      <c r="AJ1572" s="905">
        <v>1702001</v>
      </c>
      <c r="AK1572" s="451" t="s">
        <v>139</v>
      </c>
      <c r="AL1572" s="451">
        <v>1</v>
      </c>
      <c r="AM1572" s="449" t="s">
        <v>3041</v>
      </c>
      <c r="AN1572" s="450"/>
      <c r="AP1572" s="77"/>
      <c r="AQ1572" s="77"/>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5"/>
    </row>
    <row r="1573" spans="1:74" s="54" customFormat="1" ht="15" customHeight="1" x14ac:dyDescent="0.15">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5"/>
      <c r="AG1573" s="216" t="s">
        <v>170</v>
      </c>
      <c r="AH1573" s="907" t="s">
        <v>2252</v>
      </c>
      <c r="AI1573" s="906" t="s">
        <v>2253</v>
      </c>
      <c r="AJ1573" s="905">
        <v>1702002</v>
      </c>
      <c r="AK1573" s="451" t="s">
        <v>139</v>
      </c>
      <c r="AL1573" s="451">
        <v>1</v>
      </c>
      <c r="AM1573" s="449" t="s">
        <v>3041</v>
      </c>
      <c r="AN1573" s="450"/>
      <c r="AP1573" s="77"/>
      <c r="AQ1573" s="77"/>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5"/>
    </row>
    <row r="1574" spans="1:74" s="54" customFormat="1" ht="15" customHeight="1" x14ac:dyDescent="0.15">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5"/>
      <c r="AG1574" s="216" t="s">
        <v>170</v>
      </c>
      <c r="AH1574" s="907" t="s">
        <v>2246</v>
      </c>
      <c r="AI1574" s="906" t="s">
        <v>2247</v>
      </c>
      <c r="AJ1574" s="905">
        <v>1702003</v>
      </c>
      <c r="AK1574" s="451" t="s">
        <v>139</v>
      </c>
      <c r="AL1574" s="451">
        <v>1</v>
      </c>
      <c r="AM1574" s="451" t="s">
        <v>140</v>
      </c>
      <c r="AN1574" s="450"/>
      <c r="AP1574" s="77"/>
      <c r="AQ1574" s="77"/>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row>
    <row r="1575" spans="1:74" s="54" customFormat="1" ht="15" customHeight="1" x14ac:dyDescent="0.15">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5"/>
      <c r="AG1575" s="216" t="s">
        <v>170</v>
      </c>
      <c r="AH1575" s="907" t="s">
        <v>2248</v>
      </c>
      <c r="AI1575" s="906" t="s">
        <v>2249</v>
      </c>
      <c r="AJ1575" s="905">
        <v>1702004</v>
      </c>
      <c r="AK1575" s="451" t="s">
        <v>139</v>
      </c>
      <c r="AL1575" s="451">
        <v>1</v>
      </c>
      <c r="AM1575" s="449" t="s">
        <v>3041</v>
      </c>
      <c r="AN1575" s="450"/>
      <c r="AP1575" s="77"/>
      <c r="AQ1575" s="77"/>
      <c r="AR1575" s="35"/>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5"/>
    </row>
    <row r="1576" spans="1:74" s="54" customFormat="1" ht="15" customHeight="1" x14ac:dyDescent="0.15">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G1576" s="216" t="s">
        <v>170</v>
      </c>
      <c r="AH1576" s="907" t="s">
        <v>2258</v>
      </c>
      <c r="AI1576" s="906" t="s">
        <v>2259</v>
      </c>
      <c r="AJ1576" s="905">
        <v>1702005</v>
      </c>
      <c r="AK1576" s="451" t="s">
        <v>139</v>
      </c>
      <c r="AL1576" s="451">
        <v>1</v>
      </c>
      <c r="AM1576" s="449" t="s">
        <v>3041</v>
      </c>
      <c r="AN1576" s="450"/>
      <c r="AP1576" s="77"/>
      <c r="AQ1576" s="77"/>
      <c r="AR1576" s="35"/>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row>
    <row r="1577" spans="1:74" s="54" customFormat="1" ht="15" customHeight="1" x14ac:dyDescent="0.15">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G1577" s="216" t="s">
        <v>170</v>
      </c>
      <c r="AH1577" s="907" t="s">
        <v>2250</v>
      </c>
      <c r="AI1577" s="906" t="s">
        <v>2251</v>
      </c>
      <c r="AJ1577" s="905">
        <v>1702007</v>
      </c>
      <c r="AK1577" s="451" t="s">
        <v>139</v>
      </c>
      <c r="AL1577" s="451">
        <v>1</v>
      </c>
      <c r="AM1577" s="449" t="s">
        <v>3041</v>
      </c>
      <c r="AN1577" s="450"/>
      <c r="AP1577" s="77"/>
      <c r="AQ1577" s="77"/>
      <c r="AR1577" s="35"/>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row>
    <row r="1578" spans="1:74" s="54" customFormat="1" ht="15" customHeight="1" x14ac:dyDescent="0.15">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5"/>
      <c r="AG1578" s="216" t="s">
        <v>170</v>
      </c>
      <c r="AH1578" s="907" t="s">
        <v>2262</v>
      </c>
      <c r="AI1578" s="906" t="s">
        <v>2263</v>
      </c>
      <c r="AJ1578" s="905">
        <v>1702008</v>
      </c>
      <c r="AK1578" s="451" t="s">
        <v>139</v>
      </c>
      <c r="AL1578" s="451">
        <v>1</v>
      </c>
      <c r="AM1578" s="449" t="s">
        <v>3041</v>
      </c>
      <c r="AN1578" s="450"/>
      <c r="AP1578" s="77"/>
      <c r="AQ1578" s="77"/>
      <c r="AR1578" s="35"/>
      <c r="AS1578" s="35"/>
      <c r="AT1578" s="35"/>
      <c r="AU1578" s="35"/>
      <c r="AV1578" s="35"/>
      <c r="AW1578" s="35"/>
      <c r="AX1578" s="35"/>
      <c r="AY1578" s="35"/>
      <c r="AZ1578" s="35"/>
      <c r="BA1578" s="35"/>
      <c r="BB1578" s="35"/>
      <c r="BC1578" s="35"/>
      <c r="BD1578" s="35"/>
      <c r="BE1578" s="35"/>
      <c r="BF1578" s="35"/>
      <c r="BG1578" s="35"/>
      <c r="BH1578" s="35"/>
      <c r="BI1578" s="35"/>
      <c r="BJ1578" s="35"/>
      <c r="BK1578" s="35"/>
      <c r="BL1578" s="35"/>
      <c r="BM1578" s="35"/>
      <c r="BN1578" s="35"/>
      <c r="BO1578" s="35"/>
      <c r="BP1578" s="35"/>
      <c r="BQ1578" s="35"/>
      <c r="BR1578" s="35"/>
      <c r="BS1578" s="35"/>
      <c r="BT1578" s="35"/>
      <c r="BU1578" s="35"/>
      <c r="BV1578" s="35"/>
    </row>
    <row r="1579" spans="1:74" s="54" customFormat="1" ht="15" customHeight="1" x14ac:dyDescent="0.15">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5"/>
      <c r="AG1579" s="216" t="s">
        <v>170</v>
      </c>
      <c r="AH1579" s="907" t="s">
        <v>2260</v>
      </c>
      <c r="AI1579" s="906" t="s">
        <v>2261</v>
      </c>
      <c r="AJ1579" s="905">
        <v>1702009</v>
      </c>
      <c r="AK1579" s="451" t="s">
        <v>139</v>
      </c>
      <c r="AL1579" s="451">
        <v>1</v>
      </c>
      <c r="AM1579" s="449" t="s">
        <v>3041</v>
      </c>
      <c r="AN1579" s="450"/>
      <c r="AP1579" s="77"/>
      <c r="AQ1579" s="77"/>
      <c r="AR1579" s="35"/>
      <c r="AS1579" s="35"/>
      <c r="AT1579" s="35"/>
      <c r="AU1579" s="35"/>
      <c r="AV1579" s="35"/>
      <c r="AW1579" s="35"/>
      <c r="AX1579" s="35"/>
      <c r="AY1579" s="35"/>
      <c r="AZ1579" s="35"/>
      <c r="BA1579" s="35"/>
      <c r="BB1579" s="35"/>
      <c r="BC1579" s="35"/>
      <c r="BD1579" s="35"/>
      <c r="BE1579" s="35"/>
      <c r="BF1579" s="35"/>
      <c r="BG1579" s="35"/>
      <c r="BH1579" s="35"/>
      <c r="BI1579" s="35"/>
      <c r="BJ1579" s="35"/>
      <c r="BK1579" s="35"/>
      <c r="BL1579" s="35"/>
      <c r="BM1579" s="35"/>
      <c r="BN1579" s="35"/>
      <c r="BO1579" s="35"/>
      <c r="BP1579" s="35"/>
      <c r="BQ1579" s="35"/>
      <c r="BR1579" s="35"/>
      <c r="BS1579" s="35"/>
      <c r="BT1579" s="35"/>
      <c r="BU1579" s="35"/>
      <c r="BV1579" s="35"/>
    </row>
    <row r="1580" spans="1:74" s="54" customFormat="1" ht="15" customHeight="1" x14ac:dyDescent="0.15">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5"/>
      <c r="AG1580" s="216" t="s">
        <v>170</v>
      </c>
      <c r="AH1580" s="907" t="s">
        <v>2264</v>
      </c>
      <c r="AI1580" s="906" t="s">
        <v>2265</v>
      </c>
      <c r="AJ1580" s="905">
        <v>1702010</v>
      </c>
      <c r="AK1580" s="451" t="s">
        <v>139</v>
      </c>
      <c r="AL1580" s="451">
        <v>1</v>
      </c>
      <c r="AM1580" s="449" t="s">
        <v>3041</v>
      </c>
      <c r="AN1580" s="450"/>
      <c r="AP1580" s="77"/>
      <c r="AQ1580" s="77"/>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row>
    <row r="1581" spans="1:74" s="54" customFormat="1" ht="15" customHeight="1" x14ac:dyDescent="0.15">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5"/>
      <c r="AG1581" s="216" t="s">
        <v>170</v>
      </c>
      <c r="AH1581" s="907" t="s">
        <v>2254</v>
      </c>
      <c r="AI1581" s="906" t="s">
        <v>2255</v>
      </c>
      <c r="AJ1581" s="905">
        <v>1702011</v>
      </c>
      <c r="AK1581" s="451" t="s">
        <v>139</v>
      </c>
      <c r="AL1581" s="451">
        <v>1</v>
      </c>
      <c r="AM1581" s="449" t="s">
        <v>3041</v>
      </c>
      <c r="AN1581" s="450"/>
      <c r="AP1581" s="77"/>
      <c r="AQ1581" s="77"/>
      <c r="AR1581" s="35"/>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5"/>
    </row>
    <row r="1582" spans="1:74" s="54" customFormat="1" ht="15" customHeight="1" x14ac:dyDescent="0.15">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5"/>
      <c r="AG1582" s="216" t="s">
        <v>171</v>
      </c>
      <c r="AH1582" s="907" t="s">
        <v>2286</v>
      </c>
      <c r="AI1582" s="906" t="s">
        <v>2287</v>
      </c>
      <c r="AJ1582" s="905">
        <v>1703001</v>
      </c>
      <c r="AK1582" s="451" t="s">
        <v>139</v>
      </c>
      <c r="AL1582" s="451">
        <v>1</v>
      </c>
      <c r="AM1582" s="449" t="s">
        <v>3041</v>
      </c>
      <c r="AN1582" s="450"/>
      <c r="AP1582" s="77"/>
      <c r="AQ1582" s="77"/>
      <c r="AR1582" s="35"/>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5"/>
    </row>
    <row r="1583" spans="1:74" s="54" customFormat="1" ht="15" customHeight="1" x14ac:dyDescent="0.15">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5"/>
      <c r="AG1583" s="216" t="s">
        <v>171</v>
      </c>
      <c r="AH1583" s="907" t="s">
        <v>2276</v>
      </c>
      <c r="AI1583" s="906" t="s">
        <v>2277</v>
      </c>
      <c r="AJ1583" s="905">
        <v>1703002</v>
      </c>
      <c r="AK1583" s="451">
        <v>1</v>
      </c>
      <c r="AL1583" s="451" t="s">
        <v>139</v>
      </c>
      <c r="AM1583" s="449" t="s">
        <v>3041</v>
      </c>
      <c r="AN1583" s="450"/>
      <c r="AP1583" s="77"/>
      <c r="AQ1583" s="77"/>
      <c r="AR1583" s="35"/>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5"/>
    </row>
    <row r="1584" spans="1:74" s="54" customFormat="1" ht="15" customHeight="1" x14ac:dyDescent="0.15">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G1584" s="216" t="s">
        <v>171</v>
      </c>
      <c r="AH1584" s="907" t="s">
        <v>2300</v>
      </c>
      <c r="AI1584" s="906" t="s">
        <v>2301</v>
      </c>
      <c r="AJ1584" s="905">
        <v>1703003</v>
      </c>
      <c r="AK1584" s="451">
        <v>1</v>
      </c>
      <c r="AL1584" s="451" t="s">
        <v>139</v>
      </c>
      <c r="AM1584" s="449" t="s">
        <v>3041</v>
      </c>
      <c r="AN1584" s="450"/>
      <c r="AP1584" s="77"/>
      <c r="AQ1584" s="77"/>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row>
    <row r="1585" spans="1:74" s="54" customFormat="1" ht="15" customHeight="1" x14ac:dyDescent="0.15">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5"/>
      <c r="AG1585" s="216" t="s">
        <v>171</v>
      </c>
      <c r="AH1585" s="907" t="s">
        <v>2304</v>
      </c>
      <c r="AI1585" s="906" t="s">
        <v>2305</v>
      </c>
      <c r="AJ1585" s="905">
        <v>1703004</v>
      </c>
      <c r="AK1585" s="451">
        <v>1</v>
      </c>
      <c r="AL1585" s="451" t="s">
        <v>139</v>
      </c>
      <c r="AM1585" s="449" t="s">
        <v>3041</v>
      </c>
      <c r="AN1585" s="450"/>
      <c r="AP1585" s="77"/>
      <c r="AQ1585" s="77"/>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5"/>
    </row>
    <row r="1586" spans="1:74" s="54" customFormat="1" ht="15" customHeight="1" x14ac:dyDescent="0.1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G1586" s="216" t="s">
        <v>171</v>
      </c>
      <c r="AH1586" s="907" t="s">
        <v>2302</v>
      </c>
      <c r="AI1586" s="906" t="s">
        <v>2303</v>
      </c>
      <c r="AJ1586" s="905">
        <v>1703005</v>
      </c>
      <c r="AK1586" s="451">
        <v>1</v>
      </c>
      <c r="AL1586" s="451" t="s">
        <v>139</v>
      </c>
      <c r="AM1586" s="449" t="s">
        <v>3041</v>
      </c>
      <c r="AN1586" s="450"/>
      <c r="AP1586" s="77"/>
      <c r="AQ1586" s="77"/>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row>
    <row r="1587" spans="1:74" s="54" customFormat="1" ht="15" customHeight="1" x14ac:dyDescent="0.1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G1587" s="216" t="s">
        <v>171</v>
      </c>
      <c r="AH1587" s="907" t="s">
        <v>2310</v>
      </c>
      <c r="AI1587" s="906" t="s">
        <v>2311</v>
      </c>
      <c r="AJ1587" s="905">
        <v>1703006</v>
      </c>
      <c r="AK1587" s="451" t="s">
        <v>139</v>
      </c>
      <c r="AL1587" s="451">
        <v>1</v>
      </c>
      <c r="AM1587" s="449" t="s">
        <v>3041</v>
      </c>
      <c r="AN1587" s="450"/>
      <c r="AP1587" s="77"/>
      <c r="AQ1587" s="77"/>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row>
    <row r="1588" spans="1:74" s="54" customFormat="1" ht="15" customHeight="1" x14ac:dyDescent="0.15">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G1588" s="216" t="s">
        <v>171</v>
      </c>
      <c r="AH1588" s="907" t="s">
        <v>2306</v>
      </c>
      <c r="AI1588" s="906" t="s">
        <v>2307</v>
      </c>
      <c r="AJ1588" s="905">
        <v>1703007</v>
      </c>
      <c r="AK1588" s="451">
        <v>1</v>
      </c>
      <c r="AL1588" s="451" t="s">
        <v>139</v>
      </c>
      <c r="AM1588" s="451" t="s">
        <v>140</v>
      </c>
      <c r="AN1588" s="450"/>
      <c r="AP1588" s="77"/>
      <c r="AQ1588" s="77"/>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row>
    <row r="1589" spans="1:74" s="54" customFormat="1" ht="15" customHeight="1" x14ac:dyDescent="0.15">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G1589" s="216" t="s">
        <v>171</v>
      </c>
      <c r="AH1589" s="907" t="s">
        <v>2290</v>
      </c>
      <c r="AI1589" s="906" t="s">
        <v>2291</v>
      </c>
      <c r="AJ1589" s="905">
        <v>1703008</v>
      </c>
      <c r="AK1589" s="451" t="s">
        <v>139</v>
      </c>
      <c r="AL1589" s="451">
        <v>1</v>
      </c>
      <c r="AM1589" s="449" t="s">
        <v>3041</v>
      </c>
      <c r="AN1589" s="450"/>
      <c r="AP1589" s="77"/>
      <c r="AQ1589" s="77"/>
      <c r="AR1589" s="35"/>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5"/>
    </row>
    <row r="1590" spans="1:74" s="54" customFormat="1" ht="15" customHeight="1" x14ac:dyDescent="0.15">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5"/>
      <c r="AG1590" s="216" t="s">
        <v>171</v>
      </c>
      <c r="AH1590" s="907" t="s">
        <v>2280</v>
      </c>
      <c r="AI1590" s="906" t="s">
        <v>2281</v>
      </c>
      <c r="AJ1590" s="905">
        <v>1703009</v>
      </c>
      <c r="AK1590" s="451">
        <v>1</v>
      </c>
      <c r="AL1590" s="451" t="s">
        <v>139</v>
      </c>
      <c r="AM1590" s="449" t="s">
        <v>3041</v>
      </c>
      <c r="AN1590" s="450"/>
      <c r="AP1590" s="77"/>
      <c r="AQ1590" s="77"/>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row>
    <row r="1591" spans="1:74" s="54" customFormat="1" ht="15" customHeight="1" x14ac:dyDescent="0.15">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5"/>
      <c r="AG1591" s="216" t="s">
        <v>171</v>
      </c>
      <c r="AH1591" s="907" t="s">
        <v>2292</v>
      </c>
      <c r="AI1591" s="906" t="s">
        <v>2293</v>
      </c>
      <c r="AJ1591" s="905">
        <v>1703010</v>
      </c>
      <c r="AK1591" s="451" t="s">
        <v>139</v>
      </c>
      <c r="AL1591" s="451">
        <v>1</v>
      </c>
      <c r="AM1591" s="449" t="s">
        <v>3041</v>
      </c>
      <c r="AN1591" s="450"/>
      <c r="AP1591" s="77"/>
      <c r="AQ1591" s="77"/>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row>
    <row r="1592" spans="1:74" s="54" customFormat="1" ht="15" customHeight="1" x14ac:dyDescent="0.15">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G1592" s="216" t="s">
        <v>171</v>
      </c>
      <c r="AH1592" s="907" t="s">
        <v>2268</v>
      </c>
      <c r="AI1592" s="906" t="s">
        <v>2269</v>
      </c>
      <c r="AJ1592" s="905">
        <v>1703011</v>
      </c>
      <c r="AK1592" s="451" t="s">
        <v>139</v>
      </c>
      <c r="AL1592" s="451">
        <v>1</v>
      </c>
      <c r="AM1592" s="449" t="s">
        <v>3041</v>
      </c>
      <c r="AN1592" s="450"/>
      <c r="AP1592" s="77"/>
      <c r="AQ1592" s="77"/>
      <c r="AR1592" s="35"/>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5"/>
    </row>
    <row r="1593" spans="1:74" s="54" customFormat="1" ht="15" customHeight="1" x14ac:dyDescent="0.15">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c r="AG1593" s="216" t="s">
        <v>171</v>
      </c>
      <c r="AH1593" s="907" t="s">
        <v>2274</v>
      </c>
      <c r="AI1593" s="906" t="s">
        <v>2275</v>
      </c>
      <c r="AJ1593" s="905">
        <v>1703012</v>
      </c>
      <c r="AK1593" s="451" t="s">
        <v>139</v>
      </c>
      <c r="AL1593" s="451">
        <v>1</v>
      </c>
      <c r="AM1593" s="449" t="s">
        <v>3041</v>
      </c>
      <c r="AN1593" s="450"/>
      <c r="AP1593" s="77"/>
      <c r="AQ1593" s="77"/>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row>
    <row r="1594" spans="1:74" s="54" customFormat="1" ht="15" customHeight="1" x14ac:dyDescent="0.15">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c r="AG1594" s="216" t="s">
        <v>171</v>
      </c>
      <c r="AH1594" s="907" t="s">
        <v>2296</v>
      </c>
      <c r="AI1594" s="906" t="s">
        <v>2297</v>
      </c>
      <c r="AJ1594" s="905">
        <v>1703013</v>
      </c>
      <c r="AK1594" s="451" t="s">
        <v>139</v>
      </c>
      <c r="AL1594" s="451">
        <v>1</v>
      </c>
      <c r="AM1594" s="449" t="s">
        <v>3041</v>
      </c>
      <c r="AN1594" s="450"/>
      <c r="AP1594" s="77"/>
      <c r="AQ1594" s="77"/>
      <c r="AR1594" s="35"/>
      <c r="AS1594" s="35"/>
      <c r="AT1594" s="35"/>
      <c r="AU1594" s="35"/>
      <c r="AV1594" s="35"/>
      <c r="AW1594" s="35"/>
      <c r="AX1594" s="35"/>
      <c r="AY1594" s="35"/>
      <c r="AZ1594" s="35"/>
      <c r="BA1594" s="35"/>
      <c r="BB1594" s="35"/>
      <c r="BC1594" s="35"/>
      <c r="BD1594" s="35"/>
      <c r="BE1594" s="35"/>
      <c r="BF1594" s="35"/>
      <c r="BG1594" s="35"/>
      <c r="BH1594" s="35"/>
      <c r="BI1594" s="35"/>
      <c r="BJ1594" s="35"/>
      <c r="BK1594" s="35"/>
      <c r="BL1594" s="35"/>
      <c r="BM1594" s="35"/>
      <c r="BN1594" s="35"/>
      <c r="BO1594" s="35"/>
      <c r="BP1594" s="35"/>
      <c r="BQ1594" s="35"/>
      <c r="BR1594" s="35"/>
      <c r="BS1594" s="35"/>
      <c r="BT1594" s="35"/>
      <c r="BU1594" s="35"/>
      <c r="BV1594" s="35"/>
    </row>
    <row r="1595" spans="1:74" s="54" customFormat="1" ht="15" customHeight="1" x14ac:dyDescent="0.15">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5"/>
      <c r="AG1595" s="216" t="s">
        <v>171</v>
      </c>
      <c r="AH1595" s="907" t="s">
        <v>2282</v>
      </c>
      <c r="AI1595" s="906" t="s">
        <v>2283</v>
      </c>
      <c r="AJ1595" s="905">
        <v>1703014</v>
      </c>
      <c r="AK1595" s="451" t="s">
        <v>139</v>
      </c>
      <c r="AL1595" s="451">
        <v>1</v>
      </c>
      <c r="AM1595" s="449" t="s">
        <v>3041</v>
      </c>
      <c r="AN1595" s="450"/>
      <c r="AP1595" s="77"/>
      <c r="AQ1595" s="77"/>
      <c r="AR1595" s="35"/>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row>
    <row r="1596" spans="1:74" s="54" customFormat="1" ht="15" customHeight="1" x14ac:dyDescent="0.15">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5"/>
      <c r="AG1596" s="216" t="s">
        <v>171</v>
      </c>
      <c r="AH1596" s="907" t="s">
        <v>2294</v>
      </c>
      <c r="AI1596" s="906" t="s">
        <v>2295</v>
      </c>
      <c r="AJ1596" s="905">
        <v>1703015</v>
      </c>
      <c r="AK1596" s="451" t="s">
        <v>139</v>
      </c>
      <c r="AL1596" s="451">
        <v>1</v>
      </c>
      <c r="AM1596" s="449" t="s">
        <v>3041</v>
      </c>
      <c r="AN1596" s="450"/>
      <c r="AP1596" s="77"/>
      <c r="AQ1596" s="77"/>
      <c r="AR1596" s="35"/>
      <c r="AS1596" s="35"/>
      <c r="AT1596" s="35"/>
      <c r="AU1596" s="35"/>
      <c r="AV1596" s="35"/>
      <c r="AW1596" s="35"/>
      <c r="AX1596" s="35"/>
      <c r="AY1596" s="35"/>
      <c r="AZ1596" s="35"/>
      <c r="BA1596" s="35"/>
      <c r="BB1596" s="35"/>
      <c r="BC1596" s="35"/>
      <c r="BD1596" s="35"/>
      <c r="BE1596" s="35"/>
      <c r="BF1596" s="35"/>
      <c r="BG1596" s="35"/>
      <c r="BH1596" s="35"/>
      <c r="BI1596" s="35"/>
      <c r="BJ1596" s="35"/>
      <c r="BK1596" s="35"/>
      <c r="BL1596" s="35"/>
      <c r="BM1596" s="35"/>
      <c r="BN1596" s="35"/>
      <c r="BO1596" s="35"/>
      <c r="BP1596" s="35"/>
      <c r="BQ1596" s="35"/>
      <c r="BR1596" s="35"/>
      <c r="BS1596" s="35"/>
      <c r="BT1596" s="35"/>
      <c r="BU1596" s="35"/>
      <c r="BV1596" s="35"/>
    </row>
    <row r="1597" spans="1:74" s="54" customFormat="1" ht="15" customHeight="1" x14ac:dyDescent="0.15">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5"/>
      <c r="AG1597" s="216" t="s">
        <v>171</v>
      </c>
      <c r="AH1597" s="907" t="s">
        <v>2308</v>
      </c>
      <c r="AI1597" s="906" t="s">
        <v>2309</v>
      </c>
      <c r="AJ1597" s="905">
        <v>1703016</v>
      </c>
      <c r="AK1597" s="451" t="s">
        <v>139</v>
      </c>
      <c r="AL1597" s="451">
        <v>1</v>
      </c>
      <c r="AM1597" s="449" t="s">
        <v>3041</v>
      </c>
      <c r="AN1597" s="450"/>
      <c r="AP1597" s="77"/>
      <c r="AQ1597" s="77"/>
      <c r="AR1597" s="35"/>
      <c r="AS1597" s="35"/>
      <c r="AT1597" s="35"/>
      <c r="AU1597" s="35"/>
      <c r="AV1597" s="35"/>
      <c r="AW1597" s="35"/>
      <c r="AX1597" s="35"/>
      <c r="AY1597" s="35"/>
      <c r="AZ1597" s="35"/>
      <c r="BA1597" s="35"/>
      <c r="BB1597" s="35"/>
      <c r="BC1597" s="35"/>
      <c r="BD1597" s="35"/>
      <c r="BE1597" s="35"/>
      <c r="BF1597" s="35"/>
      <c r="BG1597" s="35"/>
      <c r="BH1597" s="35"/>
      <c r="BI1597" s="35"/>
      <c r="BJ1597" s="35"/>
      <c r="BK1597" s="35"/>
      <c r="BL1597" s="35"/>
      <c r="BM1597" s="35"/>
      <c r="BN1597" s="35"/>
      <c r="BO1597" s="35"/>
      <c r="BP1597" s="35"/>
      <c r="BQ1597" s="35"/>
      <c r="BR1597" s="35"/>
      <c r="BS1597" s="35"/>
      <c r="BT1597" s="35"/>
      <c r="BU1597" s="35"/>
      <c r="BV1597" s="35"/>
    </row>
    <row r="1598" spans="1:74" s="54" customFormat="1" ht="15" customHeight="1" x14ac:dyDescent="0.15">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5"/>
      <c r="AG1598" s="216" t="s">
        <v>171</v>
      </c>
      <c r="AH1598" s="907" t="s">
        <v>2272</v>
      </c>
      <c r="AI1598" s="906" t="s">
        <v>2273</v>
      </c>
      <c r="AJ1598" s="905">
        <v>1703017</v>
      </c>
      <c r="AK1598" s="451">
        <v>1</v>
      </c>
      <c r="AL1598" s="451" t="s">
        <v>139</v>
      </c>
      <c r="AM1598" s="449" t="s">
        <v>3041</v>
      </c>
      <c r="AN1598" s="450"/>
      <c r="AP1598" s="77"/>
      <c r="AQ1598" s="77"/>
      <c r="AR1598" s="35"/>
      <c r="AS1598" s="35"/>
      <c r="AT1598" s="35"/>
      <c r="AU1598" s="35"/>
      <c r="AV1598" s="35"/>
      <c r="AW1598" s="35"/>
      <c r="AX1598" s="35"/>
      <c r="AY1598" s="35"/>
      <c r="AZ1598" s="35"/>
      <c r="BA1598" s="35"/>
      <c r="BB1598" s="35"/>
      <c r="BC1598" s="35"/>
      <c r="BD1598" s="35"/>
      <c r="BE1598" s="35"/>
      <c r="BF1598" s="35"/>
      <c r="BG1598" s="35"/>
      <c r="BH1598" s="35"/>
      <c r="BI1598" s="35"/>
      <c r="BJ1598" s="35"/>
      <c r="BK1598" s="35"/>
      <c r="BL1598" s="35"/>
      <c r="BM1598" s="35"/>
      <c r="BN1598" s="35"/>
      <c r="BO1598" s="35"/>
      <c r="BP1598" s="35"/>
      <c r="BQ1598" s="35"/>
      <c r="BR1598" s="35"/>
      <c r="BS1598" s="35"/>
      <c r="BT1598" s="35"/>
      <c r="BU1598" s="35"/>
      <c r="BV1598" s="35"/>
    </row>
    <row r="1599" spans="1:74" s="54" customFormat="1" ht="15" customHeight="1" x14ac:dyDescent="0.15">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5"/>
      <c r="AG1599" s="216" t="s">
        <v>171</v>
      </c>
      <c r="AH1599" s="907" t="s">
        <v>2298</v>
      </c>
      <c r="AI1599" s="906" t="s">
        <v>2299</v>
      </c>
      <c r="AJ1599" s="905">
        <v>1703018</v>
      </c>
      <c r="AK1599" s="451">
        <v>1</v>
      </c>
      <c r="AL1599" s="451" t="s">
        <v>139</v>
      </c>
      <c r="AM1599" s="449" t="s">
        <v>3041</v>
      </c>
      <c r="AN1599" s="450"/>
      <c r="AP1599" s="77"/>
      <c r="AQ1599" s="77"/>
      <c r="AR1599" s="35"/>
      <c r="AS1599" s="35"/>
      <c r="AT1599" s="35"/>
      <c r="AU1599" s="35"/>
      <c r="AV1599" s="35"/>
      <c r="AW1599" s="35"/>
      <c r="AX1599" s="35"/>
      <c r="AY1599" s="35"/>
      <c r="AZ1599" s="35"/>
      <c r="BA1599" s="35"/>
      <c r="BB1599" s="35"/>
      <c r="BC1599" s="35"/>
      <c r="BD1599" s="35"/>
      <c r="BE1599" s="35"/>
      <c r="BF1599" s="35"/>
      <c r="BG1599" s="35"/>
      <c r="BH1599" s="35"/>
      <c r="BI1599" s="35"/>
      <c r="BJ1599" s="35"/>
      <c r="BK1599" s="35"/>
      <c r="BL1599" s="35"/>
      <c r="BM1599" s="35"/>
      <c r="BN1599" s="35"/>
      <c r="BO1599" s="35"/>
      <c r="BP1599" s="35"/>
      <c r="BQ1599" s="35"/>
      <c r="BR1599" s="35"/>
      <c r="BS1599" s="35"/>
      <c r="BT1599" s="35"/>
      <c r="BU1599" s="35"/>
      <c r="BV1599" s="35"/>
    </row>
    <row r="1600" spans="1:74" s="54" customFormat="1" ht="15" customHeight="1" x14ac:dyDescent="0.15">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5"/>
      <c r="AG1600" s="216" t="s">
        <v>171</v>
      </c>
      <c r="AH1600" s="907" t="s">
        <v>2284</v>
      </c>
      <c r="AI1600" s="906" t="s">
        <v>2285</v>
      </c>
      <c r="AJ1600" s="905">
        <v>1703020</v>
      </c>
      <c r="AK1600" s="451">
        <v>1</v>
      </c>
      <c r="AL1600" s="451" t="s">
        <v>139</v>
      </c>
      <c r="AM1600" s="449" t="s">
        <v>3041</v>
      </c>
      <c r="AN1600" s="450"/>
      <c r="AP1600" s="77"/>
      <c r="AQ1600" s="77"/>
      <c r="AR1600" s="35"/>
      <c r="AS1600" s="35"/>
      <c r="AT1600" s="35"/>
      <c r="AU1600" s="35"/>
      <c r="AV1600" s="35"/>
      <c r="AW1600" s="35"/>
      <c r="AX1600" s="35"/>
      <c r="AY1600" s="35"/>
      <c r="AZ1600" s="35"/>
      <c r="BA1600" s="35"/>
      <c r="BB1600" s="35"/>
      <c r="BC1600" s="35"/>
      <c r="BD1600" s="35"/>
      <c r="BE1600" s="35"/>
      <c r="BF1600" s="35"/>
      <c r="BG1600" s="35"/>
      <c r="BH1600" s="35"/>
      <c r="BI1600" s="35"/>
      <c r="BJ1600" s="35"/>
      <c r="BK1600" s="35"/>
      <c r="BL1600" s="35"/>
      <c r="BM1600" s="35"/>
      <c r="BN1600" s="35"/>
      <c r="BO1600" s="35"/>
      <c r="BP1600" s="35"/>
      <c r="BQ1600" s="35"/>
      <c r="BR1600" s="35"/>
      <c r="BS1600" s="35"/>
      <c r="BT1600" s="35"/>
      <c r="BU1600" s="35"/>
      <c r="BV1600" s="35"/>
    </row>
    <row r="1601" spans="1:74" s="54" customFormat="1" ht="15" customHeight="1" x14ac:dyDescent="0.15">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5"/>
      <c r="AG1601" s="216" t="s">
        <v>171</v>
      </c>
      <c r="AH1601" s="907" t="s">
        <v>2270</v>
      </c>
      <c r="AI1601" s="906" t="s">
        <v>2271</v>
      </c>
      <c r="AJ1601" s="905">
        <v>1703021</v>
      </c>
      <c r="AK1601" s="451" t="s">
        <v>139</v>
      </c>
      <c r="AL1601" s="451">
        <v>1</v>
      </c>
      <c r="AM1601" s="449" t="s">
        <v>3041</v>
      </c>
      <c r="AN1601" s="450"/>
      <c r="AP1601" s="77"/>
      <c r="AQ1601" s="77"/>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row>
    <row r="1602" spans="1:74" s="54" customFormat="1" ht="15" customHeight="1" x14ac:dyDescent="0.15">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5"/>
      <c r="AG1602" s="216" t="s">
        <v>171</v>
      </c>
      <c r="AH1602" s="907" t="s">
        <v>2278</v>
      </c>
      <c r="AI1602" s="906" t="s">
        <v>2279</v>
      </c>
      <c r="AJ1602" s="905">
        <v>1703022</v>
      </c>
      <c r="AK1602" s="451" t="s">
        <v>139</v>
      </c>
      <c r="AL1602" s="451">
        <v>1</v>
      </c>
      <c r="AM1602" s="451" t="s">
        <v>140</v>
      </c>
      <c r="AN1602" s="450"/>
      <c r="AP1602" s="77"/>
      <c r="AQ1602" s="77"/>
      <c r="AR1602" s="35"/>
      <c r="AS1602" s="35"/>
      <c r="AT1602" s="35"/>
      <c r="AU1602" s="35"/>
      <c r="AV1602" s="35"/>
      <c r="AW1602" s="35"/>
      <c r="AX1602" s="35"/>
      <c r="AY1602" s="35"/>
      <c r="AZ1602" s="35"/>
      <c r="BA1602" s="35"/>
      <c r="BB1602" s="35"/>
      <c r="BC1602" s="35"/>
      <c r="BD1602" s="35"/>
      <c r="BE1602" s="35"/>
      <c r="BF1602" s="35"/>
      <c r="BG1602" s="35"/>
      <c r="BH1602" s="35"/>
      <c r="BI1602" s="35"/>
      <c r="BJ1602" s="35"/>
      <c r="BK1602" s="35"/>
      <c r="BL1602" s="35"/>
      <c r="BM1602" s="35"/>
      <c r="BN1602" s="35"/>
      <c r="BO1602" s="35"/>
      <c r="BP1602" s="35"/>
      <c r="BQ1602" s="35"/>
      <c r="BR1602" s="35"/>
      <c r="BS1602" s="35"/>
      <c r="BT1602" s="35"/>
      <c r="BU1602" s="35"/>
      <c r="BV1602" s="35"/>
    </row>
    <row r="1603" spans="1:74" s="54" customFormat="1" ht="15" customHeight="1" x14ac:dyDescent="0.15">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G1603" s="216" t="s">
        <v>171</v>
      </c>
      <c r="AH1603" s="907" t="s">
        <v>2266</v>
      </c>
      <c r="AI1603" s="906" t="s">
        <v>2267</v>
      </c>
      <c r="AJ1603" s="905">
        <v>1703023</v>
      </c>
      <c r="AK1603" s="451" t="s">
        <v>139</v>
      </c>
      <c r="AL1603" s="451">
        <v>1</v>
      </c>
      <c r="AM1603" s="451" t="s">
        <v>140</v>
      </c>
      <c r="AN1603" s="450"/>
      <c r="AP1603" s="77"/>
      <c r="AQ1603" s="77"/>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5"/>
    </row>
    <row r="1604" spans="1:74" s="54" customFormat="1" ht="15" customHeight="1" x14ac:dyDescent="0.15">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5"/>
      <c r="AG1604" s="216" t="s">
        <v>171</v>
      </c>
      <c r="AH1604" s="907" t="s">
        <v>2288</v>
      </c>
      <c r="AI1604" s="906" t="s">
        <v>2289</v>
      </c>
      <c r="AJ1604" s="905">
        <v>1703024</v>
      </c>
      <c r="AK1604" s="451" t="s">
        <v>139</v>
      </c>
      <c r="AL1604" s="451">
        <v>1</v>
      </c>
      <c r="AM1604" s="449" t="s">
        <v>3041</v>
      </c>
      <c r="AN1604" s="450"/>
      <c r="AP1604" s="77"/>
      <c r="AQ1604" s="77"/>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row>
    <row r="1605" spans="1:74" s="54" customFormat="1" ht="15" customHeight="1" x14ac:dyDescent="0.15">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5"/>
      <c r="AG1605" s="216" t="s">
        <v>172</v>
      </c>
      <c r="AH1605" s="907" t="s">
        <v>2352</v>
      </c>
      <c r="AI1605" s="906" t="s">
        <v>2353</v>
      </c>
      <c r="AJ1605" s="905">
        <v>1704002</v>
      </c>
      <c r="AK1605" s="451">
        <v>1</v>
      </c>
      <c r="AL1605" s="451" t="s">
        <v>139</v>
      </c>
      <c r="AM1605" s="451" t="s">
        <v>140</v>
      </c>
      <c r="AN1605" s="450"/>
      <c r="AP1605" s="77"/>
      <c r="AQ1605" s="77"/>
      <c r="AR1605" s="35"/>
      <c r="AS1605" s="35"/>
      <c r="AT1605" s="35"/>
      <c r="AU1605" s="35"/>
      <c r="AV1605" s="35"/>
      <c r="AW1605" s="35"/>
      <c r="AX1605" s="35"/>
      <c r="AY1605" s="35"/>
      <c r="AZ1605" s="35"/>
      <c r="BA1605" s="35"/>
      <c r="BB1605" s="35"/>
      <c r="BC1605" s="35"/>
      <c r="BD1605" s="35"/>
      <c r="BE1605" s="35"/>
      <c r="BF1605" s="35"/>
      <c r="BG1605" s="35"/>
      <c r="BH1605" s="35"/>
      <c r="BI1605" s="35"/>
      <c r="BJ1605" s="35"/>
      <c r="BK1605" s="35"/>
      <c r="BL1605" s="35"/>
      <c r="BM1605" s="35"/>
      <c r="BN1605" s="35"/>
      <c r="BO1605" s="35"/>
      <c r="BP1605" s="35"/>
      <c r="BQ1605" s="35"/>
      <c r="BR1605" s="35"/>
      <c r="BS1605" s="35"/>
      <c r="BT1605" s="35"/>
      <c r="BU1605" s="35"/>
      <c r="BV1605" s="35"/>
    </row>
    <row r="1606" spans="1:74" s="54" customFormat="1" ht="15" customHeight="1" x14ac:dyDescent="0.15">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5"/>
      <c r="AG1606" s="216" t="s">
        <v>172</v>
      </c>
      <c r="AH1606" s="907" t="s">
        <v>2370</v>
      </c>
      <c r="AI1606" s="906" t="s">
        <v>2371</v>
      </c>
      <c r="AJ1606" s="905">
        <v>1704003</v>
      </c>
      <c r="AK1606" s="451">
        <v>1</v>
      </c>
      <c r="AL1606" s="451" t="s">
        <v>139</v>
      </c>
      <c r="AM1606" s="449" t="s">
        <v>3041</v>
      </c>
      <c r="AN1606" s="450"/>
      <c r="AP1606" s="77"/>
      <c r="AQ1606" s="77"/>
      <c r="AR1606" s="35"/>
      <c r="AS1606" s="35"/>
      <c r="AT1606" s="35"/>
      <c r="AU1606" s="35"/>
      <c r="AV1606" s="35"/>
      <c r="AW1606" s="35"/>
      <c r="AX1606" s="35"/>
      <c r="AY1606" s="35"/>
      <c r="AZ1606" s="35"/>
      <c r="BA1606" s="35"/>
      <c r="BB1606" s="35"/>
      <c r="BC1606" s="35"/>
      <c r="BD1606" s="35"/>
      <c r="BE1606" s="35"/>
      <c r="BF1606" s="35"/>
      <c r="BG1606" s="35"/>
      <c r="BH1606" s="35"/>
      <c r="BI1606" s="35"/>
      <c r="BJ1606" s="35"/>
      <c r="BK1606" s="35"/>
      <c r="BL1606" s="35"/>
      <c r="BM1606" s="35"/>
      <c r="BN1606" s="35"/>
      <c r="BO1606" s="35"/>
      <c r="BP1606" s="35"/>
      <c r="BQ1606" s="35"/>
      <c r="BR1606" s="35"/>
      <c r="BS1606" s="35"/>
      <c r="BT1606" s="35"/>
      <c r="BU1606" s="35"/>
      <c r="BV1606" s="35"/>
    </row>
    <row r="1607" spans="1:74" s="54" customFormat="1" ht="15" customHeight="1" x14ac:dyDescent="0.15">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5"/>
      <c r="AG1607" s="216" t="s">
        <v>172</v>
      </c>
      <c r="AH1607" s="907" t="s">
        <v>2368</v>
      </c>
      <c r="AI1607" s="906" t="s">
        <v>2369</v>
      </c>
      <c r="AJ1607" s="905">
        <v>1704004</v>
      </c>
      <c r="AK1607" s="451" t="s">
        <v>139</v>
      </c>
      <c r="AL1607" s="451">
        <v>1</v>
      </c>
      <c r="AM1607" s="449" t="s">
        <v>3041</v>
      </c>
      <c r="AN1607" s="450"/>
      <c r="AP1607" s="77"/>
      <c r="AQ1607" s="77"/>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row>
    <row r="1608" spans="1:74" s="54" customFormat="1" ht="15" customHeight="1" x14ac:dyDescent="0.15">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5"/>
      <c r="AG1608" s="216" t="s">
        <v>172</v>
      </c>
      <c r="AH1608" s="907" t="s">
        <v>2356</v>
      </c>
      <c r="AI1608" s="906" t="s">
        <v>2357</v>
      </c>
      <c r="AJ1608" s="905">
        <v>1704005</v>
      </c>
      <c r="AK1608" s="451">
        <v>1</v>
      </c>
      <c r="AL1608" s="451" t="s">
        <v>139</v>
      </c>
      <c r="AM1608" s="451" t="s">
        <v>140</v>
      </c>
      <c r="AN1608" s="450"/>
      <c r="AP1608" s="77"/>
      <c r="AQ1608" s="77"/>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row>
    <row r="1609" spans="1:74" s="54" customFormat="1" ht="15" customHeight="1" x14ac:dyDescent="0.15">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G1609" s="216" t="s">
        <v>172</v>
      </c>
      <c r="AH1609" s="907" t="s">
        <v>2366</v>
      </c>
      <c r="AI1609" s="906" t="s">
        <v>2367</v>
      </c>
      <c r="AJ1609" s="905">
        <v>1704006</v>
      </c>
      <c r="AK1609" s="451" t="s">
        <v>139</v>
      </c>
      <c r="AL1609" s="451">
        <v>1</v>
      </c>
      <c r="AM1609" s="449" t="s">
        <v>3041</v>
      </c>
      <c r="AN1609" s="450"/>
      <c r="AP1609" s="77"/>
      <c r="AQ1609" s="77"/>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row>
    <row r="1610" spans="1:74" s="54" customFormat="1" ht="15" customHeight="1" x14ac:dyDescent="0.15">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G1610" s="216" t="s">
        <v>172</v>
      </c>
      <c r="AH1610" s="907" t="s">
        <v>2328</v>
      </c>
      <c r="AI1610" s="906" t="s">
        <v>2329</v>
      </c>
      <c r="AJ1610" s="905">
        <v>1704007</v>
      </c>
      <c r="AK1610" s="451" t="s">
        <v>139</v>
      </c>
      <c r="AL1610" s="451">
        <v>1</v>
      </c>
      <c r="AM1610" s="449" t="s">
        <v>3041</v>
      </c>
      <c r="AN1610" s="450"/>
      <c r="AP1610" s="77"/>
      <c r="AQ1610" s="77"/>
      <c r="AR1610" s="35"/>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row>
    <row r="1611" spans="1:74" s="54" customFormat="1" ht="15" customHeight="1" x14ac:dyDescent="0.15">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G1611" s="216" t="s">
        <v>172</v>
      </c>
      <c r="AH1611" s="907" t="s">
        <v>2332</v>
      </c>
      <c r="AI1611" s="906" t="s">
        <v>2333</v>
      </c>
      <c r="AJ1611" s="905">
        <v>1704008</v>
      </c>
      <c r="AK1611" s="451" t="s">
        <v>139</v>
      </c>
      <c r="AL1611" s="451">
        <v>1</v>
      </c>
      <c r="AM1611" s="449" t="s">
        <v>3041</v>
      </c>
      <c r="AN1611" s="450"/>
      <c r="AP1611" s="77"/>
      <c r="AQ1611" s="77"/>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row>
    <row r="1612" spans="1:74" s="54" customFormat="1" ht="15" customHeight="1" x14ac:dyDescent="0.15">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5"/>
      <c r="AG1612" s="216" t="s">
        <v>172</v>
      </c>
      <c r="AH1612" s="907" t="s">
        <v>2338</v>
      </c>
      <c r="AI1612" s="906" t="s">
        <v>2339</v>
      </c>
      <c r="AJ1612" s="905">
        <v>1704009</v>
      </c>
      <c r="AK1612" s="451">
        <v>1</v>
      </c>
      <c r="AL1612" s="451" t="s">
        <v>139</v>
      </c>
      <c r="AM1612" s="449" t="s">
        <v>3041</v>
      </c>
      <c r="AN1612" s="450"/>
      <c r="AP1612" s="77"/>
      <c r="AQ1612" s="77"/>
      <c r="AR1612" s="35"/>
      <c r="AS1612" s="35"/>
      <c r="AT1612" s="35"/>
      <c r="AU1612" s="35"/>
      <c r="AV1612" s="35"/>
      <c r="AW1612" s="35"/>
      <c r="AX1612" s="35"/>
      <c r="AY1612" s="35"/>
      <c r="AZ1612" s="35"/>
      <c r="BA1612" s="35"/>
      <c r="BB1612" s="35"/>
      <c r="BC1612" s="35"/>
      <c r="BD1612" s="35"/>
      <c r="BE1612" s="35"/>
      <c r="BF1612" s="35"/>
      <c r="BG1612" s="35"/>
      <c r="BH1612" s="35"/>
      <c r="BI1612" s="35"/>
      <c r="BJ1612" s="35"/>
      <c r="BK1612" s="35"/>
      <c r="BL1612" s="35"/>
      <c r="BM1612" s="35"/>
      <c r="BN1612" s="35"/>
      <c r="BO1612" s="35"/>
      <c r="BP1612" s="35"/>
      <c r="BQ1612" s="35"/>
      <c r="BR1612" s="35"/>
      <c r="BS1612" s="35"/>
      <c r="BT1612" s="35"/>
      <c r="BU1612" s="35"/>
      <c r="BV1612" s="35"/>
    </row>
    <row r="1613" spans="1:74" s="54" customFormat="1" ht="15" customHeight="1" x14ac:dyDescent="0.15">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G1613" s="216" t="s">
        <v>172</v>
      </c>
      <c r="AH1613" s="907" t="s">
        <v>2342</v>
      </c>
      <c r="AI1613" s="906" t="s">
        <v>2343</v>
      </c>
      <c r="AJ1613" s="905">
        <v>1704010</v>
      </c>
      <c r="AK1613" s="451" t="s">
        <v>139</v>
      </c>
      <c r="AL1613" s="451">
        <v>1</v>
      </c>
      <c r="AM1613" s="449" t="s">
        <v>3041</v>
      </c>
      <c r="AN1613" s="450"/>
      <c r="AP1613" s="77"/>
      <c r="AQ1613" s="77"/>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5"/>
    </row>
    <row r="1614" spans="1:74" s="54" customFormat="1" ht="15" customHeight="1" x14ac:dyDescent="0.15">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G1614" s="216" t="s">
        <v>172</v>
      </c>
      <c r="AH1614" s="907" t="s">
        <v>2344</v>
      </c>
      <c r="AI1614" s="906" t="s">
        <v>2345</v>
      </c>
      <c r="AJ1614" s="905">
        <v>1704011</v>
      </c>
      <c r="AK1614" s="451" t="s">
        <v>139</v>
      </c>
      <c r="AL1614" s="451">
        <v>1</v>
      </c>
      <c r="AM1614" s="449" t="s">
        <v>3041</v>
      </c>
      <c r="AN1614" s="450"/>
      <c r="AP1614" s="77"/>
      <c r="AQ1614" s="77"/>
      <c r="AR1614" s="35"/>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row>
    <row r="1615" spans="1:74" s="54" customFormat="1" ht="15" customHeight="1" x14ac:dyDescent="0.15">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5"/>
      <c r="AG1615" s="216" t="s">
        <v>172</v>
      </c>
      <c r="AH1615" s="907" t="s">
        <v>2364</v>
      </c>
      <c r="AI1615" s="906" t="s">
        <v>2365</v>
      </c>
      <c r="AJ1615" s="905">
        <v>1704012</v>
      </c>
      <c r="AK1615" s="451">
        <v>1</v>
      </c>
      <c r="AL1615" s="451" t="s">
        <v>139</v>
      </c>
      <c r="AM1615" s="451" t="s">
        <v>140</v>
      </c>
      <c r="AN1615" s="450"/>
      <c r="AP1615" s="77"/>
      <c r="AQ1615" s="77"/>
      <c r="AR1615" s="35"/>
      <c r="AS1615" s="35"/>
      <c r="AT1615" s="35"/>
      <c r="AU1615" s="35"/>
      <c r="AV1615" s="35"/>
      <c r="AW1615" s="35"/>
      <c r="AX1615" s="35"/>
      <c r="AY1615" s="35"/>
      <c r="AZ1615" s="35"/>
      <c r="BA1615" s="35"/>
      <c r="BB1615" s="35"/>
      <c r="BC1615" s="35"/>
      <c r="BD1615" s="35"/>
      <c r="BE1615" s="35"/>
      <c r="BF1615" s="35"/>
      <c r="BG1615" s="35"/>
      <c r="BH1615" s="35"/>
      <c r="BI1615" s="35"/>
      <c r="BJ1615" s="35"/>
      <c r="BK1615" s="35"/>
      <c r="BL1615" s="35"/>
      <c r="BM1615" s="35"/>
      <c r="BN1615" s="35"/>
      <c r="BO1615" s="35"/>
      <c r="BP1615" s="35"/>
      <c r="BQ1615" s="35"/>
      <c r="BR1615" s="35"/>
      <c r="BS1615" s="35"/>
      <c r="BT1615" s="35"/>
      <c r="BU1615" s="35"/>
      <c r="BV1615" s="35"/>
    </row>
    <row r="1616" spans="1:74" s="54" customFormat="1" ht="15" customHeight="1" x14ac:dyDescent="0.15">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G1616" s="216" t="s">
        <v>172</v>
      </c>
      <c r="AH1616" s="907" t="s">
        <v>2348</v>
      </c>
      <c r="AI1616" s="906" t="s">
        <v>2349</v>
      </c>
      <c r="AJ1616" s="905">
        <v>1704013</v>
      </c>
      <c r="AK1616" s="451">
        <v>1</v>
      </c>
      <c r="AL1616" s="451" t="s">
        <v>139</v>
      </c>
      <c r="AM1616" s="451" t="s">
        <v>140</v>
      </c>
      <c r="AN1616" s="450"/>
      <c r="AP1616" s="77"/>
      <c r="AQ1616" s="77"/>
      <c r="AR1616" s="35"/>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row>
    <row r="1617" spans="1:74" s="54" customFormat="1" ht="15" customHeight="1" x14ac:dyDescent="0.15">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5"/>
      <c r="AG1617" s="216" t="s">
        <v>172</v>
      </c>
      <c r="AH1617" s="907" t="s">
        <v>2350</v>
      </c>
      <c r="AI1617" s="906" t="s">
        <v>2351</v>
      </c>
      <c r="AJ1617" s="905">
        <v>1704014</v>
      </c>
      <c r="AK1617" s="451">
        <v>1</v>
      </c>
      <c r="AL1617" s="451" t="s">
        <v>139</v>
      </c>
      <c r="AM1617" s="449" t="s">
        <v>3041</v>
      </c>
      <c r="AN1617" s="450"/>
      <c r="AP1617" s="77"/>
      <c r="AQ1617" s="77"/>
      <c r="AR1617" s="35"/>
      <c r="AS1617" s="35"/>
      <c r="AT1617" s="35"/>
      <c r="AU1617" s="35"/>
      <c r="AV1617" s="35"/>
      <c r="AW1617" s="35"/>
      <c r="AX1617" s="35"/>
      <c r="AY1617" s="35"/>
      <c r="AZ1617" s="35"/>
      <c r="BA1617" s="35"/>
      <c r="BB1617" s="35"/>
      <c r="BC1617" s="35"/>
      <c r="BD1617" s="35"/>
      <c r="BE1617" s="35"/>
      <c r="BF1617" s="35"/>
      <c r="BG1617" s="35"/>
      <c r="BH1617" s="35"/>
      <c r="BI1617" s="35"/>
      <c r="BJ1617" s="35"/>
      <c r="BK1617" s="35"/>
      <c r="BL1617" s="35"/>
      <c r="BM1617" s="35"/>
      <c r="BN1617" s="35"/>
      <c r="BO1617" s="35"/>
      <c r="BP1617" s="35"/>
      <c r="BQ1617" s="35"/>
      <c r="BR1617" s="35"/>
      <c r="BS1617" s="35"/>
      <c r="BT1617" s="35"/>
      <c r="BU1617" s="35"/>
      <c r="BV1617" s="35"/>
    </row>
    <row r="1618" spans="1:74" s="54" customFormat="1" ht="15" customHeight="1" x14ac:dyDescent="0.15">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G1618" s="216" t="s">
        <v>172</v>
      </c>
      <c r="AH1618" s="907" t="s">
        <v>2354</v>
      </c>
      <c r="AI1618" s="906" t="s">
        <v>2355</v>
      </c>
      <c r="AJ1618" s="905">
        <v>1704015</v>
      </c>
      <c r="AK1618" s="451" t="s">
        <v>139</v>
      </c>
      <c r="AL1618" s="451">
        <v>1</v>
      </c>
      <c r="AM1618" s="449" t="s">
        <v>3041</v>
      </c>
      <c r="AN1618" s="450"/>
      <c r="AP1618" s="77"/>
      <c r="AQ1618" s="77"/>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row>
    <row r="1619" spans="1:74" s="54" customFormat="1" ht="15" customHeight="1" x14ac:dyDescent="0.15">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5"/>
      <c r="AG1619" s="216" t="s">
        <v>172</v>
      </c>
      <c r="AH1619" s="907" t="s">
        <v>2380</v>
      </c>
      <c r="AI1619" s="906" t="s">
        <v>2381</v>
      </c>
      <c r="AJ1619" s="905">
        <v>1704016</v>
      </c>
      <c r="AK1619" s="451">
        <v>1</v>
      </c>
      <c r="AL1619" s="451" t="s">
        <v>139</v>
      </c>
      <c r="AM1619" s="449" t="s">
        <v>3041</v>
      </c>
      <c r="AN1619" s="450"/>
      <c r="AP1619" s="77"/>
      <c r="AQ1619" s="77"/>
      <c r="AR1619" s="35"/>
      <c r="AS1619" s="35"/>
      <c r="AT1619" s="35"/>
      <c r="AU1619" s="35"/>
      <c r="AV1619" s="35"/>
      <c r="AW1619" s="35"/>
      <c r="AX1619" s="35"/>
      <c r="AY1619" s="35"/>
      <c r="AZ1619" s="35"/>
      <c r="BA1619" s="35"/>
      <c r="BB1619" s="35"/>
      <c r="BC1619" s="35"/>
      <c r="BD1619" s="35"/>
      <c r="BE1619" s="35"/>
      <c r="BF1619" s="35"/>
      <c r="BG1619" s="35"/>
      <c r="BH1619" s="35"/>
      <c r="BI1619" s="35"/>
      <c r="BJ1619" s="35"/>
      <c r="BK1619" s="35"/>
      <c r="BL1619" s="35"/>
      <c r="BM1619" s="35"/>
      <c r="BN1619" s="35"/>
      <c r="BO1619" s="35"/>
      <c r="BP1619" s="35"/>
      <c r="BQ1619" s="35"/>
      <c r="BR1619" s="35"/>
      <c r="BS1619" s="35"/>
      <c r="BT1619" s="35"/>
      <c r="BU1619" s="35"/>
      <c r="BV1619" s="35"/>
    </row>
    <row r="1620" spans="1:74" s="54" customFormat="1" ht="15" customHeight="1" x14ac:dyDescent="0.15">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5"/>
      <c r="AG1620" s="216" t="s">
        <v>172</v>
      </c>
      <c r="AH1620" s="907" t="s">
        <v>2330</v>
      </c>
      <c r="AI1620" s="906" t="s">
        <v>2331</v>
      </c>
      <c r="AJ1620" s="905">
        <v>1704017</v>
      </c>
      <c r="AK1620" s="451" t="s">
        <v>139</v>
      </c>
      <c r="AL1620" s="451">
        <v>1</v>
      </c>
      <c r="AM1620" s="449" t="s">
        <v>3041</v>
      </c>
      <c r="AN1620" s="450"/>
      <c r="AP1620" s="77"/>
      <c r="AQ1620" s="77"/>
      <c r="AR1620" s="35"/>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5"/>
    </row>
    <row r="1621" spans="1:74" s="54" customFormat="1" ht="15" customHeight="1" x14ac:dyDescent="0.15">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5"/>
      <c r="AG1621" s="216" t="s">
        <v>172</v>
      </c>
      <c r="AH1621" s="907" t="s">
        <v>2336</v>
      </c>
      <c r="AI1621" s="906" t="s">
        <v>2337</v>
      </c>
      <c r="AJ1621" s="905">
        <v>1704018</v>
      </c>
      <c r="AK1621" s="451" t="s">
        <v>139</v>
      </c>
      <c r="AL1621" s="451">
        <v>1</v>
      </c>
      <c r="AM1621" s="449" t="s">
        <v>3041</v>
      </c>
      <c r="AN1621" s="450"/>
      <c r="AP1621" s="77"/>
      <c r="AQ1621" s="77"/>
      <c r="AR1621" s="35"/>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row>
    <row r="1622" spans="1:74" s="54" customFormat="1" ht="15" customHeight="1" x14ac:dyDescent="0.15">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5"/>
      <c r="AG1622" s="216" t="s">
        <v>172</v>
      </c>
      <c r="AH1622" s="907" t="s">
        <v>2314</v>
      </c>
      <c r="AI1622" s="906" t="s">
        <v>2315</v>
      </c>
      <c r="AJ1622" s="905">
        <v>1704019</v>
      </c>
      <c r="AK1622" s="451" t="s">
        <v>139</v>
      </c>
      <c r="AL1622" s="451">
        <v>1</v>
      </c>
      <c r="AM1622" s="449" t="s">
        <v>3041</v>
      </c>
      <c r="AN1622" s="450"/>
      <c r="AP1622" s="77"/>
      <c r="AQ1622" s="77"/>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row>
    <row r="1623" spans="1:74" s="54" customFormat="1" ht="15" customHeight="1" x14ac:dyDescent="0.15">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5"/>
      <c r="AG1623" s="216" t="s">
        <v>172</v>
      </c>
      <c r="AH1623" s="907" t="s">
        <v>2378</v>
      </c>
      <c r="AI1623" s="906" t="s">
        <v>2379</v>
      </c>
      <c r="AJ1623" s="905">
        <v>1704020</v>
      </c>
      <c r="AK1623" s="451" t="s">
        <v>139</v>
      </c>
      <c r="AL1623" s="451">
        <v>1</v>
      </c>
      <c r="AM1623" s="449" t="s">
        <v>3041</v>
      </c>
      <c r="AN1623" s="450"/>
      <c r="AP1623" s="77"/>
      <c r="AQ1623" s="77"/>
      <c r="AR1623" s="35"/>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5"/>
    </row>
    <row r="1624" spans="1:74" s="54" customFormat="1" ht="15" customHeight="1" x14ac:dyDescent="0.15">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5"/>
      <c r="AG1624" s="216" t="s">
        <v>172</v>
      </c>
      <c r="AH1624" s="907" t="s">
        <v>2324</v>
      </c>
      <c r="AI1624" s="906" t="s">
        <v>2325</v>
      </c>
      <c r="AJ1624" s="905">
        <v>1704021</v>
      </c>
      <c r="AK1624" s="451">
        <v>1</v>
      </c>
      <c r="AL1624" s="451" t="s">
        <v>139</v>
      </c>
      <c r="AM1624" s="451" t="s">
        <v>140</v>
      </c>
      <c r="AN1624" s="450"/>
      <c r="AP1624" s="77"/>
      <c r="AQ1624" s="77"/>
      <c r="AR1624" s="35"/>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row>
    <row r="1625" spans="1:74" s="54" customFormat="1" ht="15" customHeight="1" x14ac:dyDescent="0.15">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5"/>
      <c r="AG1625" s="216" t="s">
        <v>172</v>
      </c>
      <c r="AH1625" s="907" t="s">
        <v>2318</v>
      </c>
      <c r="AI1625" s="906" t="s">
        <v>2319</v>
      </c>
      <c r="AJ1625" s="905">
        <v>1704022</v>
      </c>
      <c r="AK1625" s="451" t="s">
        <v>139</v>
      </c>
      <c r="AL1625" s="451">
        <v>1</v>
      </c>
      <c r="AM1625" s="449" t="s">
        <v>3041</v>
      </c>
      <c r="AN1625" s="450"/>
      <c r="AP1625" s="77"/>
      <c r="AQ1625" s="77"/>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row>
    <row r="1626" spans="1:74" s="54" customFormat="1" ht="15" customHeight="1" x14ac:dyDescent="0.15">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5"/>
      <c r="AG1626" s="216" t="s">
        <v>172</v>
      </c>
      <c r="AH1626" s="907" t="s">
        <v>2340</v>
      </c>
      <c r="AI1626" s="906" t="s">
        <v>2341</v>
      </c>
      <c r="AJ1626" s="905">
        <v>1704023</v>
      </c>
      <c r="AK1626" s="451" t="s">
        <v>139</v>
      </c>
      <c r="AL1626" s="451">
        <v>1</v>
      </c>
      <c r="AM1626" s="449" t="s">
        <v>3041</v>
      </c>
      <c r="AN1626" s="450"/>
      <c r="AP1626" s="77"/>
      <c r="AQ1626" s="77"/>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row>
    <row r="1627" spans="1:74" s="54" customFormat="1" ht="15" customHeight="1" x14ac:dyDescent="0.15">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5"/>
      <c r="AG1627" s="216" t="s">
        <v>172</v>
      </c>
      <c r="AH1627" s="907" t="s">
        <v>2372</v>
      </c>
      <c r="AI1627" s="906" t="s">
        <v>2373</v>
      </c>
      <c r="AJ1627" s="905">
        <v>1704024</v>
      </c>
      <c r="AK1627" s="451" t="s">
        <v>139</v>
      </c>
      <c r="AL1627" s="451">
        <v>1</v>
      </c>
      <c r="AM1627" s="449" t="s">
        <v>3041</v>
      </c>
      <c r="AN1627" s="450"/>
      <c r="AP1627" s="77"/>
      <c r="AQ1627" s="77"/>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row>
    <row r="1628" spans="1:74" s="54" customFormat="1" ht="15" customHeight="1" x14ac:dyDescent="0.15">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5"/>
      <c r="AG1628" s="216" t="s">
        <v>172</v>
      </c>
      <c r="AH1628" s="907" t="s">
        <v>2312</v>
      </c>
      <c r="AI1628" s="906" t="s">
        <v>2313</v>
      </c>
      <c r="AJ1628" s="905">
        <v>1704025</v>
      </c>
      <c r="AK1628" s="451" t="s">
        <v>139</v>
      </c>
      <c r="AL1628" s="451">
        <v>1</v>
      </c>
      <c r="AM1628" s="449" t="s">
        <v>3041</v>
      </c>
      <c r="AN1628" s="450"/>
      <c r="AP1628" s="77"/>
      <c r="AQ1628" s="77"/>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row>
    <row r="1629" spans="1:74" s="54" customFormat="1" ht="15" customHeight="1" x14ac:dyDescent="0.15">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5"/>
      <c r="AG1629" s="216" t="s">
        <v>172</v>
      </c>
      <c r="AH1629" s="907" t="s">
        <v>2376</v>
      </c>
      <c r="AI1629" s="906" t="s">
        <v>2377</v>
      </c>
      <c r="AJ1629" s="905">
        <v>1704026</v>
      </c>
      <c r="AK1629" s="451">
        <v>1</v>
      </c>
      <c r="AL1629" s="451" t="s">
        <v>139</v>
      </c>
      <c r="AM1629" s="449" t="s">
        <v>3041</v>
      </c>
      <c r="AN1629" s="450"/>
      <c r="AP1629" s="77"/>
      <c r="AQ1629" s="77"/>
      <c r="AR1629" s="35"/>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row>
    <row r="1630" spans="1:74" s="54" customFormat="1" ht="15" customHeight="1" x14ac:dyDescent="0.15">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5"/>
      <c r="AG1630" s="216" t="s">
        <v>172</v>
      </c>
      <c r="AH1630" s="907" t="s">
        <v>2358</v>
      </c>
      <c r="AI1630" s="906" t="s">
        <v>2359</v>
      </c>
      <c r="AJ1630" s="905">
        <v>1704027</v>
      </c>
      <c r="AK1630" s="451" t="s">
        <v>139</v>
      </c>
      <c r="AL1630" s="451">
        <v>1</v>
      </c>
      <c r="AM1630" s="449" t="s">
        <v>3041</v>
      </c>
      <c r="AN1630" s="450"/>
      <c r="AP1630" s="77"/>
      <c r="AQ1630" s="77"/>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row>
    <row r="1631" spans="1:74" s="54" customFormat="1" ht="15" customHeight="1" x14ac:dyDescent="0.15">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5"/>
      <c r="AG1631" s="216" t="s">
        <v>172</v>
      </c>
      <c r="AH1631" s="907" t="s">
        <v>2334</v>
      </c>
      <c r="AI1631" s="906" t="s">
        <v>2335</v>
      </c>
      <c r="AJ1631" s="905">
        <v>1704028</v>
      </c>
      <c r="AK1631" s="451">
        <v>1</v>
      </c>
      <c r="AL1631" s="451" t="s">
        <v>139</v>
      </c>
      <c r="AM1631" s="449" t="s">
        <v>3041</v>
      </c>
      <c r="AN1631" s="450"/>
      <c r="AP1631" s="77"/>
      <c r="AQ1631" s="77"/>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row>
    <row r="1632" spans="1:74" s="54" customFormat="1" ht="15" customHeight="1" x14ac:dyDescent="0.15">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5"/>
      <c r="AG1632" s="216" t="s">
        <v>172</v>
      </c>
      <c r="AH1632" s="907" t="s">
        <v>2374</v>
      </c>
      <c r="AI1632" s="906" t="s">
        <v>2375</v>
      </c>
      <c r="AJ1632" s="905">
        <v>1704029</v>
      </c>
      <c r="AK1632" s="451">
        <v>1</v>
      </c>
      <c r="AL1632" s="451" t="s">
        <v>139</v>
      </c>
      <c r="AM1632" s="449" t="s">
        <v>3041</v>
      </c>
      <c r="AN1632" s="450"/>
      <c r="AP1632" s="77"/>
      <c r="AQ1632" s="77"/>
      <c r="AR1632" s="35"/>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row>
    <row r="1633" spans="1:74" s="54" customFormat="1" ht="15" customHeight="1" x14ac:dyDescent="0.15">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5"/>
      <c r="AG1633" s="216" t="s">
        <v>172</v>
      </c>
      <c r="AH1633" s="907" t="s">
        <v>2346</v>
      </c>
      <c r="AI1633" s="906" t="s">
        <v>2347</v>
      </c>
      <c r="AJ1633" s="905">
        <v>1704031</v>
      </c>
      <c r="AK1633" s="451" t="s">
        <v>139</v>
      </c>
      <c r="AL1633" s="451">
        <v>1</v>
      </c>
      <c r="AM1633" s="451" t="s">
        <v>140</v>
      </c>
      <c r="AN1633" s="450"/>
      <c r="AP1633" s="77"/>
      <c r="AQ1633" s="77"/>
      <c r="AR1633" s="35"/>
      <c r="AS1633" s="35"/>
      <c r="AT1633" s="35"/>
      <c r="AU1633" s="35"/>
      <c r="AV1633" s="35"/>
      <c r="AW1633" s="35"/>
      <c r="AX1633" s="35"/>
      <c r="AY1633" s="35"/>
      <c r="AZ1633" s="35"/>
      <c r="BA1633" s="35"/>
      <c r="BB1633" s="35"/>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row>
    <row r="1634" spans="1:74" s="54" customFormat="1" ht="15" customHeight="1" x14ac:dyDescent="0.15">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G1634" s="216" t="s">
        <v>172</v>
      </c>
      <c r="AH1634" s="907" t="s">
        <v>2360</v>
      </c>
      <c r="AI1634" s="906" t="s">
        <v>2361</v>
      </c>
      <c r="AJ1634" s="905">
        <v>1704032</v>
      </c>
      <c r="AK1634" s="451" t="s">
        <v>139</v>
      </c>
      <c r="AL1634" s="451">
        <v>1</v>
      </c>
      <c r="AM1634" s="451" t="s">
        <v>140</v>
      </c>
      <c r="AN1634" s="450"/>
      <c r="AP1634" s="77"/>
      <c r="AQ1634" s="77"/>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row>
    <row r="1635" spans="1:74" s="54" customFormat="1" ht="15" customHeight="1" x14ac:dyDescent="0.15">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5"/>
      <c r="AG1635" s="216" t="s">
        <v>172</v>
      </c>
      <c r="AH1635" s="907" t="s">
        <v>2362</v>
      </c>
      <c r="AI1635" s="906" t="s">
        <v>2363</v>
      </c>
      <c r="AJ1635" s="905">
        <v>1704033</v>
      </c>
      <c r="AK1635" s="451">
        <v>1</v>
      </c>
      <c r="AL1635" s="451" t="s">
        <v>139</v>
      </c>
      <c r="AM1635" s="451" t="s">
        <v>140</v>
      </c>
      <c r="AN1635" s="450"/>
      <c r="AP1635" s="77"/>
      <c r="AQ1635" s="77"/>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row>
    <row r="1636" spans="1:74" s="54" customFormat="1" ht="15" customHeight="1" x14ac:dyDescent="0.15">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5"/>
      <c r="AG1636" s="216" t="s">
        <v>172</v>
      </c>
      <c r="AH1636" s="907" t="s">
        <v>2320</v>
      </c>
      <c r="AI1636" s="906" t="s">
        <v>2321</v>
      </c>
      <c r="AJ1636" s="905">
        <v>1704034</v>
      </c>
      <c r="AK1636" s="451" t="s">
        <v>139</v>
      </c>
      <c r="AL1636" s="451">
        <v>1</v>
      </c>
      <c r="AM1636" s="449" t="s">
        <v>3041</v>
      </c>
      <c r="AN1636" s="450"/>
      <c r="AP1636" s="77"/>
      <c r="AQ1636" s="77"/>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row>
    <row r="1637" spans="1:74" s="54" customFormat="1" ht="15" customHeight="1" x14ac:dyDescent="0.15">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5"/>
      <c r="AG1637" s="216" t="s">
        <v>172</v>
      </c>
      <c r="AH1637" s="907" t="s">
        <v>2316</v>
      </c>
      <c r="AI1637" s="906" t="s">
        <v>2317</v>
      </c>
      <c r="AJ1637" s="905">
        <v>1704035</v>
      </c>
      <c r="AK1637" s="451" t="s">
        <v>139</v>
      </c>
      <c r="AL1637" s="451">
        <v>1</v>
      </c>
      <c r="AM1637" s="449" t="s">
        <v>3041</v>
      </c>
      <c r="AN1637" s="450"/>
      <c r="AP1637" s="77"/>
      <c r="AQ1637" s="77"/>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row>
    <row r="1638" spans="1:74" s="54" customFormat="1" ht="15" customHeight="1" x14ac:dyDescent="0.15">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G1638" s="216" t="s">
        <v>172</v>
      </c>
      <c r="AH1638" s="907" t="s">
        <v>2322</v>
      </c>
      <c r="AI1638" s="906" t="s">
        <v>2323</v>
      </c>
      <c r="AJ1638" s="905">
        <v>1704036</v>
      </c>
      <c r="AK1638" s="451">
        <v>1</v>
      </c>
      <c r="AL1638" s="451" t="s">
        <v>139</v>
      </c>
      <c r="AM1638" s="451" t="s">
        <v>140</v>
      </c>
      <c r="AN1638" s="450"/>
      <c r="AP1638" s="77"/>
      <c r="AQ1638" s="77"/>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row>
    <row r="1639" spans="1:74" s="54" customFormat="1" ht="15" customHeight="1" x14ac:dyDescent="0.15">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5"/>
      <c r="AG1639" s="216" t="s">
        <v>172</v>
      </c>
      <c r="AH1639" s="907" t="s">
        <v>2326</v>
      </c>
      <c r="AI1639" s="906" t="s">
        <v>2327</v>
      </c>
      <c r="AJ1639" s="905">
        <v>1704039</v>
      </c>
      <c r="AK1639" s="451" t="s">
        <v>139</v>
      </c>
      <c r="AL1639" s="451">
        <v>1</v>
      </c>
      <c r="AM1639" s="451" t="s">
        <v>140</v>
      </c>
      <c r="AN1639" s="450"/>
      <c r="AP1639" s="77"/>
      <c r="AQ1639" s="77"/>
      <c r="AR1639" s="35"/>
      <c r="AS1639" s="35"/>
      <c r="AT1639" s="35"/>
      <c r="AU1639" s="35"/>
      <c r="AV1639" s="35"/>
      <c r="AW1639" s="35"/>
      <c r="AX1639" s="35"/>
      <c r="AY1639" s="35"/>
      <c r="AZ1639" s="35"/>
      <c r="BA1639" s="35"/>
      <c r="BB1639" s="35"/>
      <c r="BC1639" s="35"/>
      <c r="BD1639" s="35"/>
      <c r="BE1639" s="35"/>
      <c r="BF1639" s="35"/>
      <c r="BG1639" s="35"/>
      <c r="BH1639" s="35"/>
      <c r="BI1639" s="35"/>
      <c r="BJ1639" s="35"/>
      <c r="BK1639" s="35"/>
      <c r="BL1639" s="35"/>
      <c r="BM1639" s="35"/>
      <c r="BN1639" s="35"/>
      <c r="BO1639" s="35"/>
      <c r="BP1639" s="35"/>
      <c r="BQ1639" s="35"/>
      <c r="BR1639" s="35"/>
      <c r="BS1639" s="35"/>
      <c r="BT1639" s="35"/>
      <c r="BU1639" s="35"/>
      <c r="BV1639" s="35"/>
    </row>
    <row r="1640" spans="1:74" s="54" customFormat="1" ht="15" customHeight="1" x14ac:dyDescent="0.15">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5"/>
      <c r="AG1640" s="216" t="s">
        <v>173</v>
      </c>
      <c r="AH1640" s="907" t="s">
        <v>2402</v>
      </c>
      <c r="AI1640" s="906" t="s">
        <v>2403</v>
      </c>
      <c r="AJ1640" s="905">
        <v>1705001</v>
      </c>
      <c r="AK1640" s="451">
        <v>1</v>
      </c>
      <c r="AL1640" s="451" t="s">
        <v>139</v>
      </c>
      <c r="AM1640" s="449" t="s">
        <v>3041</v>
      </c>
      <c r="AN1640" s="450"/>
      <c r="AP1640" s="77"/>
      <c r="AQ1640" s="77"/>
      <c r="AR1640" s="35"/>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row>
    <row r="1641" spans="1:74" s="54" customFormat="1" ht="15" customHeight="1" x14ac:dyDescent="0.15">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G1641" s="216" t="s">
        <v>173</v>
      </c>
      <c r="AH1641" s="907" t="s">
        <v>2414</v>
      </c>
      <c r="AI1641" s="906" t="s">
        <v>2415</v>
      </c>
      <c r="AJ1641" s="905">
        <v>1705002</v>
      </c>
      <c r="AK1641" s="451" t="s">
        <v>139</v>
      </c>
      <c r="AL1641" s="451">
        <v>1</v>
      </c>
      <c r="AM1641" s="449" t="s">
        <v>3041</v>
      </c>
      <c r="AN1641" s="450"/>
      <c r="AP1641" s="77"/>
      <c r="AQ1641" s="77"/>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row>
    <row r="1642" spans="1:74" s="54" customFormat="1" ht="15" customHeight="1" x14ac:dyDescent="0.15">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G1642" s="216" t="s">
        <v>173</v>
      </c>
      <c r="AH1642" s="907" t="s">
        <v>2396</v>
      </c>
      <c r="AI1642" s="906" t="s">
        <v>2397</v>
      </c>
      <c r="AJ1642" s="905">
        <v>1705003</v>
      </c>
      <c r="AK1642" s="451" t="s">
        <v>139</v>
      </c>
      <c r="AL1642" s="451">
        <v>1</v>
      </c>
      <c r="AM1642" s="449" t="s">
        <v>3041</v>
      </c>
      <c r="AN1642" s="450"/>
      <c r="AP1642" s="77"/>
      <c r="AQ1642" s="77"/>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row>
    <row r="1643" spans="1:74" s="54" customFormat="1" ht="15" customHeight="1" x14ac:dyDescent="0.15">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5"/>
      <c r="AG1643" s="216" t="s">
        <v>173</v>
      </c>
      <c r="AH1643" s="907" t="s">
        <v>2418</v>
      </c>
      <c r="AI1643" s="906" t="s">
        <v>2419</v>
      </c>
      <c r="AJ1643" s="905">
        <v>1705004</v>
      </c>
      <c r="AK1643" s="451" t="s">
        <v>139</v>
      </c>
      <c r="AL1643" s="451">
        <v>1</v>
      </c>
      <c r="AM1643" s="449" t="s">
        <v>3041</v>
      </c>
      <c r="AN1643" s="450"/>
      <c r="AP1643" s="77"/>
      <c r="AQ1643" s="77"/>
      <c r="AR1643" s="35"/>
      <c r="AS1643" s="35"/>
      <c r="AT1643" s="35"/>
      <c r="AU1643" s="35"/>
      <c r="AV1643" s="35"/>
      <c r="AW1643" s="35"/>
      <c r="AX1643" s="35"/>
      <c r="AY1643" s="35"/>
      <c r="AZ1643" s="35"/>
      <c r="BA1643" s="35"/>
      <c r="BB1643" s="35"/>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row>
    <row r="1644" spans="1:74" s="54" customFormat="1" ht="15" customHeight="1" x14ac:dyDescent="0.15">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5"/>
      <c r="AG1644" s="216" t="s">
        <v>173</v>
      </c>
      <c r="AH1644" s="907" t="s">
        <v>2394</v>
      </c>
      <c r="AI1644" s="906" t="s">
        <v>2395</v>
      </c>
      <c r="AJ1644" s="905">
        <v>1705005</v>
      </c>
      <c r="AK1644" s="451" t="s">
        <v>139</v>
      </c>
      <c r="AL1644" s="451">
        <v>1</v>
      </c>
      <c r="AM1644" s="449" t="s">
        <v>3041</v>
      </c>
      <c r="AN1644" s="450"/>
      <c r="AP1644" s="77"/>
      <c r="AQ1644" s="77"/>
      <c r="AR1644" s="35"/>
      <c r="AS1644" s="35"/>
      <c r="AT1644" s="35"/>
      <c r="AU1644" s="35"/>
      <c r="AV1644" s="35"/>
      <c r="AW1644" s="35"/>
      <c r="AX1644" s="35"/>
      <c r="AY1644" s="35"/>
      <c r="AZ1644" s="35"/>
      <c r="BA1644" s="35"/>
      <c r="BB1644" s="35"/>
      <c r="BC1644" s="35"/>
      <c r="BD1644" s="35"/>
      <c r="BE1644" s="35"/>
      <c r="BF1644" s="35"/>
      <c r="BG1644" s="35"/>
      <c r="BH1644" s="35"/>
      <c r="BI1644" s="35"/>
      <c r="BJ1644" s="35"/>
      <c r="BK1644" s="35"/>
      <c r="BL1644" s="35"/>
      <c r="BM1644" s="35"/>
      <c r="BN1644" s="35"/>
      <c r="BO1644" s="35"/>
      <c r="BP1644" s="35"/>
      <c r="BQ1644" s="35"/>
      <c r="BR1644" s="35"/>
      <c r="BS1644" s="35"/>
      <c r="BT1644" s="35"/>
      <c r="BU1644" s="35"/>
      <c r="BV1644" s="35"/>
    </row>
    <row r="1645" spans="1:74" s="54" customFormat="1" ht="15" customHeight="1" x14ac:dyDescent="0.15">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5"/>
      <c r="AG1645" s="216" t="s">
        <v>173</v>
      </c>
      <c r="AH1645" s="907" t="s">
        <v>2400</v>
      </c>
      <c r="AI1645" s="906" t="s">
        <v>2401</v>
      </c>
      <c r="AJ1645" s="905">
        <v>1705006</v>
      </c>
      <c r="AK1645" s="451" t="s">
        <v>139</v>
      </c>
      <c r="AL1645" s="451">
        <v>1</v>
      </c>
      <c r="AM1645" s="449" t="s">
        <v>3041</v>
      </c>
      <c r="AN1645" s="450"/>
      <c r="AP1645" s="77"/>
      <c r="AQ1645" s="77"/>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row>
    <row r="1646" spans="1:74" s="54" customFormat="1" ht="15" customHeight="1" x14ac:dyDescent="0.15">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G1646" s="216" t="s">
        <v>173</v>
      </c>
      <c r="AH1646" s="907" t="s">
        <v>3067</v>
      </c>
      <c r="AI1646" s="906" t="s">
        <v>3068</v>
      </c>
      <c r="AJ1646" s="905">
        <v>1705007</v>
      </c>
      <c r="AK1646" s="451" t="s">
        <v>139</v>
      </c>
      <c r="AL1646" s="451">
        <v>1</v>
      </c>
      <c r="AM1646" s="449" t="s">
        <v>3041</v>
      </c>
      <c r="AN1646" s="450"/>
      <c r="AP1646" s="77"/>
      <c r="AQ1646" s="77"/>
      <c r="AR1646" s="35"/>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row>
    <row r="1647" spans="1:74" s="54" customFormat="1" ht="15" customHeight="1" x14ac:dyDescent="0.15">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5"/>
      <c r="AG1647" s="216" t="s">
        <v>173</v>
      </c>
      <c r="AH1647" s="907" t="s">
        <v>2406</v>
      </c>
      <c r="AI1647" s="906" t="s">
        <v>2407</v>
      </c>
      <c r="AJ1647" s="905">
        <v>1705008</v>
      </c>
      <c r="AK1647" s="451" t="s">
        <v>139</v>
      </c>
      <c r="AL1647" s="451">
        <v>1</v>
      </c>
      <c r="AM1647" s="449" t="s">
        <v>3041</v>
      </c>
      <c r="AN1647" s="450"/>
      <c r="AP1647" s="77"/>
      <c r="AQ1647" s="77"/>
      <c r="AR1647" s="35"/>
      <c r="AS1647" s="35"/>
      <c r="AT1647" s="35"/>
      <c r="AU1647" s="35"/>
      <c r="AV1647" s="35"/>
      <c r="AW1647" s="35"/>
      <c r="AX1647" s="35"/>
      <c r="AY1647" s="35"/>
      <c r="AZ1647" s="35"/>
      <c r="BA1647" s="35"/>
      <c r="BB1647" s="35"/>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row>
    <row r="1648" spans="1:74" s="54" customFormat="1" ht="15" customHeight="1" x14ac:dyDescent="0.15">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G1648" s="216" t="s">
        <v>173</v>
      </c>
      <c r="AH1648" s="907" t="s">
        <v>2416</v>
      </c>
      <c r="AI1648" s="906" t="s">
        <v>2417</v>
      </c>
      <c r="AJ1648" s="905">
        <v>1705009</v>
      </c>
      <c r="AK1648" s="451" t="s">
        <v>139</v>
      </c>
      <c r="AL1648" s="451">
        <v>1</v>
      </c>
      <c r="AM1648" s="449" t="s">
        <v>3041</v>
      </c>
      <c r="AN1648" s="450"/>
      <c r="AP1648" s="77"/>
      <c r="AQ1648" s="77"/>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row>
    <row r="1649" spans="1:74" s="54" customFormat="1" ht="15" customHeight="1" x14ac:dyDescent="0.15">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5"/>
      <c r="AG1649" s="216" t="s">
        <v>173</v>
      </c>
      <c r="AH1649" s="907" t="s">
        <v>2386</v>
      </c>
      <c r="AI1649" s="906" t="s">
        <v>2387</v>
      </c>
      <c r="AJ1649" s="905">
        <v>1705010</v>
      </c>
      <c r="AK1649" s="451">
        <v>1</v>
      </c>
      <c r="AL1649" s="451" t="s">
        <v>139</v>
      </c>
      <c r="AM1649" s="449" t="s">
        <v>3041</v>
      </c>
      <c r="AN1649" s="450"/>
      <c r="AP1649" s="77"/>
      <c r="AQ1649" s="77"/>
      <c r="AR1649" s="35"/>
      <c r="AS1649" s="35"/>
      <c r="AT1649" s="35"/>
      <c r="AU1649" s="35"/>
      <c r="AV1649" s="35"/>
      <c r="AW1649" s="35"/>
      <c r="AX1649" s="35"/>
      <c r="AY1649" s="35"/>
      <c r="AZ1649" s="35"/>
      <c r="BA1649" s="35"/>
      <c r="BB1649" s="35"/>
      <c r="BC1649" s="35"/>
      <c r="BD1649" s="35"/>
      <c r="BE1649" s="35"/>
      <c r="BF1649" s="35"/>
      <c r="BG1649" s="35"/>
      <c r="BH1649" s="35"/>
      <c r="BI1649" s="35"/>
      <c r="BJ1649" s="35"/>
      <c r="BK1649" s="35"/>
      <c r="BL1649" s="35"/>
      <c r="BM1649" s="35"/>
      <c r="BN1649" s="35"/>
      <c r="BO1649" s="35"/>
      <c r="BP1649" s="35"/>
      <c r="BQ1649" s="35"/>
      <c r="BR1649" s="35"/>
      <c r="BS1649" s="35"/>
      <c r="BT1649" s="35"/>
      <c r="BU1649" s="35"/>
      <c r="BV1649" s="35"/>
    </row>
    <row r="1650" spans="1:74" s="54" customFormat="1" ht="15" customHeight="1" x14ac:dyDescent="0.15">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5"/>
      <c r="AG1650" s="216" t="s">
        <v>173</v>
      </c>
      <c r="AH1650" s="907" t="s">
        <v>2384</v>
      </c>
      <c r="AI1650" s="906" t="s">
        <v>2385</v>
      </c>
      <c r="AJ1650" s="905">
        <v>1705011</v>
      </c>
      <c r="AK1650" s="451">
        <v>1</v>
      </c>
      <c r="AL1650" s="451" t="s">
        <v>139</v>
      </c>
      <c r="AM1650" s="449" t="s">
        <v>3041</v>
      </c>
      <c r="AN1650" s="450"/>
      <c r="AP1650" s="77"/>
      <c r="AQ1650" s="77"/>
      <c r="AR1650" s="35"/>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5"/>
    </row>
    <row r="1651" spans="1:74" s="54" customFormat="1" ht="15" customHeight="1" x14ac:dyDescent="0.15">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5"/>
      <c r="AG1651" s="216" t="s">
        <v>173</v>
      </c>
      <c r="AH1651" s="907" t="s">
        <v>2382</v>
      </c>
      <c r="AI1651" s="906" t="s">
        <v>2383</v>
      </c>
      <c r="AJ1651" s="905">
        <v>1705012</v>
      </c>
      <c r="AK1651" s="451" t="s">
        <v>139</v>
      </c>
      <c r="AL1651" s="451">
        <v>1</v>
      </c>
      <c r="AM1651" s="451" t="s">
        <v>140</v>
      </c>
      <c r="AN1651" s="450"/>
      <c r="AP1651" s="77"/>
      <c r="AQ1651" s="77"/>
      <c r="AR1651" s="35"/>
      <c r="AS1651" s="35"/>
      <c r="AT1651" s="35"/>
      <c r="AU1651" s="35"/>
      <c r="AV1651" s="35"/>
      <c r="AW1651" s="35"/>
      <c r="AX1651" s="35"/>
      <c r="AY1651" s="35"/>
      <c r="AZ1651" s="35"/>
      <c r="BA1651" s="35"/>
      <c r="BB1651" s="35"/>
      <c r="BC1651" s="35"/>
      <c r="BD1651" s="35"/>
      <c r="BE1651" s="35"/>
      <c r="BF1651" s="35"/>
      <c r="BG1651" s="35"/>
      <c r="BH1651" s="35"/>
      <c r="BI1651" s="35"/>
      <c r="BJ1651" s="35"/>
      <c r="BK1651" s="35"/>
      <c r="BL1651" s="35"/>
      <c r="BM1651" s="35"/>
      <c r="BN1651" s="35"/>
      <c r="BO1651" s="35"/>
      <c r="BP1651" s="35"/>
      <c r="BQ1651" s="35"/>
      <c r="BR1651" s="35"/>
      <c r="BS1651" s="35"/>
      <c r="BT1651" s="35"/>
      <c r="BU1651" s="35"/>
      <c r="BV1651" s="35"/>
    </row>
    <row r="1652" spans="1:74" s="54" customFormat="1" ht="15" customHeight="1" x14ac:dyDescent="0.15">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5"/>
      <c r="AG1652" s="216" t="s">
        <v>173</v>
      </c>
      <c r="AH1652" s="907" t="s">
        <v>2388</v>
      </c>
      <c r="AI1652" s="906" t="s">
        <v>2389</v>
      </c>
      <c r="AJ1652" s="905">
        <v>1705013</v>
      </c>
      <c r="AK1652" s="451" t="s">
        <v>139</v>
      </c>
      <c r="AL1652" s="451">
        <v>1</v>
      </c>
      <c r="AM1652" s="449" t="s">
        <v>3041</v>
      </c>
      <c r="AN1652" s="450"/>
      <c r="AP1652" s="77"/>
      <c r="AQ1652" s="77"/>
      <c r="AR1652" s="35"/>
      <c r="AS1652" s="35"/>
      <c r="AT1652" s="35"/>
      <c r="AU1652" s="35"/>
      <c r="AV1652" s="35"/>
      <c r="AW1652" s="35"/>
      <c r="AX1652" s="35"/>
      <c r="AY1652" s="35"/>
      <c r="AZ1652" s="35"/>
      <c r="BA1652" s="35"/>
      <c r="BB1652" s="35"/>
      <c r="BC1652" s="35"/>
      <c r="BD1652" s="35"/>
      <c r="BE1652" s="35"/>
      <c r="BF1652" s="35"/>
      <c r="BG1652" s="35"/>
      <c r="BH1652" s="35"/>
      <c r="BI1652" s="35"/>
      <c r="BJ1652" s="35"/>
      <c r="BK1652" s="35"/>
      <c r="BL1652" s="35"/>
      <c r="BM1652" s="35"/>
      <c r="BN1652" s="35"/>
      <c r="BO1652" s="35"/>
      <c r="BP1652" s="35"/>
      <c r="BQ1652" s="35"/>
      <c r="BR1652" s="35"/>
      <c r="BS1652" s="35"/>
      <c r="BT1652" s="35"/>
      <c r="BU1652" s="35"/>
      <c r="BV1652" s="35"/>
    </row>
    <row r="1653" spans="1:74" s="54" customFormat="1" ht="15" customHeight="1" x14ac:dyDescent="0.15">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G1653" s="216" t="s">
        <v>173</v>
      </c>
      <c r="AH1653" s="907" t="s">
        <v>2408</v>
      </c>
      <c r="AI1653" s="906" t="s">
        <v>2409</v>
      </c>
      <c r="AJ1653" s="905">
        <v>1705014</v>
      </c>
      <c r="AK1653" s="451">
        <v>1</v>
      </c>
      <c r="AL1653" s="451" t="s">
        <v>139</v>
      </c>
      <c r="AM1653" s="449" t="s">
        <v>3041</v>
      </c>
      <c r="AN1653" s="450"/>
      <c r="AP1653" s="77"/>
      <c r="AQ1653" s="77"/>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row>
    <row r="1654" spans="1:74" s="54" customFormat="1" ht="15" customHeight="1" x14ac:dyDescent="0.15">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G1654" s="216" t="s">
        <v>173</v>
      </c>
      <c r="AH1654" s="907" t="s">
        <v>2412</v>
      </c>
      <c r="AI1654" s="906" t="s">
        <v>2413</v>
      </c>
      <c r="AJ1654" s="905">
        <v>1705015</v>
      </c>
      <c r="AK1654" s="451" t="s">
        <v>139</v>
      </c>
      <c r="AL1654" s="451">
        <v>1</v>
      </c>
      <c r="AM1654" s="449" t="s">
        <v>3041</v>
      </c>
      <c r="AN1654" s="450"/>
      <c r="AP1654" s="77"/>
      <c r="AQ1654" s="77"/>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row>
    <row r="1655" spans="1:74" s="54" customFormat="1" ht="15" customHeight="1" x14ac:dyDescent="0.15">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G1655" s="216" t="s">
        <v>173</v>
      </c>
      <c r="AH1655" s="907" t="s">
        <v>2392</v>
      </c>
      <c r="AI1655" s="906" t="s">
        <v>2393</v>
      </c>
      <c r="AJ1655" s="905">
        <v>1705016</v>
      </c>
      <c r="AK1655" s="451">
        <v>1</v>
      </c>
      <c r="AL1655" s="451" t="s">
        <v>139</v>
      </c>
      <c r="AM1655" s="449" t="s">
        <v>3041</v>
      </c>
      <c r="AN1655" s="450"/>
      <c r="AP1655" s="77"/>
      <c r="AQ1655" s="77"/>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row>
    <row r="1656" spans="1:74" s="54" customFormat="1" ht="15" customHeight="1" x14ac:dyDescent="0.15">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5"/>
      <c r="AG1656" s="216" t="s">
        <v>173</v>
      </c>
      <c r="AH1656" s="907" t="s">
        <v>2390</v>
      </c>
      <c r="AI1656" s="906" t="s">
        <v>2391</v>
      </c>
      <c r="AJ1656" s="905">
        <v>1705017</v>
      </c>
      <c r="AK1656" s="451" t="s">
        <v>139</v>
      </c>
      <c r="AL1656" s="451">
        <v>1</v>
      </c>
      <c r="AM1656" s="449" t="s">
        <v>3041</v>
      </c>
      <c r="AN1656" s="450"/>
      <c r="AP1656" s="77"/>
      <c r="AQ1656" s="77"/>
      <c r="AR1656" s="35"/>
      <c r="AS1656" s="35"/>
      <c r="AT1656" s="35"/>
      <c r="AU1656" s="35"/>
      <c r="AV1656" s="35"/>
      <c r="AW1656" s="35"/>
      <c r="AX1656" s="35"/>
      <c r="AY1656" s="35"/>
      <c r="AZ1656" s="35"/>
      <c r="BA1656" s="35"/>
      <c r="BB1656" s="35"/>
      <c r="BC1656" s="35"/>
      <c r="BD1656" s="35"/>
      <c r="BE1656" s="35"/>
      <c r="BF1656" s="35"/>
      <c r="BG1656" s="35"/>
      <c r="BH1656" s="35"/>
      <c r="BI1656" s="35"/>
      <c r="BJ1656" s="35"/>
      <c r="BK1656" s="35"/>
      <c r="BL1656" s="35"/>
      <c r="BM1656" s="35"/>
      <c r="BN1656" s="35"/>
      <c r="BO1656" s="35"/>
      <c r="BP1656" s="35"/>
      <c r="BQ1656" s="35"/>
      <c r="BR1656" s="35"/>
      <c r="BS1656" s="35"/>
      <c r="BT1656" s="35"/>
      <c r="BU1656" s="35"/>
      <c r="BV1656" s="35"/>
    </row>
    <row r="1657" spans="1:74" s="54" customFormat="1" ht="15" customHeight="1" x14ac:dyDescent="0.15">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G1657" s="216" t="s">
        <v>173</v>
      </c>
      <c r="AH1657" s="907" t="s">
        <v>2404</v>
      </c>
      <c r="AI1657" s="906" t="s">
        <v>2405</v>
      </c>
      <c r="AJ1657" s="905">
        <v>1705018</v>
      </c>
      <c r="AK1657" s="451" t="s">
        <v>139</v>
      </c>
      <c r="AL1657" s="451">
        <v>1</v>
      </c>
      <c r="AM1657" s="449" t="s">
        <v>3041</v>
      </c>
      <c r="AN1657" s="450"/>
      <c r="AP1657" s="77"/>
      <c r="AQ1657" s="77"/>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row>
    <row r="1658" spans="1:74" s="54" customFormat="1" ht="15" customHeight="1" x14ac:dyDescent="0.15">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G1658" s="216" t="s">
        <v>173</v>
      </c>
      <c r="AH1658" s="907" t="s">
        <v>2410</v>
      </c>
      <c r="AI1658" s="906" t="s">
        <v>2411</v>
      </c>
      <c r="AJ1658" s="905">
        <v>1705019</v>
      </c>
      <c r="AK1658" s="451" t="s">
        <v>139</v>
      </c>
      <c r="AL1658" s="451">
        <v>1</v>
      </c>
      <c r="AM1658" s="449" t="s">
        <v>3041</v>
      </c>
      <c r="AN1658" s="450"/>
      <c r="AP1658" s="77"/>
      <c r="AQ1658" s="77"/>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row>
    <row r="1659" spans="1:74" s="54" customFormat="1" ht="15" customHeight="1" x14ac:dyDescent="0.15">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5"/>
      <c r="AG1659" s="216" t="s">
        <v>173</v>
      </c>
      <c r="AH1659" s="907" t="s">
        <v>2398</v>
      </c>
      <c r="AI1659" s="906" t="s">
        <v>2399</v>
      </c>
      <c r="AJ1659" s="905">
        <v>1705020</v>
      </c>
      <c r="AK1659" s="451">
        <v>1</v>
      </c>
      <c r="AL1659" s="451" t="s">
        <v>139</v>
      </c>
      <c r="AM1659" s="451" t="s">
        <v>140</v>
      </c>
      <c r="AN1659" s="450"/>
      <c r="AP1659" s="77"/>
      <c r="AQ1659" s="77"/>
      <c r="AR1659" s="35"/>
      <c r="AS1659" s="35"/>
      <c r="AT1659" s="35"/>
      <c r="AU1659" s="35"/>
      <c r="AV1659" s="35"/>
      <c r="AW1659" s="35"/>
      <c r="AX1659" s="35"/>
      <c r="AY1659" s="35"/>
      <c r="AZ1659" s="35"/>
      <c r="BA1659" s="35"/>
      <c r="BB1659" s="35"/>
      <c r="BC1659" s="35"/>
      <c r="BD1659" s="35"/>
      <c r="BE1659" s="35"/>
      <c r="BF1659" s="35"/>
      <c r="BG1659" s="35"/>
      <c r="BH1659" s="35"/>
      <c r="BI1659" s="35"/>
      <c r="BJ1659" s="35"/>
      <c r="BK1659" s="35"/>
      <c r="BL1659" s="35"/>
      <c r="BM1659" s="35"/>
      <c r="BN1659" s="35"/>
      <c r="BO1659" s="35"/>
      <c r="BP1659" s="35"/>
      <c r="BQ1659" s="35"/>
      <c r="BR1659" s="35"/>
      <c r="BS1659" s="35"/>
      <c r="BT1659" s="35"/>
      <c r="BU1659" s="35"/>
      <c r="BV1659" s="35"/>
    </row>
    <row r="1660" spans="1:74" s="54" customFormat="1" ht="15" customHeight="1" x14ac:dyDescent="0.15">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5"/>
      <c r="AG1660" s="216" t="s">
        <v>174</v>
      </c>
      <c r="AH1660" s="907" t="s">
        <v>2420</v>
      </c>
      <c r="AI1660" s="906" t="s">
        <v>2421</v>
      </c>
      <c r="AJ1660" s="905">
        <v>1801001</v>
      </c>
      <c r="AK1660" s="451" t="s">
        <v>139</v>
      </c>
      <c r="AL1660" s="451">
        <v>1</v>
      </c>
      <c r="AM1660" s="449" t="s">
        <v>3041</v>
      </c>
      <c r="AN1660" s="450"/>
      <c r="AP1660" s="77"/>
      <c r="AQ1660" s="77"/>
      <c r="AR1660" s="35"/>
      <c r="AS1660" s="35"/>
      <c r="AT1660" s="35"/>
      <c r="AU1660" s="35"/>
      <c r="AV1660" s="35"/>
      <c r="AW1660" s="35"/>
      <c r="AX1660" s="35"/>
      <c r="AY1660" s="35"/>
      <c r="AZ1660" s="35"/>
      <c r="BA1660" s="35"/>
      <c r="BB1660" s="35"/>
      <c r="BC1660" s="35"/>
      <c r="BD1660" s="35"/>
      <c r="BE1660" s="35"/>
      <c r="BF1660" s="35"/>
      <c r="BG1660" s="35"/>
      <c r="BH1660" s="35"/>
      <c r="BI1660" s="35"/>
      <c r="BJ1660" s="35"/>
      <c r="BK1660" s="35"/>
      <c r="BL1660" s="35"/>
      <c r="BM1660" s="35"/>
      <c r="BN1660" s="35"/>
      <c r="BO1660" s="35"/>
      <c r="BP1660" s="35"/>
      <c r="BQ1660" s="35"/>
      <c r="BR1660" s="35"/>
      <c r="BS1660" s="35"/>
      <c r="BT1660" s="35"/>
      <c r="BU1660" s="35"/>
      <c r="BV1660" s="35"/>
    </row>
    <row r="1661" spans="1:74" s="54" customFormat="1" ht="15" customHeight="1" x14ac:dyDescent="0.15">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5"/>
      <c r="AG1661" s="216" t="s">
        <v>174</v>
      </c>
      <c r="AH1661" s="907" t="s">
        <v>2424</v>
      </c>
      <c r="AI1661" s="906" t="s">
        <v>2425</v>
      </c>
      <c r="AJ1661" s="905">
        <v>1801003</v>
      </c>
      <c r="AK1661" s="451">
        <v>1</v>
      </c>
      <c r="AL1661" s="451" t="s">
        <v>139</v>
      </c>
      <c r="AM1661" s="449" t="s">
        <v>3041</v>
      </c>
      <c r="AN1661" s="450"/>
      <c r="AP1661" s="77"/>
      <c r="AQ1661" s="77"/>
      <c r="AR1661" s="35"/>
      <c r="AS1661" s="35"/>
      <c r="AT1661" s="35"/>
      <c r="AU1661" s="35"/>
      <c r="AV1661" s="35"/>
      <c r="AW1661" s="35"/>
      <c r="AX1661" s="35"/>
      <c r="AY1661" s="35"/>
      <c r="AZ1661" s="35"/>
      <c r="BA1661" s="35"/>
      <c r="BB1661" s="35"/>
      <c r="BC1661" s="35"/>
      <c r="BD1661" s="35"/>
      <c r="BE1661" s="35"/>
      <c r="BF1661" s="35"/>
      <c r="BG1661" s="35"/>
      <c r="BH1661" s="35"/>
      <c r="BI1661" s="35"/>
      <c r="BJ1661" s="35"/>
      <c r="BK1661" s="35"/>
      <c r="BL1661" s="35"/>
      <c r="BM1661" s="35"/>
      <c r="BN1661" s="35"/>
      <c r="BO1661" s="35"/>
      <c r="BP1661" s="35"/>
      <c r="BQ1661" s="35"/>
      <c r="BR1661" s="35"/>
      <c r="BS1661" s="35"/>
      <c r="BT1661" s="35"/>
      <c r="BU1661" s="35"/>
      <c r="BV1661" s="35"/>
    </row>
    <row r="1662" spans="1:74" s="54" customFormat="1" ht="15" customHeight="1" x14ac:dyDescent="0.15">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5"/>
      <c r="AG1662" s="216" t="s">
        <v>174</v>
      </c>
      <c r="AH1662" s="907" t="s">
        <v>2422</v>
      </c>
      <c r="AI1662" s="906" t="s">
        <v>2423</v>
      </c>
      <c r="AJ1662" s="905">
        <v>1801006</v>
      </c>
      <c r="AK1662" s="451" t="s">
        <v>139</v>
      </c>
      <c r="AL1662" s="451">
        <v>1</v>
      </c>
      <c r="AM1662" s="449" t="s">
        <v>3041</v>
      </c>
      <c r="AN1662" s="450"/>
      <c r="AP1662" s="77"/>
      <c r="AQ1662" s="77"/>
      <c r="AR1662" s="35"/>
      <c r="AS1662" s="35"/>
      <c r="AT1662" s="35"/>
      <c r="AU1662" s="35"/>
      <c r="AV1662" s="35"/>
      <c r="AW1662" s="35"/>
      <c r="AX1662" s="35"/>
      <c r="AY1662" s="35"/>
      <c r="AZ1662" s="35"/>
      <c r="BA1662" s="35"/>
      <c r="BB1662" s="35"/>
      <c r="BC1662" s="35"/>
      <c r="BD1662" s="35"/>
      <c r="BE1662" s="35"/>
      <c r="BF1662" s="35"/>
      <c r="BG1662" s="35"/>
      <c r="BH1662" s="35"/>
      <c r="BI1662" s="35"/>
      <c r="BJ1662" s="35"/>
      <c r="BK1662" s="35"/>
      <c r="BL1662" s="35"/>
      <c r="BM1662" s="35"/>
      <c r="BN1662" s="35"/>
      <c r="BO1662" s="35"/>
      <c r="BP1662" s="35"/>
      <c r="BQ1662" s="35"/>
      <c r="BR1662" s="35"/>
      <c r="BS1662" s="35"/>
      <c r="BT1662" s="35"/>
      <c r="BU1662" s="35"/>
      <c r="BV1662" s="35"/>
    </row>
    <row r="1663" spans="1:74" s="54" customFormat="1" ht="15" customHeight="1" x14ac:dyDescent="0.15">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5"/>
      <c r="AG1663" s="216" t="s">
        <v>175</v>
      </c>
      <c r="AH1663" s="907" t="s">
        <v>2428</v>
      </c>
      <c r="AI1663" s="906" t="s">
        <v>2429</v>
      </c>
      <c r="AJ1663" s="905">
        <v>1802001</v>
      </c>
      <c r="AK1663" s="451" t="s">
        <v>139</v>
      </c>
      <c r="AL1663" s="451">
        <v>1</v>
      </c>
      <c r="AM1663" s="451" t="s">
        <v>140</v>
      </c>
      <c r="AN1663" s="450"/>
      <c r="AP1663" s="77"/>
      <c r="AQ1663" s="77"/>
      <c r="AR1663" s="35"/>
      <c r="AS1663" s="35"/>
      <c r="AT1663" s="35"/>
      <c r="AU1663" s="35"/>
      <c r="AV1663" s="35"/>
      <c r="AW1663" s="35"/>
      <c r="AX1663" s="35"/>
      <c r="AY1663" s="35"/>
      <c r="AZ1663" s="35"/>
      <c r="BA1663" s="35"/>
      <c r="BB1663" s="35"/>
      <c r="BC1663" s="35"/>
      <c r="BD1663" s="35"/>
      <c r="BE1663" s="35"/>
      <c r="BF1663" s="35"/>
      <c r="BG1663" s="35"/>
      <c r="BH1663" s="35"/>
      <c r="BI1663" s="35"/>
      <c r="BJ1663" s="35"/>
      <c r="BK1663" s="35"/>
      <c r="BL1663" s="35"/>
      <c r="BM1663" s="35"/>
      <c r="BN1663" s="35"/>
      <c r="BO1663" s="35"/>
      <c r="BP1663" s="35"/>
      <c r="BQ1663" s="35"/>
      <c r="BR1663" s="35"/>
      <c r="BS1663" s="35"/>
      <c r="BT1663" s="35"/>
      <c r="BU1663" s="35"/>
      <c r="BV1663" s="35"/>
    </row>
    <row r="1664" spans="1:74" s="54" customFormat="1" ht="15" customHeight="1" x14ac:dyDescent="0.15">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5"/>
      <c r="AG1664" s="216" t="s">
        <v>175</v>
      </c>
      <c r="AH1664" s="907" t="s">
        <v>2426</v>
      </c>
      <c r="AI1664" s="906" t="s">
        <v>2427</v>
      </c>
      <c r="AJ1664" s="905">
        <v>1802002</v>
      </c>
      <c r="AK1664" s="451" t="s">
        <v>139</v>
      </c>
      <c r="AL1664" s="451">
        <v>1</v>
      </c>
      <c r="AM1664" s="449" t="s">
        <v>3041</v>
      </c>
      <c r="AN1664" s="450"/>
      <c r="AP1664" s="77"/>
      <c r="AQ1664" s="77"/>
      <c r="AR1664" s="35"/>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5"/>
    </row>
    <row r="1665" spans="1:74" s="54" customFormat="1" ht="15" customHeight="1" x14ac:dyDescent="0.15">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G1665" s="216" t="s">
        <v>175</v>
      </c>
      <c r="AH1665" s="907" t="s">
        <v>2442</v>
      </c>
      <c r="AI1665" s="906" t="s">
        <v>2443</v>
      </c>
      <c r="AJ1665" s="905">
        <v>1802003</v>
      </c>
      <c r="AK1665" s="451" t="s">
        <v>139</v>
      </c>
      <c r="AL1665" s="451">
        <v>1</v>
      </c>
      <c r="AM1665" s="449" t="s">
        <v>3041</v>
      </c>
      <c r="AN1665" s="450"/>
      <c r="AP1665" s="77"/>
      <c r="AQ1665" s="77"/>
      <c r="AR1665" s="35"/>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row>
    <row r="1666" spans="1:74" s="54" customFormat="1" ht="15" customHeight="1" x14ac:dyDescent="0.15">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c r="AG1666" s="216" t="s">
        <v>175</v>
      </c>
      <c r="AH1666" s="907" t="s">
        <v>2430</v>
      </c>
      <c r="AI1666" s="906" t="s">
        <v>2431</v>
      </c>
      <c r="AJ1666" s="905">
        <v>1802004</v>
      </c>
      <c r="AK1666" s="451" t="s">
        <v>139</v>
      </c>
      <c r="AL1666" s="451">
        <v>1</v>
      </c>
      <c r="AM1666" s="449" t="s">
        <v>3041</v>
      </c>
      <c r="AN1666" s="450"/>
      <c r="AP1666" s="77"/>
      <c r="AQ1666" s="77"/>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row>
    <row r="1667" spans="1:74" s="54" customFormat="1" ht="15" customHeight="1" x14ac:dyDescent="0.15">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c r="AG1667" s="216" t="s">
        <v>175</v>
      </c>
      <c r="AH1667" s="907" t="s">
        <v>2432</v>
      </c>
      <c r="AI1667" s="906" t="s">
        <v>2433</v>
      </c>
      <c r="AJ1667" s="905">
        <v>1802005</v>
      </c>
      <c r="AK1667" s="451" t="s">
        <v>139</v>
      </c>
      <c r="AL1667" s="451">
        <v>1</v>
      </c>
      <c r="AM1667" s="449" t="s">
        <v>3041</v>
      </c>
      <c r="AN1667" s="450"/>
      <c r="AP1667" s="77"/>
      <c r="AQ1667" s="77"/>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row>
    <row r="1668" spans="1:74" s="54" customFormat="1" ht="15" customHeight="1" x14ac:dyDescent="0.15">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5"/>
      <c r="AG1668" s="216" t="s">
        <v>175</v>
      </c>
      <c r="AH1668" s="907" t="s">
        <v>2436</v>
      </c>
      <c r="AI1668" s="906" t="s">
        <v>2437</v>
      </c>
      <c r="AJ1668" s="905">
        <v>1802006</v>
      </c>
      <c r="AK1668" s="451" t="s">
        <v>139</v>
      </c>
      <c r="AL1668" s="451">
        <v>1</v>
      </c>
      <c r="AM1668" s="449" t="s">
        <v>3041</v>
      </c>
      <c r="AN1668" s="450"/>
      <c r="AP1668" s="77"/>
      <c r="AQ1668" s="77"/>
      <c r="AR1668" s="35"/>
      <c r="AS1668" s="35"/>
      <c r="AT1668" s="35"/>
      <c r="AU1668" s="35"/>
      <c r="AV1668" s="35"/>
      <c r="AW1668" s="35"/>
      <c r="AX1668" s="35"/>
      <c r="AY1668" s="35"/>
      <c r="AZ1668" s="35"/>
      <c r="BA1668" s="35"/>
      <c r="BB1668" s="35"/>
      <c r="BC1668" s="35"/>
      <c r="BD1668" s="35"/>
      <c r="BE1668" s="35"/>
      <c r="BF1668" s="35"/>
      <c r="BG1668" s="35"/>
      <c r="BH1668" s="35"/>
      <c r="BI1668" s="35"/>
      <c r="BJ1668" s="35"/>
      <c r="BK1668" s="35"/>
      <c r="BL1668" s="35"/>
      <c r="BM1668" s="35"/>
      <c r="BN1668" s="35"/>
      <c r="BO1668" s="35"/>
      <c r="BP1668" s="35"/>
      <c r="BQ1668" s="35"/>
      <c r="BR1668" s="35"/>
      <c r="BS1668" s="35"/>
      <c r="BT1668" s="35"/>
      <c r="BU1668" s="35"/>
      <c r="BV1668" s="35"/>
    </row>
    <row r="1669" spans="1:74" s="54" customFormat="1" ht="15" customHeight="1" x14ac:dyDescent="0.15">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G1669" s="216" t="s">
        <v>175</v>
      </c>
      <c r="AH1669" s="907" t="s">
        <v>2440</v>
      </c>
      <c r="AI1669" s="906" t="s">
        <v>2441</v>
      </c>
      <c r="AJ1669" s="905">
        <v>1802007</v>
      </c>
      <c r="AK1669" s="451">
        <v>1</v>
      </c>
      <c r="AL1669" s="451" t="s">
        <v>139</v>
      </c>
      <c r="AM1669" s="449" t="s">
        <v>3041</v>
      </c>
      <c r="AN1669" s="450"/>
      <c r="AP1669" s="77"/>
      <c r="AQ1669" s="77"/>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row>
    <row r="1670" spans="1:74" s="54" customFormat="1" ht="15" customHeight="1" x14ac:dyDescent="0.15">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G1670" s="216" t="s">
        <v>175</v>
      </c>
      <c r="AH1670" s="907" t="s">
        <v>2438</v>
      </c>
      <c r="AI1670" s="906" t="s">
        <v>2439</v>
      </c>
      <c r="AJ1670" s="905">
        <v>1802008</v>
      </c>
      <c r="AK1670" s="451" t="s">
        <v>139</v>
      </c>
      <c r="AL1670" s="451">
        <v>1</v>
      </c>
      <c r="AM1670" s="449" t="s">
        <v>3041</v>
      </c>
      <c r="AN1670" s="450"/>
      <c r="AP1670" s="77"/>
      <c r="AQ1670" s="77"/>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row>
    <row r="1671" spans="1:74" s="54" customFormat="1" ht="15" customHeight="1" x14ac:dyDescent="0.15">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5"/>
      <c r="AG1671" s="216" t="s">
        <v>175</v>
      </c>
      <c r="AH1671" s="907" t="s">
        <v>2444</v>
      </c>
      <c r="AI1671" s="906" t="s">
        <v>2445</v>
      </c>
      <c r="AJ1671" s="905">
        <v>1802009</v>
      </c>
      <c r="AK1671" s="451" t="s">
        <v>139</v>
      </c>
      <c r="AL1671" s="451">
        <v>1</v>
      </c>
      <c r="AM1671" s="451" t="s">
        <v>140</v>
      </c>
      <c r="AN1671" s="450"/>
      <c r="AP1671" s="77"/>
      <c r="AQ1671" s="77"/>
      <c r="AR1671" s="35"/>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row>
    <row r="1672" spans="1:74" s="54" customFormat="1" ht="15" customHeight="1" x14ac:dyDescent="0.15">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5"/>
      <c r="AG1672" s="216" t="s">
        <v>175</v>
      </c>
      <c r="AH1672" s="907" t="s">
        <v>2434</v>
      </c>
      <c r="AI1672" s="906" t="s">
        <v>2435</v>
      </c>
      <c r="AJ1672" s="905">
        <v>1802010</v>
      </c>
      <c r="AK1672" s="451">
        <v>1</v>
      </c>
      <c r="AL1672" s="451" t="s">
        <v>139</v>
      </c>
      <c r="AM1672" s="451" t="s">
        <v>140</v>
      </c>
      <c r="AN1672" s="450"/>
      <c r="AP1672" s="77"/>
      <c r="AQ1672" s="77"/>
      <c r="AR1672" s="35"/>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row>
    <row r="1673" spans="1:74" s="54" customFormat="1" ht="15" customHeight="1" x14ac:dyDescent="0.15">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G1673" s="216" t="s">
        <v>176</v>
      </c>
      <c r="AH1673" s="907" t="s">
        <v>2446</v>
      </c>
      <c r="AI1673" s="906" t="s">
        <v>2447</v>
      </c>
      <c r="AJ1673" s="905">
        <v>1803001</v>
      </c>
      <c r="AK1673" s="451" t="s">
        <v>139</v>
      </c>
      <c r="AL1673" s="451">
        <v>1</v>
      </c>
      <c r="AM1673" s="449" t="s">
        <v>3041</v>
      </c>
      <c r="AN1673" s="450"/>
      <c r="AP1673" s="77"/>
      <c r="AQ1673" s="77"/>
      <c r="AR1673" s="35"/>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row>
    <row r="1674" spans="1:74" s="54" customFormat="1" ht="15" customHeight="1" x14ac:dyDescent="0.15">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G1674" s="216" t="s">
        <v>176</v>
      </c>
      <c r="AH1674" s="907" t="s">
        <v>2454</v>
      </c>
      <c r="AI1674" s="906" t="s">
        <v>2455</v>
      </c>
      <c r="AJ1674" s="905">
        <v>1803002</v>
      </c>
      <c r="AK1674" s="451" t="s">
        <v>139</v>
      </c>
      <c r="AL1674" s="451">
        <v>1</v>
      </c>
      <c r="AM1674" s="449" t="s">
        <v>3041</v>
      </c>
      <c r="AN1674" s="450"/>
      <c r="AP1674" s="77"/>
      <c r="AQ1674" s="77"/>
      <c r="AR1674" s="35"/>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row>
    <row r="1675" spans="1:74" s="54" customFormat="1" ht="15" customHeight="1" x14ac:dyDescent="0.15">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5"/>
      <c r="AG1675" s="216" t="s">
        <v>176</v>
      </c>
      <c r="AH1675" s="907" t="s">
        <v>2460</v>
      </c>
      <c r="AI1675" s="906" t="s">
        <v>2461</v>
      </c>
      <c r="AJ1675" s="905">
        <v>1803003</v>
      </c>
      <c r="AK1675" s="451" t="s">
        <v>139</v>
      </c>
      <c r="AL1675" s="451">
        <v>1</v>
      </c>
      <c r="AM1675" s="449" t="s">
        <v>3041</v>
      </c>
      <c r="AN1675" s="450"/>
      <c r="AP1675" s="77"/>
      <c r="AQ1675" s="77"/>
      <c r="AR1675" s="35"/>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row>
    <row r="1676" spans="1:74" s="54" customFormat="1" ht="15" customHeight="1" x14ac:dyDescent="0.15">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G1676" s="216" t="s">
        <v>176</v>
      </c>
      <c r="AH1676" s="907" t="s">
        <v>2466</v>
      </c>
      <c r="AI1676" s="906" t="s">
        <v>2467</v>
      </c>
      <c r="AJ1676" s="905">
        <v>1803004</v>
      </c>
      <c r="AK1676" s="451" t="s">
        <v>139</v>
      </c>
      <c r="AL1676" s="451">
        <v>1</v>
      </c>
      <c r="AM1676" s="449" t="s">
        <v>3041</v>
      </c>
      <c r="AN1676" s="450"/>
      <c r="AP1676" s="77"/>
      <c r="AQ1676" s="77"/>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row>
    <row r="1677" spans="1:74" s="54" customFormat="1" ht="15" customHeight="1" x14ac:dyDescent="0.15">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G1677" s="216" t="s">
        <v>176</v>
      </c>
      <c r="AH1677" s="907" t="s">
        <v>2462</v>
      </c>
      <c r="AI1677" s="906" t="s">
        <v>2463</v>
      </c>
      <c r="AJ1677" s="905">
        <v>1803005</v>
      </c>
      <c r="AK1677" s="451" t="s">
        <v>139</v>
      </c>
      <c r="AL1677" s="451">
        <v>1</v>
      </c>
      <c r="AM1677" s="449" t="s">
        <v>3041</v>
      </c>
      <c r="AN1677" s="450"/>
      <c r="AP1677" s="77"/>
      <c r="AQ1677" s="77"/>
      <c r="AR1677" s="35"/>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row>
    <row r="1678" spans="1:74" s="54" customFormat="1" ht="15" customHeight="1" x14ac:dyDescent="0.15">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G1678" s="216" t="s">
        <v>176</v>
      </c>
      <c r="AH1678" s="907" t="s">
        <v>2456</v>
      </c>
      <c r="AI1678" s="906" t="s">
        <v>2457</v>
      </c>
      <c r="AJ1678" s="905">
        <v>1803006</v>
      </c>
      <c r="AK1678" s="451">
        <v>1</v>
      </c>
      <c r="AL1678" s="451" t="s">
        <v>139</v>
      </c>
      <c r="AM1678" s="449" t="s">
        <v>3041</v>
      </c>
      <c r="AN1678" s="450"/>
      <c r="AP1678" s="77"/>
      <c r="AQ1678" s="77"/>
      <c r="AR1678" s="35"/>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row>
    <row r="1679" spans="1:74" s="54" customFormat="1" ht="15" customHeight="1" x14ac:dyDescent="0.15">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5"/>
      <c r="AG1679" s="216" t="s">
        <v>176</v>
      </c>
      <c r="AH1679" s="907" t="s">
        <v>2464</v>
      </c>
      <c r="AI1679" s="906" t="s">
        <v>2465</v>
      </c>
      <c r="AJ1679" s="905">
        <v>1803007</v>
      </c>
      <c r="AK1679" s="451">
        <v>1</v>
      </c>
      <c r="AL1679" s="451" t="s">
        <v>139</v>
      </c>
      <c r="AM1679" s="449" t="s">
        <v>3041</v>
      </c>
      <c r="AN1679" s="450"/>
      <c r="AP1679" s="77"/>
      <c r="AQ1679" s="77"/>
      <c r="AR1679" s="35"/>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row>
    <row r="1680" spans="1:74" s="54" customFormat="1" ht="15" customHeight="1" x14ac:dyDescent="0.15">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G1680" s="216" t="s">
        <v>176</v>
      </c>
      <c r="AH1680" s="907" t="s">
        <v>2448</v>
      </c>
      <c r="AI1680" s="906" t="s">
        <v>2449</v>
      </c>
      <c r="AJ1680" s="905">
        <v>1803008</v>
      </c>
      <c r="AK1680" s="451" t="s">
        <v>139</v>
      </c>
      <c r="AL1680" s="451">
        <v>1</v>
      </c>
      <c r="AM1680" s="449" t="s">
        <v>3041</v>
      </c>
      <c r="AN1680" s="450"/>
      <c r="AP1680" s="77"/>
      <c r="AQ1680" s="77"/>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row>
    <row r="1681" spans="1:74" s="54" customFormat="1" ht="15" customHeight="1" x14ac:dyDescent="0.15">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G1681" s="216" t="s">
        <v>176</v>
      </c>
      <c r="AH1681" s="907" t="s">
        <v>2452</v>
      </c>
      <c r="AI1681" s="906" t="s">
        <v>2453</v>
      </c>
      <c r="AJ1681" s="905">
        <v>1803009</v>
      </c>
      <c r="AK1681" s="451">
        <v>1</v>
      </c>
      <c r="AL1681" s="451" t="s">
        <v>139</v>
      </c>
      <c r="AM1681" s="449" t="s">
        <v>3041</v>
      </c>
      <c r="AN1681" s="450"/>
      <c r="AP1681" s="77"/>
      <c r="AQ1681" s="77"/>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row>
    <row r="1682" spans="1:74" s="54" customFormat="1" ht="15" customHeight="1" x14ac:dyDescent="0.15">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5"/>
      <c r="AG1682" s="216" t="s">
        <v>176</v>
      </c>
      <c r="AH1682" s="907" t="s">
        <v>2458</v>
      </c>
      <c r="AI1682" s="906" t="s">
        <v>2459</v>
      </c>
      <c r="AJ1682" s="905">
        <v>1803011</v>
      </c>
      <c r="AK1682" s="451">
        <v>1</v>
      </c>
      <c r="AL1682" s="451" t="s">
        <v>139</v>
      </c>
      <c r="AM1682" s="449" t="s">
        <v>3041</v>
      </c>
      <c r="AN1682" s="450"/>
      <c r="AP1682" s="77"/>
      <c r="AQ1682" s="77"/>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row>
    <row r="1683" spans="1:74" s="54" customFormat="1" ht="15" customHeight="1" x14ac:dyDescent="0.15">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G1683" s="216" t="s">
        <v>176</v>
      </c>
      <c r="AH1683" s="907" t="s">
        <v>2450</v>
      </c>
      <c r="AI1683" s="906" t="s">
        <v>2451</v>
      </c>
      <c r="AJ1683" s="905">
        <v>1803013</v>
      </c>
      <c r="AK1683" s="451">
        <v>1</v>
      </c>
      <c r="AL1683" s="451" t="s">
        <v>139</v>
      </c>
      <c r="AM1683" s="451" t="s">
        <v>140</v>
      </c>
      <c r="AN1683" s="450"/>
      <c r="AP1683" s="77"/>
      <c r="AQ1683" s="77"/>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row>
    <row r="1684" spans="1:74" s="54" customFormat="1" ht="15" customHeight="1" x14ac:dyDescent="0.15">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G1684" s="216" t="s">
        <v>177</v>
      </c>
      <c r="AH1684" s="907" t="s">
        <v>2470</v>
      </c>
      <c r="AI1684" s="906" t="s">
        <v>2471</v>
      </c>
      <c r="AJ1684" s="905">
        <v>1804001</v>
      </c>
      <c r="AK1684" s="451" t="s">
        <v>139</v>
      </c>
      <c r="AL1684" s="451">
        <v>1</v>
      </c>
      <c r="AM1684" s="449" t="s">
        <v>3041</v>
      </c>
      <c r="AN1684" s="450"/>
      <c r="AP1684" s="77"/>
      <c r="AQ1684" s="77"/>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row>
    <row r="1685" spans="1:74" s="54" customFormat="1" ht="15" customHeight="1" x14ac:dyDescent="0.15">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G1685" s="216" t="s">
        <v>177</v>
      </c>
      <c r="AH1685" s="907" t="s">
        <v>2468</v>
      </c>
      <c r="AI1685" s="906" t="s">
        <v>2469</v>
      </c>
      <c r="AJ1685" s="905">
        <v>1804002</v>
      </c>
      <c r="AK1685" s="451">
        <v>1</v>
      </c>
      <c r="AL1685" s="451" t="s">
        <v>139</v>
      </c>
      <c r="AM1685" s="449" t="s">
        <v>3041</v>
      </c>
      <c r="AN1685" s="450"/>
      <c r="AP1685" s="77"/>
      <c r="AQ1685" s="77"/>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row>
    <row r="1686" spans="1:74" s="54" customFormat="1" ht="15" customHeight="1" x14ac:dyDescent="0.15">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G1686" s="216" t="s">
        <v>177</v>
      </c>
      <c r="AH1686" s="907" t="s">
        <v>3069</v>
      </c>
      <c r="AI1686" s="906" t="s">
        <v>2474</v>
      </c>
      <c r="AJ1686" s="905">
        <v>1804003</v>
      </c>
      <c r="AK1686" s="451" t="s">
        <v>139</v>
      </c>
      <c r="AL1686" s="451">
        <v>1</v>
      </c>
      <c r="AM1686" s="449" t="s">
        <v>3041</v>
      </c>
      <c r="AN1686" s="450"/>
      <c r="AP1686" s="77"/>
      <c r="AQ1686" s="77"/>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row>
    <row r="1687" spans="1:74" s="54" customFormat="1" ht="15" customHeight="1" x14ac:dyDescent="0.15">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G1687" s="216" t="s">
        <v>177</v>
      </c>
      <c r="AH1687" s="907" t="s">
        <v>2475</v>
      </c>
      <c r="AI1687" s="906" t="s">
        <v>2476</v>
      </c>
      <c r="AJ1687" s="905">
        <v>1804004</v>
      </c>
      <c r="AK1687" s="451" t="s">
        <v>139</v>
      </c>
      <c r="AL1687" s="451">
        <v>1</v>
      </c>
      <c r="AM1687" s="449" t="s">
        <v>3041</v>
      </c>
      <c r="AN1687" s="450"/>
      <c r="AP1687" s="77"/>
      <c r="AQ1687" s="77"/>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row>
    <row r="1688" spans="1:74" s="54" customFormat="1" ht="15" customHeight="1" x14ac:dyDescent="0.15">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G1688" s="216" t="s">
        <v>177</v>
      </c>
      <c r="AH1688" s="907" t="s">
        <v>2479</v>
      </c>
      <c r="AI1688" s="906" t="s">
        <v>2480</v>
      </c>
      <c r="AJ1688" s="905">
        <v>1804005</v>
      </c>
      <c r="AK1688" s="451" t="s">
        <v>139</v>
      </c>
      <c r="AL1688" s="451">
        <v>1</v>
      </c>
      <c r="AM1688" s="449" t="s">
        <v>3041</v>
      </c>
      <c r="AN1688" s="450"/>
      <c r="AP1688" s="77"/>
      <c r="AQ1688" s="77"/>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row>
    <row r="1689" spans="1:74" s="54" customFormat="1" ht="15" customHeight="1" x14ac:dyDescent="0.15">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G1689" s="216" t="s">
        <v>177</v>
      </c>
      <c r="AH1689" s="907" t="s">
        <v>2472</v>
      </c>
      <c r="AI1689" s="906" t="s">
        <v>2473</v>
      </c>
      <c r="AJ1689" s="905">
        <v>1804006</v>
      </c>
      <c r="AK1689" s="451" t="s">
        <v>139</v>
      </c>
      <c r="AL1689" s="451">
        <v>1</v>
      </c>
      <c r="AM1689" s="449" t="s">
        <v>3041</v>
      </c>
      <c r="AN1689" s="450"/>
      <c r="AP1689" s="77"/>
      <c r="AQ1689" s="77"/>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row>
    <row r="1690" spans="1:74" s="54" customFormat="1" ht="15" customHeight="1" x14ac:dyDescent="0.15">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G1690" s="216" t="s">
        <v>177</v>
      </c>
      <c r="AH1690" s="907" t="s">
        <v>2481</v>
      </c>
      <c r="AI1690" s="906" t="s">
        <v>2482</v>
      </c>
      <c r="AJ1690" s="905">
        <v>1804007</v>
      </c>
      <c r="AK1690" s="451" t="s">
        <v>139</v>
      </c>
      <c r="AL1690" s="451">
        <v>1</v>
      </c>
      <c r="AM1690" s="449" t="s">
        <v>3041</v>
      </c>
      <c r="AN1690" s="450"/>
      <c r="AP1690" s="77"/>
      <c r="AQ1690" s="77"/>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row>
    <row r="1691" spans="1:74" s="54" customFormat="1" ht="15" customHeight="1" x14ac:dyDescent="0.15">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5"/>
      <c r="AG1691" s="216" t="s">
        <v>177</v>
      </c>
      <c r="AH1691" s="907" t="s">
        <v>2477</v>
      </c>
      <c r="AI1691" s="906" t="s">
        <v>2478</v>
      </c>
      <c r="AJ1691" s="905">
        <v>1804008</v>
      </c>
      <c r="AK1691" s="451" t="s">
        <v>139</v>
      </c>
      <c r="AL1691" s="451">
        <v>1</v>
      </c>
      <c r="AM1691" s="449" t="s">
        <v>3041</v>
      </c>
      <c r="AN1691" s="450"/>
      <c r="AP1691" s="77"/>
      <c r="AQ1691" s="77"/>
      <c r="AR1691" s="35"/>
      <c r="AS1691" s="35"/>
      <c r="AT1691" s="35"/>
      <c r="AU1691" s="35"/>
      <c r="AV1691" s="35"/>
      <c r="AW1691" s="35"/>
      <c r="AX1691" s="35"/>
      <c r="AY1691" s="35"/>
      <c r="AZ1691" s="35"/>
      <c r="BA1691" s="35"/>
      <c r="BB1691" s="35"/>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row>
    <row r="1692" spans="1:74" s="54" customFormat="1" ht="15" customHeight="1" x14ac:dyDescent="0.15">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G1692" s="216" t="s">
        <v>178</v>
      </c>
      <c r="AH1692" s="907" t="s">
        <v>2574</v>
      </c>
      <c r="AI1692" s="906" t="s">
        <v>2575</v>
      </c>
      <c r="AJ1692" s="905">
        <v>1901001</v>
      </c>
      <c r="AK1692" s="451">
        <v>1</v>
      </c>
      <c r="AL1692" s="451" t="s">
        <v>139</v>
      </c>
      <c r="AM1692" s="449" t="s">
        <v>3041</v>
      </c>
      <c r="AN1692" s="450"/>
      <c r="AP1692" s="77"/>
      <c r="AQ1692" s="77"/>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row>
    <row r="1693" spans="1:74" s="54" customFormat="1" ht="15" customHeight="1" x14ac:dyDescent="0.15">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G1693" s="216" t="s">
        <v>178</v>
      </c>
      <c r="AH1693" s="907" t="s">
        <v>2515</v>
      </c>
      <c r="AI1693" s="906" t="s">
        <v>2516</v>
      </c>
      <c r="AJ1693" s="905">
        <v>1901002</v>
      </c>
      <c r="AK1693" s="451">
        <v>1</v>
      </c>
      <c r="AL1693" s="451" t="s">
        <v>139</v>
      </c>
      <c r="AM1693" s="449" t="s">
        <v>3041</v>
      </c>
      <c r="AN1693" s="450"/>
      <c r="AP1693" s="77"/>
      <c r="AQ1693" s="77"/>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row>
    <row r="1694" spans="1:74" s="54" customFormat="1" ht="15" customHeight="1" x14ac:dyDescent="0.15">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G1694" s="216" t="s">
        <v>178</v>
      </c>
      <c r="AH1694" s="907" t="s">
        <v>2523</v>
      </c>
      <c r="AI1694" s="906" t="s">
        <v>2524</v>
      </c>
      <c r="AJ1694" s="905">
        <v>1901003</v>
      </c>
      <c r="AK1694" s="451">
        <v>1</v>
      </c>
      <c r="AL1694" s="451" t="s">
        <v>139</v>
      </c>
      <c r="AM1694" s="449" t="s">
        <v>3041</v>
      </c>
      <c r="AN1694" s="450"/>
      <c r="AP1694" s="77"/>
      <c r="AQ1694" s="77"/>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row>
    <row r="1695" spans="1:74" s="54" customFormat="1" ht="15" customHeight="1" x14ac:dyDescent="0.15">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G1695" s="216" t="s">
        <v>178</v>
      </c>
      <c r="AH1695" s="907" t="s">
        <v>2527</v>
      </c>
      <c r="AI1695" s="906" t="s">
        <v>2528</v>
      </c>
      <c r="AJ1695" s="905">
        <v>1901004</v>
      </c>
      <c r="AK1695" s="451">
        <v>1</v>
      </c>
      <c r="AL1695" s="451" t="s">
        <v>139</v>
      </c>
      <c r="AM1695" s="449" t="s">
        <v>3041</v>
      </c>
      <c r="AN1695" s="450"/>
      <c r="AP1695" s="77"/>
      <c r="AQ1695" s="77"/>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row>
    <row r="1696" spans="1:74" s="54" customFormat="1" ht="15" customHeight="1" x14ac:dyDescent="0.15">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5"/>
      <c r="AG1696" s="216" t="s">
        <v>178</v>
      </c>
      <c r="AH1696" s="907" t="s">
        <v>2517</v>
      </c>
      <c r="AI1696" s="906" t="s">
        <v>2518</v>
      </c>
      <c r="AJ1696" s="905">
        <v>1901005</v>
      </c>
      <c r="AK1696" s="451">
        <v>1</v>
      </c>
      <c r="AL1696" s="451" t="s">
        <v>139</v>
      </c>
      <c r="AM1696" s="451" t="s">
        <v>140</v>
      </c>
      <c r="AN1696" s="450"/>
      <c r="AP1696" s="77"/>
      <c r="AQ1696" s="77"/>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row>
    <row r="1697" spans="1:74" s="54" customFormat="1" ht="15" customHeight="1" x14ac:dyDescent="0.15">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G1697" s="216" t="s">
        <v>178</v>
      </c>
      <c r="AH1697" s="907" t="s">
        <v>2537</v>
      </c>
      <c r="AI1697" s="906" t="s">
        <v>2538</v>
      </c>
      <c r="AJ1697" s="905">
        <v>1901006</v>
      </c>
      <c r="AK1697" s="451">
        <v>1</v>
      </c>
      <c r="AL1697" s="451" t="s">
        <v>139</v>
      </c>
      <c r="AM1697" s="449" t="s">
        <v>3041</v>
      </c>
      <c r="AN1697" s="450"/>
      <c r="AP1697" s="77"/>
      <c r="AQ1697" s="77"/>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row>
    <row r="1698" spans="1:74" s="54" customFormat="1" ht="15" customHeight="1" x14ac:dyDescent="0.15">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G1698" s="216" t="s">
        <v>178</v>
      </c>
      <c r="AH1698" s="907" t="s">
        <v>2548</v>
      </c>
      <c r="AI1698" s="906" t="s">
        <v>2549</v>
      </c>
      <c r="AJ1698" s="905">
        <v>1901007</v>
      </c>
      <c r="AK1698" s="451">
        <v>1</v>
      </c>
      <c r="AL1698" s="451" t="s">
        <v>139</v>
      </c>
      <c r="AM1698" s="449" t="s">
        <v>3041</v>
      </c>
      <c r="AN1698" s="450"/>
      <c r="AP1698" s="77"/>
      <c r="AQ1698" s="77"/>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row>
    <row r="1699" spans="1:74" s="54" customFormat="1" ht="15" customHeight="1" x14ac:dyDescent="0.15">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G1699" s="216" t="s">
        <v>178</v>
      </c>
      <c r="AH1699" s="907" t="s">
        <v>2554</v>
      </c>
      <c r="AI1699" s="906" t="s">
        <v>2555</v>
      </c>
      <c r="AJ1699" s="905">
        <v>1901008</v>
      </c>
      <c r="AK1699" s="451" t="s">
        <v>139</v>
      </c>
      <c r="AL1699" s="451">
        <v>1</v>
      </c>
      <c r="AM1699" s="449" t="s">
        <v>3041</v>
      </c>
      <c r="AN1699" s="450"/>
      <c r="AP1699" s="77"/>
      <c r="AQ1699" s="77"/>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row>
    <row r="1700" spans="1:74" s="54" customFormat="1" ht="15" customHeight="1" x14ac:dyDescent="0.15">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5"/>
      <c r="AG1700" s="216" t="s">
        <v>178</v>
      </c>
      <c r="AH1700" s="907" t="s">
        <v>2552</v>
      </c>
      <c r="AI1700" s="906" t="s">
        <v>2553</v>
      </c>
      <c r="AJ1700" s="905">
        <v>1901009</v>
      </c>
      <c r="AK1700" s="451" t="s">
        <v>139</v>
      </c>
      <c r="AL1700" s="451">
        <v>1</v>
      </c>
      <c r="AM1700" s="449" t="s">
        <v>3041</v>
      </c>
      <c r="AN1700" s="450"/>
      <c r="AP1700" s="77"/>
      <c r="AQ1700" s="77"/>
      <c r="AR1700" s="35"/>
      <c r="AS1700" s="35"/>
      <c r="AT1700" s="35"/>
      <c r="AU1700" s="35"/>
      <c r="AV1700" s="35"/>
      <c r="AW1700" s="35"/>
      <c r="AX1700" s="35"/>
      <c r="AY1700" s="35"/>
      <c r="AZ1700" s="35"/>
      <c r="BA1700" s="35"/>
      <c r="BB1700" s="35"/>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row>
    <row r="1701" spans="1:74" s="54" customFormat="1" ht="15" customHeight="1" x14ac:dyDescent="0.15">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5"/>
      <c r="AG1701" s="216" t="s">
        <v>178</v>
      </c>
      <c r="AH1701" s="907" t="s">
        <v>3070</v>
      </c>
      <c r="AI1701" s="906" t="s">
        <v>3071</v>
      </c>
      <c r="AJ1701" s="905">
        <v>1901010</v>
      </c>
      <c r="AK1701" s="451" t="s">
        <v>139</v>
      </c>
      <c r="AL1701" s="451">
        <v>1</v>
      </c>
      <c r="AM1701" s="449" t="s">
        <v>3041</v>
      </c>
      <c r="AN1701" s="450"/>
      <c r="AP1701" s="77"/>
      <c r="AQ1701" s="77"/>
      <c r="AR1701" s="35"/>
      <c r="AS1701" s="35"/>
      <c r="AT1701" s="35"/>
      <c r="AU1701" s="35"/>
      <c r="AV1701" s="35"/>
      <c r="AW1701" s="35"/>
      <c r="AX1701" s="35"/>
      <c r="AY1701" s="35"/>
      <c r="AZ1701" s="35"/>
      <c r="BA1701" s="35"/>
      <c r="BB1701" s="35"/>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row>
    <row r="1702" spans="1:74" s="54" customFormat="1" ht="15" customHeight="1" x14ac:dyDescent="0.15">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G1702" s="216" t="s">
        <v>178</v>
      </c>
      <c r="AH1702" s="907" t="s">
        <v>2558</v>
      </c>
      <c r="AI1702" s="906" t="s">
        <v>2559</v>
      </c>
      <c r="AJ1702" s="905">
        <v>1901011</v>
      </c>
      <c r="AK1702" s="451" t="s">
        <v>139</v>
      </c>
      <c r="AL1702" s="451">
        <v>1</v>
      </c>
      <c r="AM1702" s="449" t="s">
        <v>3041</v>
      </c>
      <c r="AN1702" s="450"/>
      <c r="AP1702" s="77"/>
      <c r="AQ1702" s="77"/>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row>
    <row r="1703" spans="1:74" s="54" customFormat="1" ht="15" customHeight="1" x14ac:dyDescent="0.15">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G1703" s="216" t="s">
        <v>178</v>
      </c>
      <c r="AH1703" s="907" t="s">
        <v>2566</v>
      </c>
      <c r="AI1703" s="906" t="s">
        <v>2567</v>
      </c>
      <c r="AJ1703" s="905">
        <v>1901012</v>
      </c>
      <c r="AK1703" s="451">
        <v>1</v>
      </c>
      <c r="AL1703" s="451" t="s">
        <v>139</v>
      </c>
      <c r="AM1703" s="449" t="s">
        <v>3041</v>
      </c>
      <c r="AN1703" s="450"/>
      <c r="AP1703" s="77"/>
      <c r="AQ1703" s="77"/>
      <c r="AR1703" s="35"/>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row>
    <row r="1704" spans="1:74" s="54" customFormat="1" ht="15" customHeight="1" x14ac:dyDescent="0.15">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G1704" s="216" t="s">
        <v>178</v>
      </c>
      <c r="AH1704" s="907" t="s">
        <v>2570</v>
      </c>
      <c r="AI1704" s="906" t="s">
        <v>2571</v>
      </c>
      <c r="AJ1704" s="905">
        <v>1901013</v>
      </c>
      <c r="AK1704" s="451">
        <v>1</v>
      </c>
      <c r="AL1704" s="451" t="s">
        <v>139</v>
      </c>
      <c r="AM1704" s="449" t="s">
        <v>3041</v>
      </c>
      <c r="AN1704" s="450"/>
      <c r="AP1704" s="77"/>
      <c r="AQ1704" s="77"/>
      <c r="AR1704" s="35"/>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row>
    <row r="1705" spans="1:74" s="54" customFormat="1" ht="15" customHeight="1" x14ac:dyDescent="0.15">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G1705" s="216" t="s">
        <v>178</v>
      </c>
      <c r="AH1705" s="907" t="s">
        <v>2572</v>
      </c>
      <c r="AI1705" s="906" t="s">
        <v>2573</v>
      </c>
      <c r="AJ1705" s="905">
        <v>1901014</v>
      </c>
      <c r="AK1705" s="451">
        <v>1</v>
      </c>
      <c r="AL1705" s="451" t="s">
        <v>139</v>
      </c>
      <c r="AM1705" s="451" t="s">
        <v>140</v>
      </c>
      <c r="AN1705" s="450"/>
      <c r="AP1705" s="77"/>
      <c r="AQ1705" s="77"/>
      <c r="AR1705" s="35"/>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row>
    <row r="1706" spans="1:74" s="54" customFormat="1" ht="15" customHeight="1" x14ac:dyDescent="0.15">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G1706" s="216" t="s">
        <v>178</v>
      </c>
      <c r="AH1706" s="907" t="s">
        <v>2576</v>
      </c>
      <c r="AI1706" s="906" t="s">
        <v>2577</v>
      </c>
      <c r="AJ1706" s="905">
        <v>1901015</v>
      </c>
      <c r="AK1706" s="451" t="s">
        <v>139</v>
      </c>
      <c r="AL1706" s="451">
        <v>1</v>
      </c>
      <c r="AM1706" s="449" t="s">
        <v>3041</v>
      </c>
      <c r="AN1706" s="450"/>
      <c r="AP1706" s="77"/>
      <c r="AQ1706" s="77"/>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row>
    <row r="1707" spans="1:74" s="54" customFormat="1" ht="15" customHeight="1" x14ac:dyDescent="0.15">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G1707" s="216" t="s">
        <v>178</v>
      </c>
      <c r="AH1707" s="907" t="s">
        <v>2578</v>
      </c>
      <c r="AI1707" s="906" t="s">
        <v>2579</v>
      </c>
      <c r="AJ1707" s="905">
        <v>1901016</v>
      </c>
      <c r="AK1707" s="451" t="s">
        <v>139</v>
      </c>
      <c r="AL1707" s="451">
        <v>1</v>
      </c>
      <c r="AM1707" s="449" t="s">
        <v>3041</v>
      </c>
      <c r="AN1707" s="450"/>
      <c r="AP1707" s="77"/>
      <c r="AQ1707" s="77"/>
      <c r="AR1707" s="35"/>
      <c r="AS1707" s="35"/>
      <c r="AT1707" s="35"/>
      <c r="AU1707" s="35"/>
      <c r="AV1707" s="35"/>
      <c r="AW1707" s="35"/>
      <c r="AX1707" s="35"/>
      <c r="AY1707" s="35"/>
      <c r="AZ1707" s="35"/>
      <c r="BA1707" s="35"/>
      <c r="BB1707" s="35"/>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row>
    <row r="1708" spans="1:74" s="54" customFormat="1" ht="15" customHeight="1" x14ac:dyDescent="0.15">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5"/>
      <c r="AG1708" s="216" t="s">
        <v>178</v>
      </c>
      <c r="AH1708" s="907" t="s">
        <v>2535</v>
      </c>
      <c r="AI1708" s="906" t="s">
        <v>2536</v>
      </c>
      <c r="AJ1708" s="905">
        <v>1901017</v>
      </c>
      <c r="AK1708" s="451" t="s">
        <v>139</v>
      </c>
      <c r="AL1708" s="451">
        <v>1</v>
      </c>
      <c r="AM1708" s="449" t="s">
        <v>3041</v>
      </c>
      <c r="AN1708" s="450"/>
      <c r="AP1708" s="77"/>
      <c r="AQ1708" s="77"/>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row>
    <row r="1709" spans="1:74" s="54" customFormat="1" ht="15" customHeight="1" x14ac:dyDescent="0.15">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G1709" s="216" t="s">
        <v>178</v>
      </c>
      <c r="AH1709" s="907" t="s">
        <v>2487</v>
      </c>
      <c r="AI1709" s="906" t="s">
        <v>2488</v>
      </c>
      <c r="AJ1709" s="905">
        <v>1901018</v>
      </c>
      <c r="AK1709" s="451">
        <v>1</v>
      </c>
      <c r="AL1709" s="451" t="s">
        <v>139</v>
      </c>
      <c r="AM1709" s="449" t="s">
        <v>3041</v>
      </c>
      <c r="AN1709" s="450"/>
      <c r="AP1709" s="77"/>
      <c r="AQ1709" s="77"/>
      <c r="AR1709" s="35"/>
      <c r="AS1709" s="35"/>
      <c r="AT1709" s="35"/>
      <c r="AU1709" s="35"/>
      <c r="AV1709" s="35"/>
      <c r="AW1709" s="35"/>
      <c r="AX1709" s="35"/>
      <c r="AY1709" s="35"/>
      <c r="AZ1709" s="35"/>
      <c r="BA1709" s="35"/>
      <c r="BB1709" s="35"/>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row>
    <row r="1710" spans="1:74" s="54" customFormat="1" ht="15" customHeight="1" x14ac:dyDescent="0.15">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5"/>
      <c r="AG1710" s="216" t="s">
        <v>178</v>
      </c>
      <c r="AH1710" s="907" t="s">
        <v>2491</v>
      </c>
      <c r="AI1710" s="906" t="s">
        <v>2492</v>
      </c>
      <c r="AJ1710" s="905">
        <v>1901020</v>
      </c>
      <c r="AK1710" s="451">
        <v>1</v>
      </c>
      <c r="AL1710" s="451" t="s">
        <v>139</v>
      </c>
      <c r="AM1710" s="449" t="s">
        <v>3041</v>
      </c>
      <c r="AN1710" s="450"/>
      <c r="AP1710" s="77"/>
      <c r="AQ1710" s="77"/>
      <c r="AR1710" s="35"/>
      <c r="AS1710" s="35"/>
      <c r="AT1710" s="35"/>
      <c r="AU1710" s="35"/>
      <c r="AV1710" s="35"/>
      <c r="AW1710" s="35"/>
      <c r="AX1710" s="35"/>
      <c r="AY1710" s="35"/>
      <c r="AZ1710" s="35"/>
      <c r="BA1710" s="35"/>
      <c r="BB1710" s="35"/>
      <c r="BC1710" s="35"/>
      <c r="BD1710" s="35"/>
      <c r="BE1710" s="35"/>
      <c r="BF1710" s="35"/>
      <c r="BG1710" s="35"/>
      <c r="BH1710" s="35"/>
      <c r="BI1710" s="35"/>
      <c r="BJ1710" s="35"/>
      <c r="BK1710" s="35"/>
      <c r="BL1710" s="35"/>
      <c r="BM1710" s="35"/>
      <c r="BN1710" s="35"/>
      <c r="BO1710" s="35"/>
      <c r="BP1710" s="35"/>
      <c r="BQ1710" s="35"/>
      <c r="BR1710" s="35"/>
      <c r="BS1710" s="35"/>
      <c r="BT1710" s="35"/>
      <c r="BU1710" s="35"/>
      <c r="BV1710" s="35"/>
    </row>
    <row r="1711" spans="1:74" s="54" customFormat="1" ht="15" customHeight="1" x14ac:dyDescent="0.15">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5"/>
      <c r="AG1711" s="216" t="s">
        <v>178</v>
      </c>
      <c r="AH1711" s="907" t="s">
        <v>2519</v>
      </c>
      <c r="AI1711" s="906" t="s">
        <v>2520</v>
      </c>
      <c r="AJ1711" s="905">
        <v>1901022</v>
      </c>
      <c r="AK1711" s="451" t="s">
        <v>139</v>
      </c>
      <c r="AL1711" s="451">
        <v>1</v>
      </c>
      <c r="AM1711" s="449" t="s">
        <v>3041</v>
      </c>
      <c r="AN1711" s="450"/>
      <c r="AP1711" s="77"/>
      <c r="AQ1711" s="77"/>
      <c r="AR1711" s="35"/>
      <c r="AS1711" s="35"/>
      <c r="AT1711" s="35"/>
      <c r="AU1711" s="35"/>
      <c r="AV1711" s="35"/>
      <c r="AW1711" s="35"/>
      <c r="AX1711" s="35"/>
      <c r="AY1711" s="35"/>
      <c r="AZ1711" s="35"/>
      <c r="BA1711" s="35"/>
      <c r="BB1711" s="35"/>
      <c r="BC1711" s="35"/>
      <c r="BD1711" s="35"/>
      <c r="BE1711" s="35"/>
      <c r="BF1711" s="35"/>
      <c r="BG1711" s="35"/>
      <c r="BH1711" s="35"/>
      <c r="BI1711" s="35"/>
      <c r="BJ1711" s="35"/>
      <c r="BK1711" s="35"/>
      <c r="BL1711" s="35"/>
      <c r="BM1711" s="35"/>
      <c r="BN1711" s="35"/>
      <c r="BO1711" s="35"/>
      <c r="BP1711" s="35"/>
      <c r="BQ1711" s="35"/>
      <c r="BR1711" s="35"/>
      <c r="BS1711" s="35"/>
      <c r="BT1711" s="35"/>
      <c r="BU1711" s="35"/>
      <c r="BV1711" s="35"/>
    </row>
    <row r="1712" spans="1:74" s="54" customFormat="1" ht="15" customHeight="1" x14ac:dyDescent="0.15">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5"/>
      <c r="AG1712" s="216" t="s">
        <v>178</v>
      </c>
      <c r="AH1712" s="907" t="s">
        <v>2509</v>
      </c>
      <c r="AI1712" s="906" t="s">
        <v>2510</v>
      </c>
      <c r="AJ1712" s="905">
        <v>1901023</v>
      </c>
      <c r="AK1712" s="451" t="s">
        <v>139</v>
      </c>
      <c r="AL1712" s="451">
        <v>1</v>
      </c>
      <c r="AM1712" s="449" t="s">
        <v>3041</v>
      </c>
      <c r="AN1712" s="450"/>
      <c r="AP1712" s="77"/>
      <c r="AQ1712" s="77"/>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row>
    <row r="1713" spans="1:74" s="54" customFormat="1" ht="15" customHeight="1" x14ac:dyDescent="0.15">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5"/>
      <c r="AG1713" s="216" t="s">
        <v>178</v>
      </c>
      <c r="AH1713" s="907" t="s">
        <v>2529</v>
      </c>
      <c r="AI1713" s="906" t="s">
        <v>2530</v>
      </c>
      <c r="AJ1713" s="905">
        <v>1901024</v>
      </c>
      <c r="AK1713" s="451">
        <v>1</v>
      </c>
      <c r="AL1713" s="451" t="s">
        <v>139</v>
      </c>
      <c r="AM1713" s="449" t="s">
        <v>3041</v>
      </c>
      <c r="AN1713" s="450"/>
      <c r="AP1713" s="77"/>
      <c r="AQ1713" s="77"/>
      <c r="AR1713" s="35"/>
      <c r="AS1713" s="35"/>
      <c r="AT1713" s="35"/>
      <c r="AU1713" s="35"/>
      <c r="AV1713" s="35"/>
      <c r="AW1713" s="35"/>
      <c r="AX1713" s="35"/>
      <c r="AY1713" s="35"/>
      <c r="AZ1713" s="35"/>
      <c r="BA1713" s="35"/>
      <c r="BB1713" s="35"/>
      <c r="BC1713" s="35"/>
      <c r="BD1713" s="35"/>
      <c r="BE1713" s="35"/>
      <c r="BF1713" s="35"/>
      <c r="BG1713" s="35"/>
      <c r="BH1713" s="35"/>
      <c r="BI1713" s="35"/>
      <c r="BJ1713" s="35"/>
      <c r="BK1713" s="35"/>
      <c r="BL1713" s="35"/>
      <c r="BM1713" s="35"/>
      <c r="BN1713" s="35"/>
      <c r="BO1713" s="35"/>
      <c r="BP1713" s="35"/>
      <c r="BQ1713" s="35"/>
      <c r="BR1713" s="35"/>
      <c r="BS1713" s="35"/>
      <c r="BT1713" s="35"/>
      <c r="BU1713" s="35"/>
      <c r="BV1713" s="35"/>
    </row>
    <row r="1714" spans="1:74" s="54" customFormat="1" ht="15" customHeight="1" x14ac:dyDescent="0.15">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G1714" s="216" t="s">
        <v>178</v>
      </c>
      <c r="AH1714" s="907" t="s">
        <v>636</v>
      </c>
      <c r="AI1714" s="906" t="s">
        <v>2545</v>
      </c>
      <c r="AJ1714" s="905">
        <v>1901025</v>
      </c>
      <c r="AK1714" s="451" t="s">
        <v>139</v>
      </c>
      <c r="AL1714" s="451">
        <v>1</v>
      </c>
      <c r="AM1714" s="449" t="s">
        <v>3041</v>
      </c>
      <c r="AN1714" s="450"/>
      <c r="AP1714" s="77"/>
      <c r="AQ1714" s="77"/>
      <c r="AR1714" s="35"/>
      <c r="AS1714" s="35"/>
      <c r="AT1714" s="35"/>
      <c r="AU1714" s="35"/>
      <c r="AV1714" s="35"/>
      <c r="AW1714" s="35"/>
      <c r="AX1714" s="35"/>
      <c r="AY1714" s="35"/>
      <c r="AZ1714" s="35"/>
      <c r="BA1714" s="35"/>
      <c r="BB1714" s="35"/>
      <c r="BC1714" s="35"/>
      <c r="BD1714" s="35"/>
      <c r="BE1714" s="35"/>
      <c r="BF1714" s="35"/>
      <c r="BG1714" s="35"/>
      <c r="BH1714" s="35"/>
      <c r="BI1714" s="35"/>
      <c r="BJ1714" s="35"/>
      <c r="BK1714" s="35"/>
      <c r="BL1714" s="35"/>
      <c r="BM1714" s="35"/>
      <c r="BN1714" s="35"/>
      <c r="BO1714" s="35"/>
      <c r="BP1714" s="35"/>
      <c r="BQ1714" s="35"/>
      <c r="BR1714" s="35"/>
      <c r="BS1714" s="35"/>
      <c r="BT1714" s="35"/>
      <c r="BU1714" s="35"/>
      <c r="BV1714" s="35"/>
    </row>
    <row r="1715" spans="1:74" s="54" customFormat="1" ht="15" customHeight="1" x14ac:dyDescent="0.15">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G1715" s="216" t="s">
        <v>178</v>
      </c>
      <c r="AH1715" s="907" t="s">
        <v>2556</v>
      </c>
      <c r="AI1715" s="906" t="s">
        <v>2557</v>
      </c>
      <c r="AJ1715" s="905">
        <v>1901026</v>
      </c>
      <c r="AK1715" s="451">
        <v>1</v>
      </c>
      <c r="AL1715" s="451" t="s">
        <v>139</v>
      </c>
      <c r="AM1715" s="449" t="s">
        <v>3041</v>
      </c>
      <c r="AN1715" s="450"/>
      <c r="AP1715" s="77"/>
      <c r="AQ1715" s="77"/>
      <c r="AR1715" s="35"/>
      <c r="AS1715" s="35"/>
      <c r="AT1715" s="35"/>
      <c r="AU1715" s="35"/>
      <c r="AV1715" s="35"/>
      <c r="AW1715" s="35"/>
      <c r="AX1715" s="35"/>
      <c r="AY1715" s="35"/>
      <c r="AZ1715" s="35"/>
      <c r="BA1715" s="35"/>
      <c r="BB1715" s="35"/>
      <c r="BC1715" s="35"/>
      <c r="BD1715" s="35"/>
      <c r="BE1715" s="35"/>
      <c r="BF1715" s="35"/>
      <c r="BG1715" s="35"/>
      <c r="BH1715" s="35"/>
      <c r="BI1715" s="35"/>
      <c r="BJ1715" s="35"/>
      <c r="BK1715" s="35"/>
      <c r="BL1715" s="35"/>
      <c r="BM1715" s="35"/>
      <c r="BN1715" s="35"/>
      <c r="BO1715" s="35"/>
      <c r="BP1715" s="35"/>
      <c r="BQ1715" s="35"/>
      <c r="BR1715" s="35"/>
      <c r="BS1715" s="35"/>
      <c r="BT1715" s="35"/>
      <c r="BU1715" s="35"/>
      <c r="BV1715" s="35"/>
    </row>
    <row r="1716" spans="1:74" s="54" customFormat="1" ht="15" customHeight="1" x14ac:dyDescent="0.15">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G1716" s="216" t="s">
        <v>178</v>
      </c>
      <c r="AH1716" s="907" t="s">
        <v>2584</v>
      </c>
      <c r="AI1716" s="906" t="s">
        <v>2585</v>
      </c>
      <c r="AJ1716" s="905">
        <v>1901027</v>
      </c>
      <c r="AK1716" s="451" t="s">
        <v>139</v>
      </c>
      <c r="AL1716" s="451">
        <v>1</v>
      </c>
      <c r="AM1716" s="449" t="s">
        <v>3041</v>
      </c>
      <c r="AN1716" s="450"/>
      <c r="AP1716" s="77"/>
      <c r="AQ1716" s="77"/>
      <c r="AR1716" s="35"/>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row>
    <row r="1717" spans="1:74" s="54" customFormat="1" ht="15" customHeight="1" x14ac:dyDescent="0.15">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G1717" s="216" t="s">
        <v>178</v>
      </c>
      <c r="AH1717" s="907" t="s">
        <v>2485</v>
      </c>
      <c r="AI1717" s="906" t="s">
        <v>2486</v>
      </c>
      <c r="AJ1717" s="905">
        <v>1901028</v>
      </c>
      <c r="AK1717" s="451" t="s">
        <v>139</v>
      </c>
      <c r="AL1717" s="451">
        <v>1</v>
      </c>
      <c r="AM1717" s="449" t="s">
        <v>3041</v>
      </c>
      <c r="AN1717" s="450"/>
      <c r="AP1717" s="77"/>
      <c r="AQ1717" s="77"/>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row>
    <row r="1718" spans="1:74" s="54" customFormat="1" ht="15" customHeight="1" x14ac:dyDescent="0.15">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5"/>
      <c r="AG1718" s="216" t="s">
        <v>178</v>
      </c>
      <c r="AH1718" s="907" t="s">
        <v>2525</v>
      </c>
      <c r="AI1718" s="906" t="s">
        <v>2526</v>
      </c>
      <c r="AJ1718" s="905">
        <v>1901029</v>
      </c>
      <c r="AK1718" s="451" t="s">
        <v>139</v>
      </c>
      <c r="AL1718" s="451">
        <v>1</v>
      </c>
      <c r="AM1718" s="449" t="s">
        <v>3041</v>
      </c>
      <c r="AN1718" s="450"/>
      <c r="AP1718" s="77"/>
      <c r="AQ1718" s="77"/>
      <c r="AR1718" s="35"/>
      <c r="AS1718" s="35"/>
      <c r="AT1718" s="35"/>
      <c r="AU1718" s="35"/>
      <c r="AV1718" s="35"/>
      <c r="AW1718" s="35"/>
      <c r="AX1718" s="35"/>
      <c r="AY1718" s="35"/>
      <c r="AZ1718" s="35"/>
      <c r="BA1718" s="35"/>
      <c r="BB1718" s="35"/>
      <c r="BC1718" s="35"/>
      <c r="BD1718" s="35"/>
      <c r="BE1718" s="35"/>
      <c r="BF1718" s="35"/>
      <c r="BG1718" s="35"/>
      <c r="BH1718" s="35"/>
      <c r="BI1718" s="35"/>
      <c r="BJ1718" s="35"/>
      <c r="BK1718" s="35"/>
      <c r="BL1718" s="35"/>
      <c r="BM1718" s="35"/>
      <c r="BN1718" s="35"/>
      <c r="BO1718" s="35"/>
      <c r="BP1718" s="35"/>
      <c r="BQ1718" s="35"/>
      <c r="BR1718" s="35"/>
      <c r="BS1718" s="35"/>
      <c r="BT1718" s="35"/>
      <c r="BU1718" s="35"/>
      <c r="BV1718" s="35"/>
    </row>
    <row r="1719" spans="1:74" s="54" customFormat="1" ht="15" customHeight="1" x14ac:dyDescent="0.15">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5"/>
      <c r="AG1719" s="216" t="s">
        <v>178</v>
      </c>
      <c r="AH1719" s="907" t="s">
        <v>2586</v>
      </c>
      <c r="AI1719" s="906" t="s">
        <v>2587</v>
      </c>
      <c r="AJ1719" s="905">
        <v>1901030</v>
      </c>
      <c r="AK1719" s="451" t="s">
        <v>139</v>
      </c>
      <c r="AL1719" s="451">
        <v>1</v>
      </c>
      <c r="AM1719" s="449" t="s">
        <v>3041</v>
      </c>
      <c r="AN1719" s="450"/>
      <c r="AP1719" s="77"/>
      <c r="AQ1719" s="77"/>
      <c r="AR1719" s="35"/>
      <c r="AS1719" s="35"/>
      <c r="AT1719" s="35"/>
      <c r="AU1719" s="35"/>
      <c r="AV1719" s="35"/>
      <c r="AW1719" s="35"/>
      <c r="AX1719" s="35"/>
      <c r="AY1719" s="35"/>
      <c r="AZ1719" s="35"/>
      <c r="BA1719" s="35"/>
      <c r="BB1719" s="35"/>
      <c r="BC1719" s="35"/>
      <c r="BD1719" s="35"/>
      <c r="BE1719" s="35"/>
      <c r="BF1719" s="35"/>
      <c r="BG1719" s="35"/>
      <c r="BH1719" s="35"/>
      <c r="BI1719" s="35"/>
      <c r="BJ1719" s="35"/>
      <c r="BK1719" s="35"/>
      <c r="BL1719" s="35"/>
      <c r="BM1719" s="35"/>
      <c r="BN1719" s="35"/>
      <c r="BO1719" s="35"/>
      <c r="BP1719" s="35"/>
      <c r="BQ1719" s="35"/>
      <c r="BR1719" s="35"/>
      <c r="BS1719" s="35"/>
      <c r="BT1719" s="35"/>
      <c r="BU1719" s="35"/>
      <c r="BV1719" s="35"/>
    </row>
    <row r="1720" spans="1:74" s="54" customFormat="1" ht="15" customHeight="1" x14ac:dyDescent="0.15">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5"/>
      <c r="AG1720" s="216" t="s">
        <v>178</v>
      </c>
      <c r="AH1720" s="907" t="s">
        <v>2582</v>
      </c>
      <c r="AI1720" s="906" t="s">
        <v>2583</v>
      </c>
      <c r="AJ1720" s="905">
        <v>1901032</v>
      </c>
      <c r="AK1720" s="451" t="s">
        <v>139</v>
      </c>
      <c r="AL1720" s="451">
        <v>1</v>
      </c>
      <c r="AM1720" s="449" t="s">
        <v>3041</v>
      </c>
      <c r="AN1720" s="450"/>
      <c r="AP1720" s="77"/>
      <c r="AQ1720" s="77"/>
      <c r="AR1720" s="35"/>
      <c r="AS1720" s="35"/>
      <c r="AT1720" s="35"/>
      <c r="AU1720" s="35"/>
      <c r="AV1720" s="35"/>
      <c r="AW1720" s="35"/>
      <c r="AX1720" s="35"/>
      <c r="AY1720" s="35"/>
      <c r="AZ1720" s="35"/>
      <c r="BA1720" s="35"/>
      <c r="BB1720" s="35"/>
      <c r="BC1720" s="35"/>
      <c r="BD1720" s="35"/>
      <c r="BE1720" s="35"/>
      <c r="BF1720" s="35"/>
      <c r="BG1720" s="35"/>
      <c r="BH1720" s="35"/>
      <c r="BI1720" s="35"/>
      <c r="BJ1720" s="35"/>
      <c r="BK1720" s="35"/>
      <c r="BL1720" s="35"/>
      <c r="BM1720" s="35"/>
      <c r="BN1720" s="35"/>
      <c r="BO1720" s="35"/>
      <c r="BP1720" s="35"/>
      <c r="BQ1720" s="35"/>
      <c r="BR1720" s="35"/>
      <c r="BS1720" s="35"/>
      <c r="BT1720" s="35"/>
      <c r="BU1720" s="35"/>
      <c r="BV1720" s="35"/>
    </row>
    <row r="1721" spans="1:74" s="54" customFormat="1" ht="15" customHeight="1" x14ac:dyDescent="0.15">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G1721" s="216" t="s">
        <v>178</v>
      </c>
      <c r="AH1721" s="907" t="s">
        <v>2507</v>
      </c>
      <c r="AI1721" s="906" t="s">
        <v>2508</v>
      </c>
      <c r="AJ1721" s="905">
        <v>1901033</v>
      </c>
      <c r="AK1721" s="451" t="s">
        <v>139</v>
      </c>
      <c r="AL1721" s="451">
        <v>1</v>
      </c>
      <c r="AM1721" s="449" t="s">
        <v>3041</v>
      </c>
      <c r="AN1721" s="450"/>
      <c r="AP1721" s="77"/>
      <c r="AQ1721" s="77"/>
      <c r="AR1721" s="35"/>
      <c r="AS1721" s="35"/>
      <c r="AT1721" s="35"/>
      <c r="AU1721" s="35"/>
      <c r="AV1721" s="35"/>
      <c r="AW1721" s="35"/>
      <c r="AX1721" s="35"/>
      <c r="AY1721" s="35"/>
      <c r="AZ1721" s="35"/>
      <c r="BA1721" s="35"/>
      <c r="BB1721" s="35"/>
      <c r="BC1721" s="35"/>
      <c r="BD1721" s="35"/>
      <c r="BE1721" s="35"/>
      <c r="BF1721" s="35"/>
      <c r="BG1721" s="35"/>
      <c r="BH1721" s="35"/>
      <c r="BI1721" s="35"/>
      <c r="BJ1721" s="35"/>
      <c r="BK1721" s="35"/>
      <c r="BL1721" s="35"/>
      <c r="BM1721" s="35"/>
      <c r="BN1721" s="35"/>
      <c r="BO1721" s="35"/>
      <c r="BP1721" s="35"/>
      <c r="BQ1721" s="35"/>
      <c r="BR1721" s="35"/>
      <c r="BS1721" s="35"/>
      <c r="BT1721" s="35"/>
      <c r="BU1721" s="35"/>
      <c r="BV1721" s="35"/>
    </row>
    <row r="1722" spans="1:74" s="54" customFormat="1" ht="15" customHeight="1" x14ac:dyDescent="0.15">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5"/>
      <c r="AG1722" s="216" t="s">
        <v>178</v>
      </c>
      <c r="AH1722" s="907" t="s">
        <v>2596</v>
      </c>
      <c r="AI1722" s="906" t="s">
        <v>2597</v>
      </c>
      <c r="AJ1722" s="905">
        <v>1901034</v>
      </c>
      <c r="AK1722" s="451">
        <v>1</v>
      </c>
      <c r="AL1722" s="451" t="s">
        <v>139</v>
      </c>
      <c r="AM1722" s="449" t="s">
        <v>3041</v>
      </c>
      <c r="AN1722" s="450"/>
      <c r="AP1722" s="77"/>
      <c r="AQ1722" s="77"/>
      <c r="AR1722" s="35"/>
      <c r="AS1722" s="35"/>
      <c r="AT1722" s="35"/>
      <c r="AU1722" s="35"/>
      <c r="AV1722" s="35"/>
      <c r="AW1722" s="35"/>
      <c r="AX1722" s="35"/>
      <c r="AY1722" s="35"/>
      <c r="AZ1722" s="35"/>
      <c r="BA1722" s="35"/>
      <c r="BB1722" s="35"/>
      <c r="BC1722" s="35"/>
      <c r="BD1722" s="35"/>
      <c r="BE1722" s="35"/>
      <c r="BF1722" s="35"/>
      <c r="BG1722" s="35"/>
      <c r="BH1722" s="35"/>
      <c r="BI1722" s="35"/>
      <c r="BJ1722" s="35"/>
      <c r="BK1722" s="35"/>
      <c r="BL1722" s="35"/>
      <c r="BM1722" s="35"/>
      <c r="BN1722" s="35"/>
      <c r="BO1722" s="35"/>
      <c r="BP1722" s="35"/>
      <c r="BQ1722" s="35"/>
      <c r="BR1722" s="35"/>
      <c r="BS1722" s="35"/>
      <c r="BT1722" s="35"/>
      <c r="BU1722" s="35"/>
      <c r="BV1722" s="35"/>
    </row>
    <row r="1723" spans="1:74" s="54" customFormat="1" ht="15" customHeight="1" x14ac:dyDescent="0.15">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G1723" s="216" t="s">
        <v>178</v>
      </c>
      <c r="AH1723" s="907" t="s">
        <v>2505</v>
      </c>
      <c r="AI1723" s="906" t="s">
        <v>2506</v>
      </c>
      <c r="AJ1723" s="905">
        <v>1901035</v>
      </c>
      <c r="AK1723" s="451">
        <v>1</v>
      </c>
      <c r="AL1723" s="451" t="s">
        <v>139</v>
      </c>
      <c r="AM1723" s="449" t="s">
        <v>3041</v>
      </c>
      <c r="AN1723" s="450"/>
      <c r="AP1723" s="77"/>
      <c r="AQ1723" s="77"/>
      <c r="AR1723" s="35"/>
      <c r="AS1723" s="35"/>
      <c r="AT1723" s="35"/>
      <c r="AU1723" s="35"/>
      <c r="AV1723" s="35"/>
      <c r="AW1723" s="35"/>
      <c r="AX1723" s="35"/>
      <c r="AY1723" s="35"/>
      <c r="AZ1723" s="35"/>
      <c r="BA1723" s="35"/>
      <c r="BB1723" s="35"/>
      <c r="BC1723" s="35"/>
      <c r="BD1723" s="35"/>
      <c r="BE1723" s="35"/>
      <c r="BF1723" s="35"/>
      <c r="BG1723" s="35"/>
      <c r="BH1723" s="35"/>
      <c r="BI1723" s="35"/>
      <c r="BJ1723" s="35"/>
      <c r="BK1723" s="35"/>
      <c r="BL1723" s="35"/>
      <c r="BM1723" s="35"/>
      <c r="BN1723" s="35"/>
      <c r="BO1723" s="35"/>
      <c r="BP1723" s="35"/>
      <c r="BQ1723" s="35"/>
      <c r="BR1723" s="35"/>
      <c r="BS1723" s="35"/>
      <c r="BT1723" s="35"/>
      <c r="BU1723" s="35"/>
      <c r="BV1723" s="35"/>
    </row>
    <row r="1724" spans="1:74" s="54" customFormat="1" ht="15" customHeight="1" x14ac:dyDescent="0.15">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5"/>
      <c r="AG1724" s="216" t="s">
        <v>178</v>
      </c>
      <c r="AH1724" s="907" t="s">
        <v>2513</v>
      </c>
      <c r="AI1724" s="906" t="s">
        <v>2514</v>
      </c>
      <c r="AJ1724" s="905">
        <v>1901036</v>
      </c>
      <c r="AK1724" s="451">
        <v>1</v>
      </c>
      <c r="AL1724" s="451" t="s">
        <v>139</v>
      </c>
      <c r="AM1724" s="449" t="s">
        <v>3041</v>
      </c>
      <c r="AN1724" s="450"/>
      <c r="AP1724" s="77"/>
      <c r="AQ1724" s="77"/>
      <c r="AR1724" s="35"/>
      <c r="AS1724" s="35"/>
      <c r="AT1724" s="35"/>
      <c r="AU1724" s="35"/>
      <c r="AV1724" s="35"/>
      <c r="AW1724" s="35"/>
      <c r="AX1724" s="35"/>
      <c r="AY1724" s="35"/>
      <c r="AZ1724" s="35"/>
      <c r="BA1724" s="35"/>
      <c r="BB1724" s="35"/>
      <c r="BC1724" s="35"/>
      <c r="BD1724" s="35"/>
      <c r="BE1724" s="35"/>
      <c r="BF1724" s="35"/>
      <c r="BG1724" s="35"/>
      <c r="BH1724" s="35"/>
      <c r="BI1724" s="35"/>
      <c r="BJ1724" s="35"/>
      <c r="BK1724" s="35"/>
      <c r="BL1724" s="35"/>
      <c r="BM1724" s="35"/>
      <c r="BN1724" s="35"/>
      <c r="BO1724" s="35"/>
      <c r="BP1724" s="35"/>
      <c r="BQ1724" s="35"/>
      <c r="BR1724" s="35"/>
      <c r="BS1724" s="35"/>
      <c r="BT1724" s="35"/>
      <c r="BU1724" s="35"/>
      <c r="BV1724" s="35"/>
    </row>
    <row r="1725" spans="1:74" s="54" customFormat="1" ht="15" customHeight="1" x14ac:dyDescent="0.15">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c r="AG1725" s="216" t="s">
        <v>178</v>
      </c>
      <c r="AH1725" s="907" t="s">
        <v>2503</v>
      </c>
      <c r="AI1725" s="906" t="s">
        <v>2504</v>
      </c>
      <c r="AJ1725" s="905">
        <v>1901038</v>
      </c>
      <c r="AK1725" s="451">
        <v>1</v>
      </c>
      <c r="AL1725" s="451" t="s">
        <v>139</v>
      </c>
      <c r="AM1725" s="449" t="s">
        <v>3041</v>
      </c>
      <c r="AN1725" s="450"/>
      <c r="AP1725" s="77"/>
      <c r="AQ1725" s="77"/>
      <c r="AR1725" s="35"/>
      <c r="AS1725" s="35"/>
      <c r="AT1725" s="35"/>
      <c r="AU1725" s="35"/>
      <c r="AV1725" s="35"/>
      <c r="AW1725" s="35"/>
      <c r="AX1725" s="35"/>
      <c r="AY1725" s="35"/>
      <c r="AZ1725" s="35"/>
      <c r="BA1725" s="35"/>
      <c r="BB1725" s="35"/>
      <c r="BC1725" s="35"/>
      <c r="BD1725" s="35"/>
      <c r="BE1725" s="35"/>
      <c r="BF1725" s="35"/>
      <c r="BG1725" s="35"/>
      <c r="BH1725" s="35"/>
      <c r="BI1725" s="35"/>
      <c r="BJ1725" s="35"/>
      <c r="BK1725" s="35"/>
      <c r="BL1725" s="35"/>
      <c r="BM1725" s="35"/>
      <c r="BN1725" s="35"/>
      <c r="BO1725" s="35"/>
      <c r="BP1725" s="35"/>
      <c r="BQ1725" s="35"/>
      <c r="BR1725" s="35"/>
      <c r="BS1725" s="35"/>
      <c r="BT1725" s="35"/>
      <c r="BU1725" s="35"/>
      <c r="BV1725" s="35"/>
    </row>
    <row r="1726" spans="1:74" s="54" customFormat="1" ht="15" customHeight="1" x14ac:dyDescent="0.15">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G1726" s="216" t="s">
        <v>178</v>
      </c>
      <c r="AH1726" s="907" t="s">
        <v>2588</v>
      </c>
      <c r="AI1726" s="906" t="s">
        <v>2589</v>
      </c>
      <c r="AJ1726" s="905">
        <v>1901039</v>
      </c>
      <c r="AK1726" s="451" t="s">
        <v>139</v>
      </c>
      <c r="AL1726" s="451">
        <v>1</v>
      </c>
      <c r="AM1726" s="449" t="s">
        <v>3041</v>
      </c>
      <c r="AN1726" s="450"/>
      <c r="AP1726" s="77"/>
      <c r="AQ1726" s="77"/>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row>
    <row r="1727" spans="1:74" s="54" customFormat="1" ht="15" customHeight="1" x14ac:dyDescent="0.15">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c r="AG1727" s="216" t="s">
        <v>178</v>
      </c>
      <c r="AH1727" s="907" t="s">
        <v>2511</v>
      </c>
      <c r="AI1727" s="906" t="s">
        <v>2512</v>
      </c>
      <c r="AJ1727" s="905">
        <v>1901040</v>
      </c>
      <c r="AK1727" s="451" t="s">
        <v>139</v>
      </c>
      <c r="AL1727" s="451">
        <v>1</v>
      </c>
      <c r="AM1727" s="449" t="s">
        <v>3041</v>
      </c>
      <c r="AN1727" s="450"/>
      <c r="AP1727" s="77"/>
      <c r="AQ1727" s="77"/>
      <c r="AR1727" s="35"/>
      <c r="AS1727" s="35"/>
      <c r="AT1727" s="35"/>
      <c r="AU1727" s="35"/>
      <c r="AV1727" s="35"/>
      <c r="AW1727" s="35"/>
      <c r="AX1727" s="35"/>
      <c r="AY1727" s="35"/>
      <c r="AZ1727" s="35"/>
      <c r="BA1727" s="35"/>
      <c r="BB1727" s="35"/>
      <c r="BC1727" s="35"/>
      <c r="BD1727" s="35"/>
      <c r="BE1727" s="35"/>
      <c r="BF1727" s="35"/>
      <c r="BG1727" s="35"/>
      <c r="BH1727" s="35"/>
      <c r="BI1727" s="35"/>
      <c r="BJ1727" s="35"/>
      <c r="BK1727" s="35"/>
      <c r="BL1727" s="35"/>
      <c r="BM1727" s="35"/>
      <c r="BN1727" s="35"/>
      <c r="BO1727" s="35"/>
      <c r="BP1727" s="35"/>
      <c r="BQ1727" s="35"/>
      <c r="BR1727" s="35"/>
      <c r="BS1727" s="35"/>
      <c r="BT1727" s="35"/>
      <c r="BU1727" s="35"/>
      <c r="BV1727" s="35"/>
    </row>
    <row r="1728" spans="1:74" s="54" customFormat="1" ht="15" customHeight="1" x14ac:dyDescent="0.15">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G1728" s="216" t="s">
        <v>178</v>
      </c>
      <c r="AH1728" s="907" t="s">
        <v>2483</v>
      </c>
      <c r="AI1728" s="906" t="s">
        <v>2484</v>
      </c>
      <c r="AJ1728" s="905">
        <v>1901042</v>
      </c>
      <c r="AK1728" s="451" t="s">
        <v>139</v>
      </c>
      <c r="AL1728" s="451">
        <v>1</v>
      </c>
      <c r="AM1728" s="449" t="s">
        <v>3041</v>
      </c>
      <c r="AN1728" s="450"/>
      <c r="AP1728" s="77"/>
      <c r="AQ1728" s="77"/>
      <c r="AR1728" s="35"/>
      <c r="AS1728" s="35"/>
      <c r="AT1728" s="35"/>
      <c r="AU1728" s="35"/>
      <c r="AV1728" s="35"/>
      <c r="AW1728" s="35"/>
      <c r="AX1728" s="35"/>
      <c r="AY1728" s="35"/>
      <c r="AZ1728" s="35"/>
      <c r="BA1728" s="35"/>
      <c r="BB1728" s="35"/>
      <c r="BC1728" s="35"/>
      <c r="BD1728" s="35"/>
      <c r="BE1728" s="35"/>
      <c r="BF1728" s="35"/>
      <c r="BG1728" s="35"/>
      <c r="BH1728" s="35"/>
      <c r="BI1728" s="35"/>
      <c r="BJ1728" s="35"/>
      <c r="BK1728" s="35"/>
      <c r="BL1728" s="35"/>
      <c r="BM1728" s="35"/>
      <c r="BN1728" s="35"/>
      <c r="BO1728" s="35"/>
      <c r="BP1728" s="35"/>
      <c r="BQ1728" s="35"/>
      <c r="BR1728" s="35"/>
      <c r="BS1728" s="35"/>
      <c r="BT1728" s="35"/>
      <c r="BU1728" s="35"/>
      <c r="BV1728" s="35"/>
    </row>
    <row r="1729" spans="1:74" s="54" customFormat="1" ht="15" customHeight="1" x14ac:dyDescent="0.15">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5"/>
      <c r="AG1729" s="216" t="s">
        <v>178</v>
      </c>
      <c r="AH1729" s="907" t="s">
        <v>2499</v>
      </c>
      <c r="AI1729" s="906" t="s">
        <v>2500</v>
      </c>
      <c r="AJ1729" s="905">
        <v>1901045</v>
      </c>
      <c r="AK1729" s="451">
        <v>1</v>
      </c>
      <c r="AL1729" s="451" t="s">
        <v>139</v>
      </c>
      <c r="AM1729" s="451" t="s">
        <v>140</v>
      </c>
      <c r="AN1729" s="450"/>
      <c r="AP1729" s="77"/>
      <c r="AQ1729" s="77"/>
      <c r="AR1729" s="35"/>
      <c r="AS1729" s="35"/>
      <c r="AT1729" s="35"/>
      <c r="AU1729" s="35"/>
      <c r="AV1729" s="35"/>
      <c r="AW1729" s="35"/>
      <c r="AX1729" s="35"/>
      <c r="AY1729" s="35"/>
      <c r="AZ1729" s="35"/>
      <c r="BA1729" s="35"/>
      <c r="BB1729" s="35"/>
      <c r="BC1729" s="35"/>
      <c r="BD1729" s="35"/>
      <c r="BE1729" s="35"/>
      <c r="BF1729" s="35"/>
      <c r="BG1729" s="35"/>
      <c r="BH1729" s="35"/>
      <c r="BI1729" s="35"/>
      <c r="BJ1729" s="35"/>
      <c r="BK1729" s="35"/>
      <c r="BL1729" s="35"/>
      <c r="BM1729" s="35"/>
      <c r="BN1729" s="35"/>
      <c r="BO1729" s="35"/>
      <c r="BP1729" s="35"/>
      <c r="BQ1729" s="35"/>
      <c r="BR1729" s="35"/>
      <c r="BS1729" s="35"/>
      <c r="BT1729" s="35"/>
      <c r="BU1729" s="35"/>
      <c r="BV1729" s="35"/>
    </row>
    <row r="1730" spans="1:74" s="54" customFormat="1" ht="15" customHeight="1" x14ac:dyDescent="0.15">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G1730" s="216" t="s">
        <v>178</v>
      </c>
      <c r="AH1730" s="907" t="s">
        <v>2592</v>
      </c>
      <c r="AI1730" s="906" t="s">
        <v>2593</v>
      </c>
      <c r="AJ1730" s="905">
        <v>1901047</v>
      </c>
      <c r="AK1730" s="451" t="s">
        <v>139</v>
      </c>
      <c r="AL1730" s="451">
        <v>1</v>
      </c>
      <c r="AM1730" s="449" t="s">
        <v>3041</v>
      </c>
      <c r="AN1730" s="450"/>
      <c r="AP1730" s="77"/>
      <c r="AQ1730" s="77"/>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row>
    <row r="1731" spans="1:74" s="54" customFormat="1" ht="15" customHeight="1" x14ac:dyDescent="0.15">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G1731" s="216" t="s">
        <v>178</v>
      </c>
      <c r="AH1731" s="907" t="s">
        <v>2550</v>
      </c>
      <c r="AI1731" s="906" t="s">
        <v>2551</v>
      </c>
      <c r="AJ1731" s="905">
        <v>1901048</v>
      </c>
      <c r="AK1731" s="451">
        <v>1</v>
      </c>
      <c r="AL1731" s="451" t="s">
        <v>139</v>
      </c>
      <c r="AM1731" s="449" t="s">
        <v>3041</v>
      </c>
      <c r="AN1731" s="450"/>
      <c r="AP1731" s="77"/>
      <c r="AQ1731" s="77"/>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row>
    <row r="1732" spans="1:74" s="54" customFormat="1" ht="15" customHeight="1" x14ac:dyDescent="0.15">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5"/>
      <c r="AG1732" s="216" t="s">
        <v>178</v>
      </c>
      <c r="AH1732" s="907" t="s">
        <v>2594</v>
      </c>
      <c r="AI1732" s="906" t="s">
        <v>2595</v>
      </c>
      <c r="AJ1732" s="905">
        <v>1901049</v>
      </c>
      <c r="AK1732" s="451" t="s">
        <v>139</v>
      </c>
      <c r="AL1732" s="451">
        <v>1</v>
      </c>
      <c r="AM1732" s="449" t="s">
        <v>3041</v>
      </c>
      <c r="AN1732" s="450"/>
      <c r="AP1732" s="77"/>
      <c r="AQ1732" s="77"/>
      <c r="AR1732" s="35"/>
      <c r="AS1732" s="35"/>
      <c r="AT1732" s="35"/>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row>
    <row r="1733" spans="1:74" s="54" customFormat="1" ht="15" customHeight="1" x14ac:dyDescent="0.15">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5"/>
      <c r="AG1733" s="216" t="s">
        <v>178</v>
      </c>
      <c r="AH1733" s="907" t="s">
        <v>2521</v>
      </c>
      <c r="AI1733" s="906" t="s">
        <v>2522</v>
      </c>
      <c r="AJ1733" s="905">
        <v>1901050</v>
      </c>
      <c r="AK1733" s="451" t="s">
        <v>139</v>
      </c>
      <c r="AL1733" s="451">
        <v>1</v>
      </c>
      <c r="AM1733" s="449" t="s">
        <v>3041</v>
      </c>
      <c r="AN1733" s="450"/>
      <c r="AP1733" s="77"/>
      <c r="AQ1733" s="77"/>
      <c r="AR1733" s="35"/>
      <c r="AS1733" s="35"/>
      <c r="AT1733" s="35"/>
      <c r="AU1733" s="35"/>
      <c r="AV1733" s="35"/>
      <c r="AW1733" s="35"/>
      <c r="AX1733" s="35"/>
      <c r="AY1733" s="35"/>
      <c r="AZ1733" s="35"/>
      <c r="BA1733" s="35"/>
      <c r="BB1733" s="35"/>
      <c r="BC1733" s="35"/>
      <c r="BD1733" s="35"/>
      <c r="BE1733" s="35"/>
      <c r="BF1733" s="35"/>
      <c r="BG1733" s="35"/>
      <c r="BH1733" s="35"/>
      <c r="BI1733" s="35"/>
      <c r="BJ1733" s="35"/>
      <c r="BK1733" s="35"/>
      <c r="BL1733" s="35"/>
      <c r="BM1733" s="35"/>
      <c r="BN1733" s="35"/>
      <c r="BO1733" s="35"/>
      <c r="BP1733" s="35"/>
      <c r="BQ1733" s="35"/>
      <c r="BR1733" s="35"/>
      <c r="BS1733" s="35"/>
      <c r="BT1733" s="35"/>
      <c r="BU1733" s="35"/>
      <c r="BV1733" s="35"/>
    </row>
    <row r="1734" spans="1:74" s="54" customFormat="1" ht="15" customHeight="1" x14ac:dyDescent="0.15">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c r="AG1734" s="216" t="s">
        <v>178</v>
      </c>
      <c r="AH1734" s="907" t="s">
        <v>2590</v>
      </c>
      <c r="AI1734" s="906" t="s">
        <v>2591</v>
      </c>
      <c r="AJ1734" s="905">
        <v>1901051</v>
      </c>
      <c r="AK1734" s="451" t="s">
        <v>139</v>
      </c>
      <c r="AL1734" s="451">
        <v>1</v>
      </c>
      <c r="AM1734" s="449" t="s">
        <v>3041</v>
      </c>
      <c r="AN1734" s="450"/>
      <c r="AP1734" s="77"/>
      <c r="AQ1734" s="77"/>
      <c r="AR1734" s="35"/>
      <c r="AS1734" s="35"/>
      <c r="AT1734" s="35"/>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row>
    <row r="1735" spans="1:74" s="54" customFormat="1" ht="15" customHeight="1" x14ac:dyDescent="0.15">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G1735" s="216" t="s">
        <v>178</v>
      </c>
      <c r="AH1735" s="907" t="s">
        <v>2541</v>
      </c>
      <c r="AI1735" s="906" t="s">
        <v>2542</v>
      </c>
      <c r="AJ1735" s="905">
        <v>1901052</v>
      </c>
      <c r="AK1735" s="451" t="s">
        <v>139</v>
      </c>
      <c r="AL1735" s="451">
        <v>1</v>
      </c>
      <c r="AM1735" s="449" t="s">
        <v>3041</v>
      </c>
      <c r="AN1735" s="450"/>
      <c r="AP1735" s="77"/>
      <c r="AQ1735" s="77"/>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row>
    <row r="1736" spans="1:74" s="54" customFormat="1" ht="15" customHeight="1" x14ac:dyDescent="0.15">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c r="AG1736" s="216" t="s">
        <v>178</v>
      </c>
      <c r="AH1736" s="907" t="s">
        <v>2539</v>
      </c>
      <c r="AI1736" s="906" t="s">
        <v>2540</v>
      </c>
      <c r="AJ1736" s="905">
        <v>1901053</v>
      </c>
      <c r="AK1736" s="451" t="s">
        <v>139</v>
      </c>
      <c r="AL1736" s="451">
        <v>1</v>
      </c>
      <c r="AM1736" s="449" t="s">
        <v>3041</v>
      </c>
      <c r="AN1736" s="450"/>
      <c r="AP1736" s="77"/>
      <c r="AQ1736" s="77"/>
      <c r="AR1736" s="35"/>
      <c r="AS1736" s="35"/>
      <c r="AT1736" s="35"/>
      <c r="AU1736" s="35"/>
      <c r="AV1736" s="35"/>
      <c r="AW1736" s="35"/>
      <c r="AX1736" s="35"/>
      <c r="AY1736" s="35"/>
      <c r="AZ1736" s="35"/>
      <c r="BA1736" s="35"/>
      <c r="BB1736" s="35"/>
      <c r="BC1736" s="35"/>
      <c r="BD1736" s="35"/>
      <c r="BE1736" s="35"/>
      <c r="BF1736" s="35"/>
      <c r="BG1736" s="35"/>
      <c r="BH1736" s="35"/>
      <c r="BI1736" s="35"/>
      <c r="BJ1736" s="35"/>
      <c r="BK1736" s="35"/>
      <c r="BL1736" s="35"/>
      <c r="BM1736" s="35"/>
      <c r="BN1736" s="35"/>
      <c r="BO1736" s="35"/>
      <c r="BP1736" s="35"/>
      <c r="BQ1736" s="35"/>
      <c r="BR1736" s="35"/>
      <c r="BS1736" s="35"/>
      <c r="BT1736" s="35"/>
      <c r="BU1736" s="35"/>
      <c r="BV1736" s="35"/>
    </row>
    <row r="1737" spans="1:74" s="54" customFormat="1" ht="15" customHeight="1" x14ac:dyDescent="0.15">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G1737" s="216" t="s">
        <v>178</v>
      </c>
      <c r="AH1737" s="907" t="s">
        <v>2495</v>
      </c>
      <c r="AI1737" s="906" t="s">
        <v>2496</v>
      </c>
      <c r="AJ1737" s="905">
        <v>1901054</v>
      </c>
      <c r="AK1737" s="451" t="s">
        <v>139</v>
      </c>
      <c r="AL1737" s="451">
        <v>1</v>
      </c>
      <c r="AM1737" s="449" t="s">
        <v>3041</v>
      </c>
      <c r="AN1737" s="450"/>
      <c r="AP1737" s="77"/>
      <c r="AQ1737" s="77"/>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row>
    <row r="1738" spans="1:74" s="54" customFormat="1" ht="15" customHeight="1" x14ac:dyDescent="0.15">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G1738" s="216" t="s">
        <v>178</v>
      </c>
      <c r="AH1738" s="907" t="s">
        <v>2562</v>
      </c>
      <c r="AI1738" s="906" t="s">
        <v>2563</v>
      </c>
      <c r="AJ1738" s="905">
        <v>1901055</v>
      </c>
      <c r="AK1738" s="451">
        <v>1</v>
      </c>
      <c r="AL1738" s="451" t="s">
        <v>139</v>
      </c>
      <c r="AM1738" s="449" t="s">
        <v>3041</v>
      </c>
      <c r="AN1738" s="450"/>
      <c r="AP1738" s="77"/>
      <c r="AQ1738" s="77"/>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row>
    <row r="1739" spans="1:74" s="54" customFormat="1" ht="15" customHeight="1" x14ac:dyDescent="0.15">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c r="AG1739" s="216" t="s">
        <v>178</v>
      </c>
      <c r="AH1739" s="907" t="s">
        <v>2580</v>
      </c>
      <c r="AI1739" s="906" t="s">
        <v>2581</v>
      </c>
      <c r="AJ1739" s="905">
        <v>1901056</v>
      </c>
      <c r="AK1739" s="451" t="s">
        <v>139</v>
      </c>
      <c r="AL1739" s="451">
        <v>1</v>
      </c>
      <c r="AM1739" s="449" t="s">
        <v>3041</v>
      </c>
      <c r="AN1739" s="450"/>
      <c r="AP1739" s="77"/>
      <c r="AQ1739" s="77"/>
      <c r="AR1739" s="35"/>
      <c r="AS1739" s="35"/>
      <c r="AT1739" s="35"/>
      <c r="AU1739" s="35"/>
      <c r="AV1739" s="35"/>
      <c r="AW1739" s="35"/>
      <c r="AX1739" s="35"/>
      <c r="AY1739" s="35"/>
      <c r="AZ1739" s="35"/>
      <c r="BA1739" s="35"/>
      <c r="BB1739" s="35"/>
      <c r="BC1739" s="35"/>
      <c r="BD1739" s="35"/>
      <c r="BE1739" s="35"/>
      <c r="BF1739" s="35"/>
      <c r="BG1739" s="35"/>
      <c r="BH1739" s="35"/>
      <c r="BI1739" s="35"/>
      <c r="BJ1739" s="35"/>
      <c r="BK1739" s="35"/>
      <c r="BL1739" s="35"/>
      <c r="BM1739" s="35"/>
      <c r="BN1739" s="35"/>
      <c r="BO1739" s="35"/>
      <c r="BP1739" s="35"/>
      <c r="BQ1739" s="35"/>
      <c r="BR1739" s="35"/>
      <c r="BS1739" s="35"/>
      <c r="BT1739" s="35"/>
      <c r="BU1739" s="35"/>
      <c r="BV1739" s="35"/>
    </row>
    <row r="1740" spans="1:74" s="54" customFormat="1" ht="15" customHeight="1" x14ac:dyDescent="0.15">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G1740" s="216" t="s">
        <v>178</v>
      </c>
      <c r="AH1740" s="907" t="s">
        <v>2493</v>
      </c>
      <c r="AI1740" s="906" t="s">
        <v>2494</v>
      </c>
      <c r="AJ1740" s="905">
        <v>1901057</v>
      </c>
      <c r="AK1740" s="451" t="s">
        <v>139</v>
      </c>
      <c r="AL1740" s="451">
        <v>1</v>
      </c>
      <c r="AM1740" s="449" t="s">
        <v>3041</v>
      </c>
      <c r="AN1740" s="450"/>
      <c r="AP1740" s="77"/>
      <c r="AQ1740" s="77"/>
      <c r="AR1740" s="35"/>
      <c r="AS1740" s="35"/>
      <c r="AT1740" s="35"/>
      <c r="AU1740" s="35"/>
      <c r="AV1740" s="35"/>
      <c r="AW1740" s="35"/>
      <c r="AX1740" s="35"/>
      <c r="AY1740" s="35"/>
      <c r="AZ1740" s="35"/>
      <c r="BA1740" s="35"/>
      <c r="BB1740" s="35"/>
      <c r="BC1740" s="35"/>
      <c r="BD1740" s="35"/>
      <c r="BE1740" s="35"/>
      <c r="BF1740" s="35"/>
      <c r="BG1740" s="35"/>
      <c r="BH1740" s="35"/>
      <c r="BI1740" s="35"/>
      <c r="BJ1740" s="35"/>
      <c r="BK1740" s="35"/>
      <c r="BL1740" s="35"/>
      <c r="BM1740" s="35"/>
      <c r="BN1740" s="35"/>
      <c r="BO1740" s="35"/>
      <c r="BP1740" s="35"/>
      <c r="BQ1740" s="35"/>
      <c r="BR1740" s="35"/>
      <c r="BS1740" s="35"/>
      <c r="BT1740" s="35"/>
      <c r="BU1740" s="35"/>
      <c r="BV1740" s="35"/>
    </row>
    <row r="1741" spans="1:74" s="54" customFormat="1" ht="15" customHeight="1" x14ac:dyDescent="0.15">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5"/>
      <c r="AG1741" s="216" t="s">
        <v>178</v>
      </c>
      <c r="AH1741" s="907" t="s">
        <v>2531</v>
      </c>
      <c r="AI1741" s="906" t="s">
        <v>2532</v>
      </c>
      <c r="AJ1741" s="905">
        <v>1901058</v>
      </c>
      <c r="AK1741" s="451" t="s">
        <v>139</v>
      </c>
      <c r="AL1741" s="451">
        <v>1</v>
      </c>
      <c r="AM1741" s="449" t="s">
        <v>3041</v>
      </c>
      <c r="AN1741" s="450"/>
      <c r="AP1741" s="77"/>
      <c r="AQ1741" s="77"/>
      <c r="AR1741" s="35"/>
      <c r="AS1741" s="35"/>
      <c r="AT1741" s="35"/>
      <c r="AU1741" s="35"/>
      <c r="AV1741" s="35"/>
      <c r="AW1741" s="35"/>
      <c r="AX1741" s="35"/>
      <c r="AY1741" s="35"/>
      <c r="AZ1741" s="35"/>
      <c r="BA1741" s="35"/>
      <c r="BB1741" s="35"/>
      <c r="BC1741" s="35"/>
      <c r="BD1741" s="35"/>
      <c r="BE1741" s="35"/>
      <c r="BF1741" s="35"/>
      <c r="BG1741" s="35"/>
      <c r="BH1741" s="35"/>
      <c r="BI1741" s="35"/>
      <c r="BJ1741" s="35"/>
      <c r="BK1741" s="35"/>
      <c r="BL1741" s="35"/>
      <c r="BM1741" s="35"/>
      <c r="BN1741" s="35"/>
      <c r="BO1741" s="35"/>
      <c r="BP1741" s="35"/>
      <c r="BQ1741" s="35"/>
      <c r="BR1741" s="35"/>
      <c r="BS1741" s="35"/>
      <c r="BT1741" s="35"/>
      <c r="BU1741" s="35"/>
      <c r="BV1741" s="35"/>
    </row>
    <row r="1742" spans="1:74" s="54" customFormat="1" ht="15" customHeight="1" x14ac:dyDescent="0.15">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G1742" s="216" t="s">
        <v>178</v>
      </c>
      <c r="AH1742" s="907" t="s">
        <v>2560</v>
      </c>
      <c r="AI1742" s="906" t="s">
        <v>2561</v>
      </c>
      <c r="AJ1742" s="905">
        <v>1901059</v>
      </c>
      <c r="AK1742" s="451" t="s">
        <v>139</v>
      </c>
      <c r="AL1742" s="451">
        <v>1</v>
      </c>
      <c r="AM1742" s="449" t="s">
        <v>3041</v>
      </c>
      <c r="AN1742" s="450"/>
      <c r="AP1742" s="77"/>
      <c r="AQ1742" s="77"/>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row>
    <row r="1743" spans="1:74" s="54" customFormat="1" ht="15" customHeight="1" x14ac:dyDescent="0.15">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G1743" s="216" t="s">
        <v>178</v>
      </c>
      <c r="AH1743" s="907" t="s">
        <v>2564</v>
      </c>
      <c r="AI1743" s="906" t="s">
        <v>2565</v>
      </c>
      <c r="AJ1743" s="905">
        <v>1901060</v>
      </c>
      <c r="AK1743" s="451" t="s">
        <v>139</v>
      </c>
      <c r="AL1743" s="451">
        <v>1</v>
      </c>
      <c r="AM1743" s="449" t="s">
        <v>3041</v>
      </c>
      <c r="AN1743" s="450"/>
      <c r="AP1743" s="77"/>
      <c r="AQ1743" s="77"/>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5"/>
    </row>
    <row r="1744" spans="1:74" s="54" customFormat="1" ht="15" customHeight="1" x14ac:dyDescent="0.15">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G1744" s="216" t="s">
        <v>178</v>
      </c>
      <c r="AH1744" s="907" t="s">
        <v>2489</v>
      </c>
      <c r="AI1744" s="906" t="s">
        <v>2490</v>
      </c>
      <c r="AJ1744" s="905">
        <v>1901061</v>
      </c>
      <c r="AK1744" s="451" t="s">
        <v>139</v>
      </c>
      <c r="AL1744" s="451">
        <v>1</v>
      </c>
      <c r="AM1744" s="449" t="s">
        <v>3041</v>
      </c>
      <c r="AN1744" s="450"/>
      <c r="AP1744" s="77"/>
      <c r="AQ1744" s="77"/>
      <c r="AR1744" s="35"/>
      <c r="AS1744" s="35"/>
      <c r="AT1744" s="35"/>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row>
    <row r="1745" spans="1:74" s="54" customFormat="1" ht="15" customHeight="1" x14ac:dyDescent="0.15">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G1745" s="216" t="s">
        <v>178</v>
      </c>
      <c r="AH1745" s="907" t="s">
        <v>2533</v>
      </c>
      <c r="AI1745" s="906" t="s">
        <v>2534</v>
      </c>
      <c r="AJ1745" s="905">
        <v>1901062</v>
      </c>
      <c r="AK1745" s="451">
        <v>1</v>
      </c>
      <c r="AL1745" s="451" t="s">
        <v>139</v>
      </c>
      <c r="AM1745" s="451" t="s">
        <v>140</v>
      </c>
      <c r="AN1745" s="450"/>
      <c r="AP1745" s="77"/>
      <c r="AQ1745" s="77"/>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row>
    <row r="1746" spans="1:74" s="54" customFormat="1" ht="15" customHeight="1" x14ac:dyDescent="0.15">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G1746" s="216" t="s">
        <v>178</v>
      </c>
      <c r="AH1746" s="907" t="s">
        <v>2543</v>
      </c>
      <c r="AI1746" s="906" t="s">
        <v>2544</v>
      </c>
      <c r="AJ1746" s="905">
        <v>1901063</v>
      </c>
      <c r="AK1746" s="451">
        <v>1</v>
      </c>
      <c r="AL1746" s="451" t="s">
        <v>139</v>
      </c>
      <c r="AM1746" s="451" t="s">
        <v>140</v>
      </c>
      <c r="AN1746" s="450"/>
      <c r="AP1746" s="77"/>
      <c r="AQ1746" s="77"/>
      <c r="AR1746" s="35"/>
      <c r="AS1746" s="35"/>
      <c r="AT1746" s="35"/>
      <c r="AU1746" s="35"/>
      <c r="AV1746" s="35"/>
      <c r="AW1746" s="35"/>
      <c r="AX1746" s="35"/>
      <c r="AY1746" s="35"/>
      <c r="AZ1746" s="35"/>
      <c r="BA1746" s="35"/>
      <c r="BB1746" s="35"/>
      <c r="BC1746" s="35"/>
      <c r="BD1746" s="35"/>
      <c r="BE1746" s="35"/>
      <c r="BF1746" s="35"/>
      <c r="BG1746" s="35"/>
      <c r="BH1746" s="35"/>
      <c r="BI1746" s="35"/>
      <c r="BJ1746" s="35"/>
      <c r="BK1746" s="35"/>
      <c r="BL1746" s="35"/>
      <c r="BM1746" s="35"/>
      <c r="BN1746" s="35"/>
      <c r="BO1746" s="35"/>
      <c r="BP1746" s="35"/>
      <c r="BQ1746" s="35"/>
      <c r="BR1746" s="35"/>
      <c r="BS1746" s="35"/>
      <c r="BT1746" s="35"/>
      <c r="BU1746" s="35"/>
      <c r="BV1746" s="35"/>
    </row>
    <row r="1747" spans="1:74" s="54" customFormat="1" ht="15" customHeight="1" x14ac:dyDescent="0.15">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5"/>
      <c r="AG1747" s="216" t="s">
        <v>178</v>
      </c>
      <c r="AH1747" s="907" t="s">
        <v>2501</v>
      </c>
      <c r="AI1747" s="906" t="s">
        <v>2502</v>
      </c>
      <c r="AJ1747" s="905">
        <v>1901064</v>
      </c>
      <c r="AK1747" s="451" t="s">
        <v>139</v>
      </c>
      <c r="AL1747" s="451">
        <v>1</v>
      </c>
      <c r="AM1747" s="449" t="s">
        <v>3041</v>
      </c>
      <c r="AN1747" s="450"/>
      <c r="AP1747" s="77"/>
      <c r="AQ1747" s="77"/>
      <c r="AR1747" s="35"/>
      <c r="AS1747" s="35"/>
      <c r="AT1747" s="35"/>
      <c r="AU1747" s="35"/>
      <c r="AV1747" s="35"/>
      <c r="AW1747" s="35"/>
      <c r="AX1747" s="35"/>
      <c r="AY1747" s="35"/>
      <c r="AZ1747" s="35"/>
      <c r="BA1747" s="35"/>
      <c r="BB1747" s="35"/>
      <c r="BC1747" s="35"/>
      <c r="BD1747" s="35"/>
      <c r="BE1747" s="35"/>
      <c r="BF1747" s="35"/>
      <c r="BG1747" s="35"/>
      <c r="BH1747" s="35"/>
      <c r="BI1747" s="35"/>
      <c r="BJ1747" s="35"/>
      <c r="BK1747" s="35"/>
      <c r="BL1747" s="35"/>
      <c r="BM1747" s="35"/>
      <c r="BN1747" s="35"/>
      <c r="BO1747" s="35"/>
      <c r="BP1747" s="35"/>
      <c r="BQ1747" s="35"/>
      <c r="BR1747" s="35"/>
      <c r="BS1747" s="35"/>
      <c r="BT1747" s="35"/>
      <c r="BU1747" s="35"/>
      <c r="BV1747" s="35"/>
    </row>
    <row r="1748" spans="1:74" s="54" customFormat="1" ht="15" customHeight="1" x14ac:dyDescent="0.15">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5"/>
      <c r="AG1748" s="216" t="s">
        <v>178</v>
      </c>
      <c r="AH1748" s="907" t="s">
        <v>2546</v>
      </c>
      <c r="AI1748" s="906" t="s">
        <v>2547</v>
      </c>
      <c r="AJ1748" s="905">
        <v>1901066</v>
      </c>
      <c r="AK1748" s="451">
        <v>1</v>
      </c>
      <c r="AL1748" s="451" t="s">
        <v>139</v>
      </c>
      <c r="AM1748" s="451" t="s">
        <v>140</v>
      </c>
      <c r="AN1748" s="450"/>
      <c r="AP1748" s="77"/>
      <c r="AQ1748" s="77"/>
      <c r="AR1748" s="35"/>
      <c r="AS1748" s="35"/>
      <c r="AT1748" s="35"/>
      <c r="AU1748" s="35"/>
      <c r="AV1748" s="35"/>
      <c r="AW1748" s="35"/>
      <c r="AX1748" s="35"/>
      <c r="AY1748" s="35"/>
      <c r="AZ1748" s="35"/>
      <c r="BA1748" s="35"/>
      <c r="BB1748" s="35"/>
      <c r="BC1748" s="35"/>
      <c r="BD1748" s="35"/>
      <c r="BE1748" s="35"/>
      <c r="BF1748" s="35"/>
      <c r="BG1748" s="35"/>
      <c r="BH1748" s="35"/>
      <c r="BI1748" s="35"/>
      <c r="BJ1748" s="35"/>
      <c r="BK1748" s="35"/>
      <c r="BL1748" s="35"/>
      <c r="BM1748" s="35"/>
      <c r="BN1748" s="35"/>
      <c r="BO1748" s="35"/>
      <c r="BP1748" s="35"/>
      <c r="BQ1748" s="35"/>
      <c r="BR1748" s="35"/>
      <c r="BS1748" s="35"/>
      <c r="BT1748" s="35"/>
      <c r="BU1748" s="35"/>
      <c r="BV1748" s="35"/>
    </row>
    <row r="1749" spans="1:74" s="54" customFormat="1" ht="15" customHeight="1" x14ac:dyDescent="0.15">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5"/>
      <c r="AG1749" s="216" t="s">
        <v>178</v>
      </c>
      <c r="AH1749" s="907" t="s">
        <v>2497</v>
      </c>
      <c r="AI1749" s="906" t="s">
        <v>2498</v>
      </c>
      <c r="AJ1749" s="905">
        <v>1901067</v>
      </c>
      <c r="AK1749" s="451" t="s">
        <v>139</v>
      </c>
      <c r="AL1749" s="451">
        <v>1</v>
      </c>
      <c r="AM1749" s="449" t="s">
        <v>3041</v>
      </c>
      <c r="AN1749" s="450"/>
      <c r="AP1749" s="77"/>
      <c r="AQ1749" s="77"/>
      <c r="AR1749" s="35"/>
      <c r="AS1749" s="35"/>
      <c r="AT1749" s="35"/>
      <c r="AU1749" s="35"/>
      <c r="AV1749" s="35"/>
      <c r="AW1749" s="35"/>
      <c r="AX1749" s="35"/>
      <c r="AY1749" s="35"/>
      <c r="AZ1749" s="35"/>
      <c r="BA1749" s="35"/>
      <c r="BB1749" s="35"/>
      <c r="BC1749" s="35"/>
      <c r="BD1749" s="35"/>
      <c r="BE1749" s="35"/>
      <c r="BF1749" s="35"/>
      <c r="BG1749" s="35"/>
      <c r="BH1749" s="35"/>
      <c r="BI1749" s="35"/>
      <c r="BJ1749" s="35"/>
      <c r="BK1749" s="35"/>
      <c r="BL1749" s="35"/>
      <c r="BM1749" s="35"/>
      <c r="BN1749" s="35"/>
      <c r="BO1749" s="35"/>
      <c r="BP1749" s="35"/>
      <c r="BQ1749" s="35"/>
      <c r="BR1749" s="35"/>
      <c r="BS1749" s="35"/>
      <c r="BT1749" s="35"/>
      <c r="BU1749" s="35"/>
      <c r="BV1749" s="35"/>
    </row>
    <row r="1750" spans="1:74" s="54" customFormat="1" ht="15" customHeight="1" x14ac:dyDescent="0.15">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5"/>
      <c r="AG1750" s="216" t="s">
        <v>178</v>
      </c>
      <c r="AH1750" s="907" t="s">
        <v>2568</v>
      </c>
      <c r="AI1750" s="906" t="s">
        <v>2569</v>
      </c>
      <c r="AJ1750" s="905">
        <v>1901070</v>
      </c>
      <c r="AK1750" s="451">
        <v>1</v>
      </c>
      <c r="AL1750" s="451" t="s">
        <v>139</v>
      </c>
      <c r="AM1750" s="449" t="s">
        <v>3041</v>
      </c>
      <c r="AN1750" s="450"/>
      <c r="AP1750" s="77"/>
      <c r="AQ1750" s="77"/>
      <c r="AR1750" s="35"/>
      <c r="AS1750" s="35"/>
      <c r="AT1750" s="35"/>
      <c r="AU1750" s="35"/>
      <c r="AV1750" s="35"/>
      <c r="AW1750" s="35"/>
      <c r="AX1750" s="35"/>
      <c r="AY1750" s="35"/>
      <c r="AZ1750" s="35"/>
      <c r="BA1750" s="35"/>
      <c r="BB1750" s="35"/>
      <c r="BC1750" s="35"/>
      <c r="BD1750" s="35"/>
      <c r="BE1750" s="35"/>
      <c r="BF1750" s="35"/>
      <c r="BG1750" s="35"/>
      <c r="BH1750" s="35"/>
      <c r="BI1750" s="35"/>
      <c r="BJ1750" s="35"/>
      <c r="BK1750" s="35"/>
      <c r="BL1750" s="35"/>
      <c r="BM1750" s="35"/>
      <c r="BN1750" s="35"/>
      <c r="BO1750" s="35"/>
      <c r="BP1750" s="35"/>
      <c r="BQ1750" s="35"/>
      <c r="BR1750" s="35"/>
      <c r="BS1750" s="35"/>
      <c r="BT1750" s="35"/>
      <c r="BU1750" s="35"/>
      <c r="BV1750" s="35"/>
    </row>
    <row r="1751" spans="1:74" s="54" customFormat="1" ht="15" customHeight="1" x14ac:dyDescent="0.15">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5"/>
      <c r="AG1751" s="216" t="s">
        <v>179</v>
      </c>
      <c r="AH1751" s="907" t="s">
        <v>2612</v>
      </c>
      <c r="AI1751" s="906" t="s">
        <v>2613</v>
      </c>
      <c r="AJ1751" s="905">
        <v>1902001</v>
      </c>
      <c r="AK1751" s="451">
        <v>1</v>
      </c>
      <c r="AL1751" s="451" t="s">
        <v>139</v>
      </c>
      <c r="AM1751" s="449" t="s">
        <v>3041</v>
      </c>
      <c r="AN1751" s="450"/>
      <c r="AP1751" s="77"/>
      <c r="AQ1751" s="77"/>
      <c r="AR1751" s="35"/>
      <c r="AS1751" s="35"/>
      <c r="AT1751" s="35"/>
      <c r="AU1751" s="35"/>
      <c r="AV1751" s="35"/>
      <c r="AW1751" s="35"/>
      <c r="AX1751" s="35"/>
      <c r="AY1751" s="35"/>
      <c r="AZ1751" s="35"/>
      <c r="BA1751" s="35"/>
      <c r="BB1751" s="35"/>
      <c r="BC1751" s="35"/>
      <c r="BD1751" s="35"/>
      <c r="BE1751" s="35"/>
      <c r="BF1751" s="35"/>
      <c r="BG1751" s="35"/>
      <c r="BH1751" s="35"/>
      <c r="BI1751" s="35"/>
      <c r="BJ1751" s="35"/>
      <c r="BK1751" s="35"/>
      <c r="BL1751" s="35"/>
      <c r="BM1751" s="35"/>
      <c r="BN1751" s="35"/>
      <c r="BO1751" s="35"/>
      <c r="BP1751" s="35"/>
      <c r="BQ1751" s="35"/>
      <c r="BR1751" s="35"/>
      <c r="BS1751" s="35"/>
      <c r="BT1751" s="35"/>
      <c r="BU1751" s="35"/>
      <c r="BV1751" s="35"/>
    </row>
    <row r="1752" spans="1:74" s="54" customFormat="1" ht="15" customHeight="1" x14ac:dyDescent="0.15">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5"/>
      <c r="AG1752" s="216" t="s">
        <v>179</v>
      </c>
      <c r="AH1752" s="907" t="s">
        <v>2606</v>
      </c>
      <c r="AI1752" s="906" t="s">
        <v>2607</v>
      </c>
      <c r="AJ1752" s="905">
        <v>1902002</v>
      </c>
      <c r="AK1752" s="451" t="s">
        <v>139</v>
      </c>
      <c r="AL1752" s="451">
        <v>1</v>
      </c>
      <c r="AM1752" s="449" t="s">
        <v>3041</v>
      </c>
      <c r="AN1752" s="450"/>
      <c r="AP1752" s="77"/>
      <c r="AQ1752" s="77"/>
      <c r="AR1752" s="35"/>
      <c r="AS1752" s="35"/>
      <c r="AT1752" s="35"/>
      <c r="AU1752" s="35"/>
      <c r="AV1752" s="35"/>
      <c r="AW1752" s="35"/>
      <c r="AX1752" s="35"/>
      <c r="AY1752" s="35"/>
      <c r="AZ1752" s="35"/>
      <c r="BA1752" s="35"/>
      <c r="BB1752" s="35"/>
      <c r="BC1752" s="35"/>
      <c r="BD1752" s="35"/>
      <c r="BE1752" s="35"/>
      <c r="BF1752" s="35"/>
      <c r="BG1752" s="35"/>
      <c r="BH1752" s="35"/>
      <c r="BI1752" s="35"/>
      <c r="BJ1752" s="35"/>
      <c r="BK1752" s="35"/>
      <c r="BL1752" s="35"/>
      <c r="BM1752" s="35"/>
      <c r="BN1752" s="35"/>
      <c r="BO1752" s="35"/>
      <c r="BP1752" s="35"/>
      <c r="BQ1752" s="35"/>
      <c r="BR1752" s="35"/>
      <c r="BS1752" s="35"/>
      <c r="BT1752" s="35"/>
      <c r="BU1752" s="35"/>
      <c r="BV1752" s="35"/>
    </row>
    <row r="1753" spans="1:74" s="54" customFormat="1" ht="15" customHeight="1" x14ac:dyDescent="0.15">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5"/>
      <c r="AG1753" s="216" t="s">
        <v>179</v>
      </c>
      <c r="AH1753" s="907" t="s">
        <v>2604</v>
      </c>
      <c r="AI1753" s="906" t="s">
        <v>2605</v>
      </c>
      <c r="AJ1753" s="905">
        <v>1902003</v>
      </c>
      <c r="AK1753" s="451">
        <v>1</v>
      </c>
      <c r="AL1753" s="451" t="s">
        <v>139</v>
      </c>
      <c r="AM1753" s="449" t="s">
        <v>3041</v>
      </c>
      <c r="AN1753" s="450"/>
      <c r="AP1753" s="77"/>
      <c r="AQ1753" s="77"/>
      <c r="AR1753" s="35"/>
      <c r="AS1753" s="35"/>
      <c r="AT1753" s="35"/>
      <c r="AU1753" s="35"/>
      <c r="AV1753" s="35"/>
      <c r="AW1753" s="35"/>
      <c r="AX1753" s="35"/>
      <c r="AY1753" s="35"/>
      <c r="AZ1753" s="35"/>
      <c r="BA1753" s="35"/>
      <c r="BB1753" s="35"/>
      <c r="BC1753" s="35"/>
      <c r="BD1753" s="35"/>
      <c r="BE1753" s="35"/>
      <c r="BF1753" s="35"/>
      <c r="BG1753" s="35"/>
      <c r="BH1753" s="35"/>
      <c r="BI1753" s="35"/>
      <c r="BJ1753" s="35"/>
      <c r="BK1753" s="35"/>
      <c r="BL1753" s="35"/>
      <c r="BM1753" s="35"/>
      <c r="BN1753" s="35"/>
      <c r="BO1753" s="35"/>
      <c r="BP1753" s="35"/>
      <c r="BQ1753" s="35"/>
      <c r="BR1753" s="35"/>
      <c r="BS1753" s="35"/>
      <c r="BT1753" s="35"/>
      <c r="BU1753" s="35"/>
      <c r="BV1753" s="35"/>
    </row>
    <row r="1754" spans="1:74" s="54" customFormat="1" ht="15" customHeight="1" x14ac:dyDescent="0.15">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5"/>
      <c r="AG1754" s="216" t="s">
        <v>179</v>
      </c>
      <c r="AH1754" s="907" t="s">
        <v>2602</v>
      </c>
      <c r="AI1754" s="906" t="s">
        <v>2603</v>
      </c>
      <c r="AJ1754" s="905">
        <v>1902004</v>
      </c>
      <c r="AK1754" s="451" t="s">
        <v>139</v>
      </c>
      <c r="AL1754" s="451">
        <v>1</v>
      </c>
      <c r="AM1754" s="449" t="s">
        <v>3041</v>
      </c>
      <c r="AN1754" s="450"/>
      <c r="AP1754" s="77"/>
      <c r="AQ1754" s="77"/>
      <c r="AR1754" s="35"/>
      <c r="AS1754" s="35"/>
      <c r="AT1754" s="35"/>
      <c r="AU1754" s="35"/>
      <c r="AV1754" s="35"/>
      <c r="AW1754" s="35"/>
      <c r="AX1754" s="35"/>
      <c r="AY1754" s="35"/>
      <c r="AZ1754" s="35"/>
      <c r="BA1754" s="35"/>
      <c r="BB1754" s="35"/>
      <c r="BC1754" s="35"/>
      <c r="BD1754" s="35"/>
      <c r="BE1754" s="35"/>
      <c r="BF1754" s="35"/>
      <c r="BG1754" s="35"/>
      <c r="BH1754" s="35"/>
      <c r="BI1754" s="35"/>
      <c r="BJ1754" s="35"/>
      <c r="BK1754" s="35"/>
      <c r="BL1754" s="35"/>
      <c r="BM1754" s="35"/>
      <c r="BN1754" s="35"/>
      <c r="BO1754" s="35"/>
      <c r="BP1754" s="35"/>
      <c r="BQ1754" s="35"/>
      <c r="BR1754" s="35"/>
      <c r="BS1754" s="35"/>
      <c r="BT1754" s="35"/>
      <c r="BU1754" s="35"/>
      <c r="BV1754" s="35"/>
    </row>
    <row r="1755" spans="1:74" s="54" customFormat="1" ht="15" customHeight="1" x14ac:dyDescent="0.15">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c r="AG1755" s="216" t="s">
        <v>179</v>
      </c>
      <c r="AH1755" s="907" t="s">
        <v>2610</v>
      </c>
      <c r="AI1755" s="906" t="s">
        <v>2611</v>
      </c>
      <c r="AJ1755" s="905">
        <v>1902005</v>
      </c>
      <c r="AK1755" s="451" t="s">
        <v>139</v>
      </c>
      <c r="AL1755" s="451">
        <v>1</v>
      </c>
      <c r="AM1755" s="449" t="s">
        <v>3041</v>
      </c>
      <c r="AN1755" s="450"/>
      <c r="AP1755" s="77"/>
      <c r="AQ1755" s="77"/>
      <c r="AR1755" s="35"/>
      <c r="AS1755" s="35"/>
      <c r="AT1755" s="35"/>
      <c r="AU1755" s="35"/>
      <c r="AV1755" s="35"/>
      <c r="AW1755" s="35"/>
      <c r="AX1755" s="35"/>
      <c r="AY1755" s="35"/>
      <c r="AZ1755" s="35"/>
      <c r="BA1755" s="35"/>
      <c r="BB1755" s="35"/>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row>
    <row r="1756" spans="1:74" s="54" customFormat="1" ht="15" customHeight="1" x14ac:dyDescent="0.15">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c r="AG1756" s="216" t="s">
        <v>179</v>
      </c>
      <c r="AH1756" s="907" t="s">
        <v>2598</v>
      </c>
      <c r="AI1756" s="906" t="s">
        <v>2599</v>
      </c>
      <c r="AJ1756" s="905">
        <v>1902006</v>
      </c>
      <c r="AK1756" s="451" t="s">
        <v>139</v>
      </c>
      <c r="AL1756" s="451">
        <v>1</v>
      </c>
      <c r="AM1756" s="449" t="s">
        <v>3041</v>
      </c>
      <c r="AN1756" s="450"/>
      <c r="AP1756" s="77"/>
      <c r="AQ1756" s="77"/>
      <c r="AR1756" s="35"/>
      <c r="AS1756" s="35"/>
      <c r="AT1756" s="35"/>
      <c r="AU1756" s="35"/>
      <c r="AV1756" s="35"/>
      <c r="AW1756" s="35"/>
      <c r="AX1756" s="35"/>
      <c r="AY1756" s="35"/>
      <c r="AZ1756" s="35"/>
      <c r="BA1756" s="35"/>
      <c r="BB1756" s="35"/>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row>
    <row r="1757" spans="1:74" s="54" customFormat="1" ht="15" customHeight="1" x14ac:dyDescent="0.15">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c r="AG1757" s="216" t="s">
        <v>179</v>
      </c>
      <c r="AH1757" s="907" t="s">
        <v>2600</v>
      </c>
      <c r="AI1757" s="906" t="s">
        <v>2601</v>
      </c>
      <c r="AJ1757" s="905">
        <v>1902007</v>
      </c>
      <c r="AK1757" s="451" t="s">
        <v>139</v>
      </c>
      <c r="AL1757" s="451">
        <v>1</v>
      </c>
      <c r="AM1757" s="449" t="s">
        <v>3041</v>
      </c>
      <c r="AN1757" s="450"/>
      <c r="AP1757" s="77"/>
      <c r="AQ1757" s="77"/>
      <c r="AR1757" s="35"/>
      <c r="AS1757" s="35"/>
      <c r="AT1757" s="35"/>
      <c r="AU1757" s="35"/>
      <c r="AV1757" s="35"/>
      <c r="AW1757" s="35"/>
      <c r="AX1757" s="35"/>
      <c r="AY1757" s="35"/>
      <c r="AZ1757" s="35"/>
      <c r="BA1757" s="35"/>
      <c r="BB1757" s="35"/>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row>
    <row r="1758" spans="1:74" s="54" customFormat="1" ht="15" customHeight="1" x14ac:dyDescent="0.15">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c r="AG1758" s="216" t="s">
        <v>179</v>
      </c>
      <c r="AH1758" s="907" t="s">
        <v>2608</v>
      </c>
      <c r="AI1758" s="906" t="s">
        <v>2609</v>
      </c>
      <c r="AJ1758" s="905">
        <v>1902008</v>
      </c>
      <c r="AK1758" s="451" t="s">
        <v>139</v>
      </c>
      <c r="AL1758" s="451">
        <v>1</v>
      </c>
      <c r="AM1758" s="449" t="s">
        <v>3041</v>
      </c>
      <c r="AN1758" s="450"/>
      <c r="AP1758" s="77"/>
      <c r="AQ1758" s="77"/>
      <c r="AR1758" s="35"/>
      <c r="AS1758" s="35"/>
      <c r="AT1758" s="35"/>
      <c r="AU1758" s="35"/>
      <c r="AV1758" s="35"/>
      <c r="AW1758" s="35"/>
      <c r="AX1758" s="35"/>
      <c r="AY1758" s="35"/>
      <c r="AZ1758" s="35"/>
      <c r="BA1758" s="35"/>
      <c r="BB1758" s="35"/>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row>
    <row r="1759" spans="1:74" s="54" customFormat="1" ht="15" customHeight="1" x14ac:dyDescent="0.15">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5"/>
      <c r="AG1759" s="216" t="s">
        <v>179</v>
      </c>
      <c r="AH1759" s="907" t="s">
        <v>2614</v>
      </c>
      <c r="AI1759" s="906" t="s">
        <v>2615</v>
      </c>
      <c r="AJ1759" s="905">
        <v>1902009</v>
      </c>
      <c r="AK1759" s="451" t="s">
        <v>139</v>
      </c>
      <c r="AL1759" s="451">
        <v>1</v>
      </c>
      <c r="AM1759" s="449" t="s">
        <v>3041</v>
      </c>
      <c r="AN1759" s="450"/>
      <c r="AP1759" s="77"/>
      <c r="AQ1759" s="77"/>
      <c r="AR1759" s="35"/>
      <c r="AS1759" s="35"/>
      <c r="AT1759" s="35"/>
      <c r="AU1759" s="35"/>
      <c r="AV1759" s="35"/>
      <c r="AW1759" s="35"/>
      <c r="AX1759" s="35"/>
      <c r="AY1759" s="35"/>
      <c r="AZ1759" s="35"/>
      <c r="BA1759" s="35"/>
      <c r="BB1759" s="35"/>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row>
    <row r="1760" spans="1:74" s="54" customFormat="1" ht="15" customHeight="1" x14ac:dyDescent="0.15">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c r="AG1760" s="216" t="s">
        <v>180</v>
      </c>
      <c r="AH1760" s="907" t="s">
        <v>1792</v>
      </c>
      <c r="AI1760" s="906" t="s">
        <v>2616</v>
      </c>
      <c r="AJ1760" s="905">
        <v>1903001</v>
      </c>
      <c r="AK1760" s="451" t="s">
        <v>139</v>
      </c>
      <c r="AL1760" s="451">
        <v>1</v>
      </c>
      <c r="AM1760" s="449" t="s">
        <v>3041</v>
      </c>
      <c r="AN1760" s="450"/>
      <c r="AP1760" s="77"/>
      <c r="AQ1760" s="77"/>
      <c r="AR1760" s="35"/>
      <c r="AS1760" s="35"/>
      <c r="AT1760" s="35"/>
      <c r="AU1760" s="35"/>
      <c r="AV1760" s="35"/>
      <c r="AW1760" s="35"/>
      <c r="AX1760" s="35"/>
      <c r="AY1760" s="35"/>
      <c r="AZ1760" s="35"/>
      <c r="BA1760" s="35"/>
      <c r="BB1760" s="35"/>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row>
    <row r="1761" spans="1:74" s="54" customFormat="1" ht="15" customHeight="1" x14ac:dyDescent="0.15">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c r="AG1761" s="216" t="s">
        <v>180</v>
      </c>
      <c r="AH1761" s="907" t="s">
        <v>2647</v>
      </c>
      <c r="AI1761" s="906" t="s">
        <v>2648</v>
      </c>
      <c r="AJ1761" s="905">
        <v>1903002</v>
      </c>
      <c r="AK1761" s="451">
        <v>1</v>
      </c>
      <c r="AL1761" s="451" t="s">
        <v>139</v>
      </c>
      <c r="AM1761" s="449" t="s">
        <v>3041</v>
      </c>
      <c r="AN1761" s="450"/>
      <c r="AP1761" s="77"/>
      <c r="AQ1761" s="77"/>
      <c r="AR1761" s="35"/>
      <c r="AS1761" s="35"/>
      <c r="AT1761" s="35"/>
      <c r="AU1761" s="35"/>
      <c r="AV1761" s="35"/>
      <c r="AW1761" s="35"/>
      <c r="AX1761" s="35"/>
      <c r="AY1761" s="35"/>
      <c r="AZ1761" s="35"/>
      <c r="BA1761" s="35"/>
      <c r="BB1761" s="35"/>
      <c r="BC1761" s="35"/>
      <c r="BD1761" s="35"/>
      <c r="BE1761" s="35"/>
      <c r="BF1761" s="35"/>
      <c r="BG1761" s="35"/>
      <c r="BH1761" s="35"/>
      <c r="BI1761" s="35"/>
      <c r="BJ1761" s="35"/>
      <c r="BK1761" s="35"/>
      <c r="BL1761" s="35"/>
      <c r="BM1761" s="35"/>
      <c r="BN1761" s="35"/>
      <c r="BO1761" s="35"/>
      <c r="BP1761" s="35"/>
      <c r="BQ1761" s="35"/>
      <c r="BR1761" s="35"/>
      <c r="BS1761" s="35"/>
      <c r="BT1761" s="35"/>
      <c r="BU1761" s="35"/>
      <c r="BV1761" s="35"/>
    </row>
    <row r="1762" spans="1:74" s="54" customFormat="1" ht="15" customHeight="1" x14ac:dyDescent="0.15">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c r="AG1762" s="216" t="s">
        <v>180</v>
      </c>
      <c r="AH1762" s="907" t="s">
        <v>2617</v>
      </c>
      <c r="AI1762" s="906" t="s">
        <v>2618</v>
      </c>
      <c r="AJ1762" s="905">
        <v>1903003</v>
      </c>
      <c r="AK1762" s="451">
        <v>1</v>
      </c>
      <c r="AL1762" s="451" t="s">
        <v>139</v>
      </c>
      <c r="AM1762" s="449" t="s">
        <v>3041</v>
      </c>
      <c r="AN1762" s="450"/>
      <c r="AP1762" s="77"/>
      <c r="AQ1762" s="77"/>
      <c r="AR1762" s="35"/>
      <c r="AS1762" s="35"/>
      <c r="AT1762" s="35"/>
      <c r="AU1762" s="35"/>
      <c r="AV1762" s="35"/>
      <c r="AW1762" s="35"/>
      <c r="AX1762" s="35"/>
      <c r="AY1762" s="35"/>
      <c r="AZ1762" s="35"/>
      <c r="BA1762" s="35"/>
      <c r="BB1762" s="35"/>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row>
    <row r="1763" spans="1:74" s="54" customFormat="1" ht="15" customHeight="1" x14ac:dyDescent="0.15">
      <c r="A1763" s="35"/>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c r="AG1763" s="216" t="s">
        <v>180</v>
      </c>
      <c r="AH1763" s="907" t="s">
        <v>2641</v>
      </c>
      <c r="AI1763" s="906" t="s">
        <v>2642</v>
      </c>
      <c r="AJ1763" s="905">
        <v>1903004</v>
      </c>
      <c r="AK1763" s="451" t="s">
        <v>139</v>
      </c>
      <c r="AL1763" s="451">
        <v>1</v>
      </c>
      <c r="AM1763" s="449" t="s">
        <v>3041</v>
      </c>
      <c r="AN1763" s="450"/>
      <c r="AP1763" s="77"/>
      <c r="AQ1763" s="77"/>
      <c r="AR1763" s="35"/>
      <c r="AS1763" s="35"/>
      <c r="AT1763" s="35"/>
      <c r="AU1763" s="35"/>
      <c r="AV1763" s="35"/>
      <c r="AW1763" s="35"/>
      <c r="AX1763" s="35"/>
      <c r="AY1763" s="35"/>
      <c r="AZ1763" s="35"/>
      <c r="BA1763" s="35"/>
      <c r="BB1763" s="35"/>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row>
    <row r="1764" spans="1:74" s="54" customFormat="1" ht="15" customHeight="1" x14ac:dyDescent="0.15">
      <c r="A1764" s="35"/>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c r="AG1764" s="216" t="s">
        <v>180</v>
      </c>
      <c r="AH1764" s="907" t="s">
        <v>2621</v>
      </c>
      <c r="AI1764" s="906" t="s">
        <v>2622</v>
      </c>
      <c r="AJ1764" s="905">
        <v>1903005</v>
      </c>
      <c r="AK1764" s="451" t="s">
        <v>139</v>
      </c>
      <c r="AL1764" s="451">
        <v>1</v>
      </c>
      <c r="AM1764" s="449" t="s">
        <v>3041</v>
      </c>
      <c r="AN1764" s="450"/>
      <c r="AP1764" s="77"/>
      <c r="AQ1764" s="77"/>
      <c r="AR1764" s="35"/>
      <c r="AS1764" s="35"/>
      <c r="AT1764" s="35"/>
      <c r="AU1764" s="35"/>
      <c r="AV1764" s="35"/>
      <c r="AW1764" s="35"/>
      <c r="AX1764" s="35"/>
      <c r="AY1764" s="35"/>
      <c r="AZ1764" s="35"/>
      <c r="BA1764" s="35"/>
      <c r="BB1764" s="35"/>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row>
    <row r="1765" spans="1:74" s="54" customFormat="1" ht="15" customHeight="1" x14ac:dyDescent="0.15">
      <c r="A1765" s="35"/>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c r="AG1765" s="216" t="s">
        <v>180</v>
      </c>
      <c r="AH1765" s="907" t="s">
        <v>2631</v>
      </c>
      <c r="AI1765" s="906" t="s">
        <v>2632</v>
      </c>
      <c r="AJ1765" s="905">
        <v>1903006</v>
      </c>
      <c r="AK1765" s="451">
        <v>1</v>
      </c>
      <c r="AL1765" s="451" t="s">
        <v>139</v>
      </c>
      <c r="AM1765" s="449" t="s">
        <v>3041</v>
      </c>
      <c r="AN1765" s="450"/>
      <c r="AP1765" s="77"/>
      <c r="AQ1765" s="77"/>
      <c r="AR1765" s="35"/>
      <c r="AS1765" s="35"/>
      <c r="AT1765" s="35"/>
      <c r="AU1765" s="35"/>
      <c r="AV1765" s="35"/>
      <c r="AW1765" s="35"/>
      <c r="AX1765" s="35"/>
      <c r="AY1765" s="35"/>
      <c r="AZ1765" s="35"/>
      <c r="BA1765" s="35"/>
      <c r="BB1765" s="35"/>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row>
    <row r="1766" spans="1:74" s="54" customFormat="1" ht="15" customHeight="1" x14ac:dyDescent="0.15">
      <c r="A1766" s="35"/>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c r="AG1766" s="216" t="s">
        <v>180</v>
      </c>
      <c r="AH1766" s="907" t="s">
        <v>2637</v>
      </c>
      <c r="AI1766" s="906" t="s">
        <v>2638</v>
      </c>
      <c r="AJ1766" s="905">
        <v>1903007</v>
      </c>
      <c r="AK1766" s="451" t="s">
        <v>139</v>
      </c>
      <c r="AL1766" s="451">
        <v>1</v>
      </c>
      <c r="AM1766" s="449" t="s">
        <v>3041</v>
      </c>
      <c r="AN1766" s="450"/>
      <c r="AP1766" s="77"/>
      <c r="AQ1766" s="77"/>
      <c r="AR1766" s="35"/>
      <c r="AS1766" s="35"/>
      <c r="AT1766" s="35"/>
      <c r="AU1766" s="35"/>
      <c r="AV1766" s="35"/>
      <c r="AW1766" s="35"/>
      <c r="AX1766" s="35"/>
      <c r="AY1766" s="35"/>
      <c r="AZ1766" s="35"/>
      <c r="BA1766" s="35"/>
      <c r="BB1766" s="35"/>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row>
    <row r="1767" spans="1:74" s="54" customFormat="1" ht="15" customHeight="1" x14ac:dyDescent="0.15">
      <c r="A1767" s="35"/>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c r="AG1767" s="216" t="s">
        <v>180</v>
      </c>
      <c r="AH1767" s="907" t="s">
        <v>2645</v>
      </c>
      <c r="AI1767" s="906" t="s">
        <v>2646</v>
      </c>
      <c r="AJ1767" s="905">
        <v>1903009</v>
      </c>
      <c r="AK1767" s="451" t="s">
        <v>139</v>
      </c>
      <c r="AL1767" s="451">
        <v>1</v>
      </c>
      <c r="AM1767" s="449" t="s">
        <v>3041</v>
      </c>
      <c r="AN1767" s="450"/>
      <c r="AP1767" s="77"/>
      <c r="AQ1767" s="77"/>
      <c r="AR1767" s="35"/>
      <c r="AS1767" s="35"/>
      <c r="AT1767" s="35"/>
      <c r="AU1767" s="35"/>
      <c r="AV1767" s="35"/>
      <c r="AW1767" s="35"/>
      <c r="AX1767" s="35"/>
      <c r="AY1767" s="35"/>
      <c r="AZ1767" s="35"/>
      <c r="BA1767" s="35"/>
      <c r="BB1767" s="35"/>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row>
    <row r="1768" spans="1:74" s="54" customFormat="1" ht="15" customHeight="1" x14ac:dyDescent="0.15">
      <c r="A1768" s="35"/>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c r="AG1768" s="216" t="s">
        <v>180</v>
      </c>
      <c r="AH1768" s="907" t="s">
        <v>2649</v>
      </c>
      <c r="AI1768" s="906" t="s">
        <v>2650</v>
      </c>
      <c r="AJ1768" s="905">
        <v>1903010</v>
      </c>
      <c r="AK1768" s="451" t="s">
        <v>139</v>
      </c>
      <c r="AL1768" s="451">
        <v>1</v>
      </c>
      <c r="AM1768" s="449" t="s">
        <v>3041</v>
      </c>
      <c r="AN1768" s="450"/>
      <c r="AP1768" s="77"/>
      <c r="AQ1768" s="77"/>
      <c r="AR1768" s="35"/>
      <c r="AS1768" s="35"/>
      <c r="AT1768" s="35"/>
      <c r="AU1768" s="35"/>
      <c r="AV1768" s="35"/>
      <c r="AW1768" s="35"/>
      <c r="AX1768" s="35"/>
      <c r="AY1768" s="35"/>
      <c r="AZ1768" s="35"/>
      <c r="BA1768" s="35"/>
      <c r="BB1768" s="35"/>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row>
    <row r="1769" spans="1:74" s="54" customFormat="1" ht="15" customHeight="1" x14ac:dyDescent="0.15">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c r="AG1769" s="216" t="s">
        <v>180</v>
      </c>
      <c r="AH1769" s="907" t="s">
        <v>2651</v>
      </c>
      <c r="AI1769" s="906" t="s">
        <v>2652</v>
      </c>
      <c r="AJ1769" s="905">
        <v>1903011</v>
      </c>
      <c r="AK1769" s="451">
        <v>1</v>
      </c>
      <c r="AL1769" s="451" t="s">
        <v>139</v>
      </c>
      <c r="AM1769" s="449" t="s">
        <v>3041</v>
      </c>
      <c r="AN1769" s="450"/>
      <c r="AP1769" s="77"/>
      <c r="AQ1769" s="77"/>
      <c r="AR1769" s="35"/>
      <c r="AS1769" s="35"/>
      <c r="AT1769" s="35"/>
      <c r="AU1769" s="35"/>
      <c r="AV1769" s="35"/>
      <c r="AW1769" s="35"/>
      <c r="AX1769" s="35"/>
      <c r="AY1769" s="35"/>
      <c r="AZ1769" s="35"/>
      <c r="BA1769" s="35"/>
      <c r="BB1769" s="35"/>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row>
    <row r="1770" spans="1:74" s="54" customFormat="1" ht="15" customHeight="1" x14ac:dyDescent="0.15">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c r="AG1770" s="216" t="s">
        <v>180</v>
      </c>
      <c r="AH1770" s="907" t="s">
        <v>2653</v>
      </c>
      <c r="AI1770" s="906" t="s">
        <v>2654</v>
      </c>
      <c r="AJ1770" s="905">
        <v>1903012</v>
      </c>
      <c r="AK1770" s="451" t="s">
        <v>139</v>
      </c>
      <c r="AL1770" s="451">
        <v>1</v>
      </c>
      <c r="AM1770" s="449" t="s">
        <v>3041</v>
      </c>
      <c r="AN1770" s="450"/>
      <c r="AP1770" s="77"/>
      <c r="AQ1770" s="77"/>
      <c r="AR1770" s="35"/>
      <c r="AS1770" s="35"/>
      <c r="AT1770" s="35"/>
      <c r="AU1770" s="35"/>
      <c r="AV1770" s="35"/>
      <c r="AW1770" s="35"/>
      <c r="AX1770" s="35"/>
      <c r="AY1770" s="35"/>
      <c r="AZ1770" s="35"/>
      <c r="BA1770" s="35"/>
      <c r="BB1770" s="35"/>
      <c r="BC1770" s="35"/>
      <c r="BD1770" s="35"/>
      <c r="BE1770" s="35"/>
      <c r="BF1770" s="35"/>
      <c r="BG1770" s="35"/>
      <c r="BH1770" s="35"/>
      <c r="BI1770" s="35"/>
      <c r="BJ1770" s="35"/>
      <c r="BK1770" s="35"/>
      <c r="BL1770" s="35"/>
      <c r="BM1770" s="35"/>
      <c r="BN1770" s="35"/>
      <c r="BO1770" s="35"/>
      <c r="BP1770" s="35"/>
      <c r="BQ1770" s="35"/>
      <c r="BR1770" s="35"/>
      <c r="BS1770" s="35"/>
      <c r="BT1770" s="35"/>
      <c r="BU1770" s="35"/>
      <c r="BV1770" s="35"/>
    </row>
    <row r="1771" spans="1:74" s="54" customFormat="1" ht="15" customHeight="1" x14ac:dyDescent="0.15">
      <c r="A1771" s="35"/>
      <c r="B1771" s="35"/>
      <c r="C1771" s="35"/>
      <c r="D1771" s="35"/>
      <c r="E1771" s="35"/>
      <c r="F1771" s="35"/>
      <c r="G1771" s="35"/>
      <c r="H1771" s="35"/>
      <c r="I1771" s="35"/>
      <c r="J1771" s="35"/>
      <c r="K1771" s="35"/>
      <c r="L1771" s="35"/>
      <c r="M1771" s="35"/>
      <c r="N1771" s="35"/>
      <c r="O1771" s="35"/>
      <c r="P1771" s="35"/>
      <c r="Q1771" s="35"/>
      <c r="R1771" s="35"/>
      <c r="S1771" s="35"/>
      <c r="T1771" s="35"/>
      <c r="U1771" s="35"/>
      <c r="V1771" s="35"/>
      <c r="W1771" s="35"/>
      <c r="X1771" s="35"/>
      <c r="Y1771" s="35"/>
      <c r="Z1771" s="35"/>
      <c r="AA1771" s="35"/>
      <c r="AB1771" s="35"/>
      <c r="AC1771" s="35"/>
      <c r="AD1771" s="35"/>
      <c r="AE1771" s="35"/>
      <c r="AG1771" s="216" t="s">
        <v>180</v>
      </c>
      <c r="AH1771" s="907" t="s">
        <v>2619</v>
      </c>
      <c r="AI1771" s="906" t="s">
        <v>2620</v>
      </c>
      <c r="AJ1771" s="905">
        <v>1903013</v>
      </c>
      <c r="AK1771" s="451">
        <v>1</v>
      </c>
      <c r="AL1771" s="451" t="s">
        <v>139</v>
      </c>
      <c r="AM1771" s="449" t="s">
        <v>3041</v>
      </c>
      <c r="AN1771" s="450"/>
      <c r="AP1771" s="77"/>
      <c r="AQ1771" s="77"/>
      <c r="AR1771" s="35"/>
      <c r="AS1771" s="35"/>
      <c r="AT1771" s="35"/>
      <c r="AU1771" s="35"/>
      <c r="AV1771" s="35"/>
      <c r="AW1771" s="35"/>
      <c r="AX1771" s="35"/>
      <c r="AY1771" s="35"/>
      <c r="AZ1771" s="35"/>
      <c r="BA1771" s="35"/>
      <c r="BB1771" s="35"/>
      <c r="BC1771" s="35"/>
      <c r="BD1771" s="35"/>
      <c r="BE1771" s="35"/>
      <c r="BF1771" s="35"/>
      <c r="BG1771" s="35"/>
      <c r="BH1771" s="35"/>
      <c r="BI1771" s="35"/>
      <c r="BJ1771" s="35"/>
      <c r="BK1771" s="35"/>
      <c r="BL1771" s="35"/>
      <c r="BM1771" s="35"/>
      <c r="BN1771" s="35"/>
      <c r="BO1771" s="35"/>
      <c r="BP1771" s="35"/>
      <c r="BQ1771" s="35"/>
      <c r="BR1771" s="35"/>
      <c r="BS1771" s="35"/>
      <c r="BT1771" s="35"/>
      <c r="BU1771" s="35"/>
      <c r="BV1771" s="35"/>
    </row>
    <row r="1772" spans="1:74" s="54" customFormat="1" ht="15" customHeight="1" x14ac:dyDescent="0.15">
      <c r="A1772" s="35"/>
      <c r="B1772" s="35"/>
      <c r="C1772" s="35"/>
      <c r="D1772" s="35"/>
      <c r="E1772" s="35"/>
      <c r="F1772" s="35"/>
      <c r="G1772" s="35"/>
      <c r="H1772" s="35"/>
      <c r="I1772" s="35"/>
      <c r="J1772" s="35"/>
      <c r="K1772" s="35"/>
      <c r="L1772" s="35"/>
      <c r="M1772" s="35"/>
      <c r="N1772" s="35"/>
      <c r="O1772" s="35"/>
      <c r="P1772" s="35"/>
      <c r="Q1772" s="35"/>
      <c r="R1772" s="35"/>
      <c r="S1772" s="35"/>
      <c r="T1772" s="35"/>
      <c r="U1772" s="35"/>
      <c r="V1772" s="35"/>
      <c r="W1772" s="35"/>
      <c r="X1772" s="35"/>
      <c r="Y1772" s="35"/>
      <c r="Z1772" s="35"/>
      <c r="AA1772" s="35"/>
      <c r="AB1772" s="35"/>
      <c r="AC1772" s="35"/>
      <c r="AD1772" s="35"/>
      <c r="AE1772" s="35"/>
      <c r="AG1772" s="216" t="s">
        <v>180</v>
      </c>
      <c r="AH1772" s="907" t="s">
        <v>2625</v>
      </c>
      <c r="AI1772" s="906" t="s">
        <v>2626</v>
      </c>
      <c r="AJ1772" s="905">
        <v>1903014</v>
      </c>
      <c r="AK1772" s="451" t="s">
        <v>139</v>
      </c>
      <c r="AL1772" s="451">
        <v>1</v>
      </c>
      <c r="AM1772" s="449" t="s">
        <v>3041</v>
      </c>
      <c r="AN1772" s="450"/>
      <c r="AP1772" s="77"/>
      <c r="AQ1772" s="77"/>
      <c r="AR1772" s="35"/>
      <c r="AS1772" s="35"/>
      <c r="AT1772" s="35"/>
      <c r="AU1772" s="35"/>
      <c r="AV1772" s="35"/>
      <c r="AW1772" s="35"/>
      <c r="AX1772" s="35"/>
      <c r="AY1772" s="35"/>
      <c r="AZ1772" s="35"/>
      <c r="BA1772" s="35"/>
      <c r="BB1772" s="35"/>
      <c r="BC1772" s="35"/>
      <c r="BD1772" s="35"/>
      <c r="BE1772" s="35"/>
      <c r="BF1772" s="35"/>
      <c r="BG1772" s="35"/>
      <c r="BH1772" s="35"/>
      <c r="BI1772" s="35"/>
      <c r="BJ1772" s="35"/>
      <c r="BK1772" s="35"/>
      <c r="BL1772" s="35"/>
      <c r="BM1772" s="35"/>
      <c r="BN1772" s="35"/>
      <c r="BO1772" s="35"/>
      <c r="BP1772" s="35"/>
      <c r="BQ1772" s="35"/>
      <c r="BR1772" s="35"/>
      <c r="BS1772" s="35"/>
      <c r="BT1772" s="35"/>
      <c r="BU1772" s="35"/>
      <c r="BV1772" s="35"/>
    </row>
    <row r="1773" spans="1:74" s="54" customFormat="1" ht="15" customHeight="1" x14ac:dyDescent="0.15">
      <c r="A1773" s="35"/>
      <c r="B1773" s="35"/>
      <c r="C1773" s="35"/>
      <c r="D1773" s="35"/>
      <c r="E1773" s="35"/>
      <c r="F1773" s="35"/>
      <c r="G1773" s="35"/>
      <c r="H1773" s="35"/>
      <c r="I1773" s="35"/>
      <c r="J1773" s="35"/>
      <c r="K1773" s="35"/>
      <c r="L1773" s="35"/>
      <c r="M1773" s="35"/>
      <c r="N1773" s="35"/>
      <c r="O1773" s="35"/>
      <c r="P1773" s="35"/>
      <c r="Q1773" s="35"/>
      <c r="R1773" s="35"/>
      <c r="S1773" s="35"/>
      <c r="T1773" s="35"/>
      <c r="U1773" s="35"/>
      <c r="V1773" s="35"/>
      <c r="W1773" s="35"/>
      <c r="X1773" s="35"/>
      <c r="Y1773" s="35"/>
      <c r="Z1773" s="35"/>
      <c r="AA1773" s="35"/>
      <c r="AB1773" s="35"/>
      <c r="AC1773" s="35"/>
      <c r="AD1773" s="35"/>
      <c r="AE1773" s="35"/>
      <c r="AG1773" s="216" t="s">
        <v>180</v>
      </c>
      <c r="AH1773" s="907" t="s">
        <v>2657</v>
      </c>
      <c r="AI1773" s="906" t="s">
        <v>2658</v>
      </c>
      <c r="AJ1773" s="905">
        <v>1903015</v>
      </c>
      <c r="AK1773" s="451" t="s">
        <v>139</v>
      </c>
      <c r="AL1773" s="451">
        <v>1</v>
      </c>
      <c r="AM1773" s="449" t="s">
        <v>3041</v>
      </c>
      <c r="AN1773" s="450"/>
      <c r="AP1773" s="77"/>
      <c r="AQ1773" s="77"/>
      <c r="AR1773" s="35"/>
      <c r="AS1773" s="35"/>
      <c r="AT1773" s="35"/>
      <c r="AU1773" s="35"/>
      <c r="AV1773" s="35"/>
      <c r="AW1773" s="35"/>
      <c r="AX1773" s="35"/>
      <c r="AY1773" s="35"/>
      <c r="AZ1773" s="35"/>
      <c r="BA1773" s="35"/>
      <c r="BB1773" s="35"/>
      <c r="BC1773" s="35"/>
      <c r="BD1773" s="35"/>
      <c r="BE1773" s="35"/>
      <c r="BF1773" s="35"/>
      <c r="BG1773" s="35"/>
      <c r="BH1773" s="35"/>
      <c r="BI1773" s="35"/>
      <c r="BJ1773" s="35"/>
      <c r="BK1773" s="35"/>
      <c r="BL1773" s="35"/>
      <c r="BM1773" s="35"/>
      <c r="BN1773" s="35"/>
      <c r="BO1773" s="35"/>
      <c r="BP1773" s="35"/>
      <c r="BQ1773" s="35"/>
      <c r="BR1773" s="35"/>
      <c r="BS1773" s="35"/>
      <c r="BT1773" s="35"/>
      <c r="BU1773" s="35"/>
      <c r="BV1773" s="35"/>
    </row>
    <row r="1774" spans="1:74" s="54" customFormat="1" ht="15" customHeight="1" x14ac:dyDescent="0.15">
      <c r="A1774" s="35"/>
      <c r="B1774" s="35"/>
      <c r="C1774" s="35"/>
      <c r="D1774" s="35"/>
      <c r="E1774" s="35"/>
      <c r="F1774" s="35"/>
      <c r="G1774" s="35"/>
      <c r="H1774" s="35"/>
      <c r="I1774" s="35"/>
      <c r="J1774" s="35"/>
      <c r="K1774" s="35"/>
      <c r="L1774" s="35"/>
      <c r="M1774" s="35"/>
      <c r="N1774" s="35"/>
      <c r="O1774" s="35"/>
      <c r="P1774" s="35"/>
      <c r="Q1774" s="35"/>
      <c r="R1774" s="35"/>
      <c r="S1774" s="35"/>
      <c r="T1774" s="35"/>
      <c r="U1774" s="35"/>
      <c r="V1774" s="35"/>
      <c r="W1774" s="35"/>
      <c r="X1774" s="35"/>
      <c r="Y1774" s="35"/>
      <c r="Z1774" s="35"/>
      <c r="AA1774" s="35"/>
      <c r="AB1774" s="35"/>
      <c r="AC1774" s="35"/>
      <c r="AD1774" s="35"/>
      <c r="AE1774" s="35"/>
      <c r="AG1774" s="216" t="s">
        <v>180</v>
      </c>
      <c r="AH1774" s="907" t="s">
        <v>2639</v>
      </c>
      <c r="AI1774" s="906" t="s">
        <v>2640</v>
      </c>
      <c r="AJ1774" s="905">
        <v>1903016</v>
      </c>
      <c r="AK1774" s="451" t="s">
        <v>139</v>
      </c>
      <c r="AL1774" s="451">
        <v>1</v>
      </c>
      <c r="AM1774" s="449" t="s">
        <v>3041</v>
      </c>
      <c r="AN1774" s="450"/>
      <c r="AP1774" s="77"/>
      <c r="AQ1774" s="77"/>
      <c r="AR1774" s="35"/>
      <c r="AS1774" s="35"/>
      <c r="AT1774" s="35"/>
      <c r="AU1774" s="35"/>
      <c r="AV1774" s="35"/>
      <c r="AW1774" s="35"/>
      <c r="AX1774" s="35"/>
      <c r="AY1774" s="35"/>
      <c r="AZ1774" s="35"/>
      <c r="BA1774" s="35"/>
      <c r="BB1774" s="35"/>
      <c r="BC1774" s="35"/>
      <c r="BD1774" s="35"/>
      <c r="BE1774" s="35"/>
      <c r="BF1774" s="35"/>
      <c r="BG1774" s="35"/>
      <c r="BH1774" s="35"/>
      <c r="BI1774" s="35"/>
      <c r="BJ1774" s="35"/>
      <c r="BK1774" s="35"/>
      <c r="BL1774" s="35"/>
      <c r="BM1774" s="35"/>
      <c r="BN1774" s="35"/>
      <c r="BO1774" s="35"/>
      <c r="BP1774" s="35"/>
      <c r="BQ1774" s="35"/>
      <c r="BR1774" s="35"/>
      <c r="BS1774" s="35"/>
      <c r="BT1774" s="35"/>
      <c r="BU1774" s="35"/>
      <c r="BV1774" s="35"/>
    </row>
    <row r="1775" spans="1:74" s="54" customFormat="1" ht="15" customHeight="1" x14ac:dyDescent="0.15">
      <c r="A1775" s="35"/>
      <c r="B1775" s="35"/>
      <c r="C1775" s="35"/>
      <c r="D1775" s="35"/>
      <c r="E1775" s="35"/>
      <c r="F1775" s="35"/>
      <c r="G1775" s="35"/>
      <c r="H1775" s="35"/>
      <c r="I1775" s="35"/>
      <c r="J1775" s="35"/>
      <c r="K1775" s="35"/>
      <c r="L1775" s="35"/>
      <c r="M1775" s="35"/>
      <c r="N1775" s="35"/>
      <c r="O1775" s="35"/>
      <c r="P1775" s="35"/>
      <c r="Q1775" s="35"/>
      <c r="R1775" s="35"/>
      <c r="S1775" s="35"/>
      <c r="T1775" s="35"/>
      <c r="U1775" s="35"/>
      <c r="V1775" s="35"/>
      <c r="W1775" s="35"/>
      <c r="X1775" s="35"/>
      <c r="Y1775" s="35"/>
      <c r="Z1775" s="35"/>
      <c r="AA1775" s="35"/>
      <c r="AB1775" s="35"/>
      <c r="AC1775" s="35"/>
      <c r="AD1775" s="35"/>
      <c r="AE1775" s="35"/>
      <c r="AG1775" s="216" t="s">
        <v>180</v>
      </c>
      <c r="AH1775" s="907" t="s">
        <v>2643</v>
      </c>
      <c r="AI1775" s="906" t="s">
        <v>2644</v>
      </c>
      <c r="AJ1775" s="905">
        <v>1903017</v>
      </c>
      <c r="AK1775" s="451">
        <v>1</v>
      </c>
      <c r="AL1775" s="451" t="s">
        <v>139</v>
      </c>
      <c r="AM1775" s="449" t="s">
        <v>3041</v>
      </c>
      <c r="AN1775" s="450"/>
      <c r="AP1775" s="77"/>
      <c r="AQ1775" s="77"/>
      <c r="AR1775" s="35"/>
      <c r="AS1775" s="35"/>
      <c r="AT1775" s="35"/>
      <c r="AU1775" s="35"/>
      <c r="AV1775" s="35"/>
      <c r="AW1775" s="35"/>
      <c r="AX1775" s="35"/>
      <c r="AY1775" s="35"/>
      <c r="AZ1775" s="35"/>
      <c r="BA1775" s="35"/>
      <c r="BB1775" s="35"/>
      <c r="BC1775" s="35"/>
      <c r="BD1775" s="35"/>
      <c r="BE1775" s="35"/>
      <c r="BF1775" s="35"/>
      <c r="BG1775" s="35"/>
      <c r="BH1775" s="35"/>
      <c r="BI1775" s="35"/>
      <c r="BJ1775" s="35"/>
      <c r="BK1775" s="35"/>
      <c r="BL1775" s="35"/>
      <c r="BM1775" s="35"/>
      <c r="BN1775" s="35"/>
      <c r="BO1775" s="35"/>
      <c r="BP1775" s="35"/>
      <c r="BQ1775" s="35"/>
      <c r="BR1775" s="35"/>
      <c r="BS1775" s="35"/>
      <c r="BT1775" s="35"/>
      <c r="BU1775" s="35"/>
      <c r="BV1775" s="35"/>
    </row>
    <row r="1776" spans="1:74" s="54" customFormat="1" ht="15" customHeight="1" x14ac:dyDescent="0.15">
      <c r="A1776" s="35"/>
      <c r="B1776" s="35"/>
      <c r="C1776" s="35"/>
      <c r="D1776" s="35"/>
      <c r="E1776" s="35"/>
      <c r="F1776" s="35"/>
      <c r="G1776" s="35"/>
      <c r="H1776" s="35"/>
      <c r="I1776" s="35"/>
      <c r="J1776" s="35"/>
      <c r="K1776" s="35"/>
      <c r="L1776" s="35"/>
      <c r="M1776" s="35"/>
      <c r="N1776" s="35"/>
      <c r="O1776" s="35"/>
      <c r="P1776" s="35"/>
      <c r="Q1776" s="35"/>
      <c r="R1776" s="35"/>
      <c r="S1776" s="35"/>
      <c r="T1776" s="35"/>
      <c r="U1776" s="35"/>
      <c r="V1776" s="35"/>
      <c r="W1776" s="35"/>
      <c r="X1776" s="35"/>
      <c r="Y1776" s="35"/>
      <c r="Z1776" s="35"/>
      <c r="AA1776" s="35"/>
      <c r="AB1776" s="35"/>
      <c r="AC1776" s="35"/>
      <c r="AD1776" s="35"/>
      <c r="AE1776" s="35"/>
      <c r="AG1776" s="216" t="s">
        <v>180</v>
      </c>
      <c r="AH1776" s="907" t="s">
        <v>2623</v>
      </c>
      <c r="AI1776" s="906" t="s">
        <v>2624</v>
      </c>
      <c r="AJ1776" s="905">
        <v>1903018</v>
      </c>
      <c r="AK1776" s="451" t="s">
        <v>139</v>
      </c>
      <c r="AL1776" s="451">
        <v>1</v>
      </c>
      <c r="AM1776" s="449" t="s">
        <v>3041</v>
      </c>
      <c r="AN1776" s="450"/>
      <c r="AP1776" s="77"/>
      <c r="AQ1776" s="77"/>
      <c r="AR1776" s="35"/>
      <c r="AS1776" s="35"/>
      <c r="AT1776" s="35"/>
      <c r="AU1776" s="35"/>
      <c r="AV1776" s="35"/>
      <c r="AW1776" s="35"/>
      <c r="AX1776" s="35"/>
      <c r="AY1776" s="35"/>
      <c r="AZ1776" s="35"/>
      <c r="BA1776" s="35"/>
      <c r="BB1776" s="35"/>
      <c r="BC1776" s="35"/>
      <c r="BD1776" s="35"/>
      <c r="BE1776" s="35"/>
      <c r="BF1776" s="35"/>
      <c r="BG1776" s="35"/>
      <c r="BH1776" s="35"/>
      <c r="BI1776" s="35"/>
      <c r="BJ1776" s="35"/>
      <c r="BK1776" s="35"/>
      <c r="BL1776" s="35"/>
      <c r="BM1776" s="35"/>
      <c r="BN1776" s="35"/>
      <c r="BO1776" s="35"/>
      <c r="BP1776" s="35"/>
      <c r="BQ1776" s="35"/>
      <c r="BR1776" s="35"/>
      <c r="BS1776" s="35"/>
      <c r="BT1776" s="35"/>
      <c r="BU1776" s="35"/>
      <c r="BV1776" s="35"/>
    </row>
    <row r="1777" spans="1:74" s="54" customFormat="1" ht="15" customHeight="1" x14ac:dyDescent="0.15">
      <c r="A1777" s="35"/>
      <c r="B1777" s="35"/>
      <c r="C1777" s="35"/>
      <c r="D1777" s="35"/>
      <c r="E1777" s="35"/>
      <c r="F1777" s="35"/>
      <c r="G1777" s="35"/>
      <c r="H1777" s="35"/>
      <c r="I1777" s="35"/>
      <c r="J1777" s="35"/>
      <c r="K1777" s="35"/>
      <c r="L1777" s="35"/>
      <c r="M1777" s="35"/>
      <c r="N1777" s="35"/>
      <c r="O1777" s="35"/>
      <c r="P1777" s="35"/>
      <c r="Q1777" s="35"/>
      <c r="R1777" s="35"/>
      <c r="S1777" s="35"/>
      <c r="T1777" s="35"/>
      <c r="U1777" s="35"/>
      <c r="V1777" s="35"/>
      <c r="W1777" s="35"/>
      <c r="X1777" s="35"/>
      <c r="Y1777" s="35"/>
      <c r="Z1777" s="35"/>
      <c r="AA1777" s="35"/>
      <c r="AB1777" s="35"/>
      <c r="AC1777" s="35"/>
      <c r="AD1777" s="35"/>
      <c r="AE1777" s="35"/>
      <c r="AG1777" s="216" t="s">
        <v>180</v>
      </c>
      <c r="AH1777" s="907" t="s">
        <v>2629</v>
      </c>
      <c r="AI1777" s="906" t="s">
        <v>2630</v>
      </c>
      <c r="AJ1777" s="905">
        <v>1903019</v>
      </c>
      <c r="AK1777" s="451" t="s">
        <v>139</v>
      </c>
      <c r="AL1777" s="451">
        <v>1</v>
      </c>
      <c r="AM1777" s="449" t="s">
        <v>3041</v>
      </c>
      <c r="AN1777" s="450"/>
      <c r="AP1777" s="77"/>
      <c r="AQ1777" s="77"/>
      <c r="AR1777" s="35"/>
      <c r="AS1777" s="35"/>
      <c r="AT1777" s="35"/>
      <c r="AU1777" s="35"/>
      <c r="AV1777" s="35"/>
      <c r="AW1777" s="35"/>
      <c r="AX1777" s="35"/>
      <c r="AY1777" s="35"/>
      <c r="AZ1777" s="35"/>
      <c r="BA1777" s="35"/>
      <c r="BB1777" s="35"/>
      <c r="BC1777" s="35"/>
      <c r="BD1777" s="35"/>
      <c r="BE1777" s="35"/>
      <c r="BF1777" s="35"/>
      <c r="BG1777" s="35"/>
      <c r="BH1777" s="35"/>
      <c r="BI1777" s="35"/>
      <c r="BJ1777" s="35"/>
      <c r="BK1777" s="35"/>
      <c r="BL1777" s="35"/>
      <c r="BM1777" s="35"/>
      <c r="BN1777" s="35"/>
      <c r="BO1777" s="35"/>
      <c r="BP1777" s="35"/>
      <c r="BQ1777" s="35"/>
      <c r="BR1777" s="35"/>
      <c r="BS1777" s="35"/>
      <c r="BT1777" s="35"/>
      <c r="BU1777" s="35"/>
      <c r="BV1777" s="35"/>
    </row>
    <row r="1778" spans="1:74" s="54" customFormat="1" ht="15" customHeight="1" x14ac:dyDescent="0.15">
      <c r="A1778" s="35"/>
      <c r="B1778" s="35"/>
      <c r="C1778" s="35"/>
      <c r="D1778" s="35"/>
      <c r="E1778" s="35"/>
      <c r="F1778" s="35"/>
      <c r="G1778" s="35"/>
      <c r="H1778" s="35"/>
      <c r="I1778" s="35"/>
      <c r="J1778" s="35"/>
      <c r="K1778" s="35"/>
      <c r="L1778" s="35"/>
      <c r="M1778" s="35"/>
      <c r="N1778" s="35"/>
      <c r="O1778" s="35"/>
      <c r="P1778" s="35"/>
      <c r="Q1778" s="35"/>
      <c r="R1778" s="35"/>
      <c r="S1778" s="35"/>
      <c r="T1778" s="35"/>
      <c r="U1778" s="35"/>
      <c r="V1778" s="35"/>
      <c r="W1778" s="35"/>
      <c r="X1778" s="35"/>
      <c r="Y1778" s="35"/>
      <c r="Z1778" s="35"/>
      <c r="AA1778" s="35"/>
      <c r="AB1778" s="35"/>
      <c r="AC1778" s="35"/>
      <c r="AD1778" s="35"/>
      <c r="AE1778" s="35"/>
      <c r="AG1778" s="216" t="s">
        <v>180</v>
      </c>
      <c r="AH1778" s="907" t="s">
        <v>2627</v>
      </c>
      <c r="AI1778" s="906" t="s">
        <v>2628</v>
      </c>
      <c r="AJ1778" s="905">
        <v>1903020</v>
      </c>
      <c r="AK1778" s="451" t="s">
        <v>139</v>
      </c>
      <c r="AL1778" s="451">
        <v>1</v>
      </c>
      <c r="AM1778" s="449" t="s">
        <v>3041</v>
      </c>
      <c r="AN1778" s="450"/>
      <c r="AP1778" s="77"/>
      <c r="AQ1778" s="77"/>
      <c r="AR1778" s="35"/>
      <c r="AS1778" s="35"/>
      <c r="AT1778" s="35"/>
      <c r="AU1778" s="35"/>
      <c r="AV1778" s="35"/>
      <c r="AW1778" s="35"/>
      <c r="AX1778" s="35"/>
      <c r="AY1778" s="35"/>
      <c r="AZ1778" s="35"/>
      <c r="BA1778" s="35"/>
      <c r="BB1778" s="35"/>
      <c r="BC1778" s="35"/>
      <c r="BD1778" s="35"/>
      <c r="BE1778" s="35"/>
      <c r="BF1778" s="35"/>
      <c r="BG1778" s="35"/>
      <c r="BH1778" s="35"/>
      <c r="BI1778" s="35"/>
      <c r="BJ1778" s="35"/>
      <c r="BK1778" s="35"/>
      <c r="BL1778" s="35"/>
      <c r="BM1778" s="35"/>
      <c r="BN1778" s="35"/>
      <c r="BO1778" s="35"/>
      <c r="BP1778" s="35"/>
      <c r="BQ1778" s="35"/>
      <c r="BR1778" s="35"/>
      <c r="BS1778" s="35"/>
      <c r="BT1778" s="35"/>
      <c r="BU1778" s="35"/>
      <c r="BV1778" s="35"/>
    </row>
    <row r="1779" spans="1:74" s="54" customFormat="1" ht="15" customHeight="1" x14ac:dyDescent="0.15">
      <c r="A1779" s="35"/>
      <c r="B1779" s="35"/>
      <c r="C1779" s="35"/>
      <c r="D1779" s="35"/>
      <c r="E1779" s="35"/>
      <c r="F1779" s="35"/>
      <c r="G1779" s="35"/>
      <c r="H1779" s="35"/>
      <c r="I1779" s="35"/>
      <c r="J1779" s="35"/>
      <c r="K1779" s="35"/>
      <c r="L1779" s="35"/>
      <c r="M1779" s="35"/>
      <c r="N1779" s="35"/>
      <c r="O1779" s="35"/>
      <c r="P1779" s="35"/>
      <c r="Q1779" s="35"/>
      <c r="R1779" s="35"/>
      <c r="S1779" s="35"/>
      <c r="T1779" s="35"/>
      <c r="U1779" s="35"/>
      <c r="V1779" s="35"/>
      <c r="W1779" s="35"/>
      <c r="X1779" s="35"/>
      <c r="Y1779" s="35"/>
      <c r="Z1779" s="35"/>
      <c r="AA1779" s="35"/>
      <c r="AB1779" s="35"/>
      <c r="AC1779" s="35"/>
      <c r="AD1779" s="35"/>
      <c r="AE1779" s="35"/>
      <c r="AG1779" s="216" t="s">
        <v>180</v>
      </c>
      <c r="AH1779" s="907" t="s">
        <v>2655</v>
      </c>
      <c r="AI1779" s="906" t="s">
        <v>2656</v>
      </c>
      <c r="AJ1779" s="905">
        <v>1903021</v>
      </c>
      <c r="AK1779" s="451" t="s">
        <v>139</v>
      </c>
      <c r="AL1779" s="451">
        <v>1</v>
      </c>
      <c r="AM1779" s="449" t="s">
        <v>3041</v>
      </c>
      <c r="AN1779" s="450"/>
      <c r="AP1779" s="77"/>
      <c r="AQ1779" s="77"/>
      <c r="AR1779" s="35"/>
      <c r="AS1779" s="35"/>
      <c r="AT1779" s="35"/>
      <c r="AU1779" s="35"/>
      <c r="AV1779" s="35"/>
      <c r="AW1779" s="35"/>
      <c r="AX1779" s="35"/>
      <c r="AY1779" s="35"/>
      <c r="AZ1779" s="35"/>
      <c r="BA1779" s="35"/>
      <c r="BB1779" s="35"/>
      <c r="BC1779" s="35"/>
      <c r="BD1779" s="35"/>
      <c r="BE1779" s="35"/>
      <c r="BF1779" s="35"/>
      <c r="BG1779" s="35"/>
      <c r="BH1779" s="35"/>
      <c r="BI1779" s="35"/>
      <c r="BJ1779" s="35"/>
      <c r="BK1779" s="35"/>
      <c r="BL1779" s="35"/>
      <c r="BM1779" s="35"/>
      <c r="BN1779" s="35"/>
      <c r="BO1779" s="35"/>
      <c r="BP1779" s="35"/>
      <c r="BQ1779" s="35"/>
      <c r="BR1779" s="35"/>
      <c r="BS1779" s="35"/>
      <c r="BT1779" s="35"/>
      <c r="BU1779" s="35"/>
      <c r="BV1779" s="35"/>
    </row>
    <row r="1780" spans="1:74" s="54" customFormat="1" ht="15" customHeight="1" x14ac:dyDescent="0.15">
      <c r="A1780" s="35"/>
      <c r="B1780" s="35"/>
      <c r="C1780" s="35"/>
      <c r="D1780" s="35"/>
      <c r="E1780" s="35"/>
      <c r="F1780" s="35"/>
      <c r="G1780" s="35"/>
      <c r="H1780" s="35"/>
      <c r="I1780" s="35"/>
      <c r="J1780" s="35"/>
      <c r="K1780" s="35"/>
      <c r="L1780" s="35"/>
      <c r="M1780" s="35"/>
      <c r="N1780" s="35"/>
      <c r="O1780" s="35"/>
      <c r="P1780" s="35"/>
      <c r="Q1780" s="35"/>
      <c r="R1780" s="35"/>
      <c r="S1780" s="35"/>
      <c r="T1780" s="35"/>
      <c r="U1780" s="35"/>
      <c r="V1780" s="35"/>
      <c r="W1780" s="35"/>
      <c r="X1780" s="35"/>
      <c r="Y1780" s="35"/>
      <c r="Z1780" s="35"/>
      <c r="AA1780" s="35"/>
      <c r="AB1780" s="35"/>
      <c r="AC1780" s="35"/>
      <c r="AD1780" s="35"/>
      <c r="AE1780" s="35"/>
      <c r="AG1780" s="216" t="s">
        <v>180</v>
      </c>
      <c r="AH1780" s="907" t="s">
        <v>2633</v>
      </c>
      <c r="AI1780" s="906" t="s">
        <v>2634</v>
      </c>
      <c r="AJ1780" s="905">
        <v>1903022</v>
      </c>
      <c r="AK1780" s="451" t="s">
        <v>139</v>
      </c>
      <c r="AL1780" s="451">
        <v>1</v>
      </c>
      <c r="AM1780" s="449" t="s">
        <v>3041</v>
      </c>
      <c r="AN1780" s="450"/>
      <c r="AP1780" s="77"/>
      <c r="AQ1780" s="77"/>
      <c r="AR1780" s="35"/>
      <c r="AS1780" s="35"/>
      <c r="AT1780" s="35"/>
      <c r="AU1780" s="35"/>
      <c r="AV1780" s="35"/>
      <c r="AW1780" s="35"/>
      <c r="AX1780" s="35"/>
      <c r="AY1780" s="35"/>
      <c r="AZ1780" s="35"/>
      <c r="BA1780" s="35"/>
      <c r="BB1780" s="35"/>
      <c r="BC1780" s="35"/>
      <c r="BD1780" s="35"/>
      <c r="BE1780" s="35"/>
      <c r="BF1780" s="35"/>
      <c r="BG1780" s="35"/>
      <c r="BH1780" s="35"/>
      <c r="BI1780" s="35"/>
      <c r="BJ1780" s="35"/>
      <c r="BK1780" s="35"/>
      <c r="BL1780" s="35"/>
      <c r="BM1780" s="35"/>
      <c r="BN1780" s="35"/>
      <c r="BO1780" s="35"/>
      <c r="BP1780" s="35"/>
      <c r="BQ1780" s="35"/>
      <c r="BR1780" s="35"/>
      <c r="BS1780" s="35"/>
      <c r="BT1780" s="35"/>
      <c r="BU1780" s="35"/>
      <c r="BV1780" s="35"/>
    </row>
    <row r="1781" spans="1:74" s="54" customFormat="1" ht="15" customHeight="1" x14ac:dyDescent="0.15">
      <c r="A1781" s="35"/>
      <c r="B1781" s="35"/>
      <c r="C1781" s="35"/>
      <c r="D1781" s="35"/>
      <c r="E1781" s="35"/>
      <c r="F1781" s="35"/>
      <c r="G1781" s="35"/>
      <c r="H1781" s="35"/>
      <c r="I1781" s="35"/>
      <c r="J1781" s="35"/>
      <c r="K1781" s="35"/>
      <c r="L1781" s="35"/>
      <c r="M1781" s="35"/>
      <c r="N1781" s="35"/>
      <c r="O1781" s="35"/>
      <c r="P1781" s="35"/>
      <c r="Q1781" s="35"/>
      <c r="R1781" s="35"/>
      <c r="S1781" s="35"/>
      <c r="T1781" s="35"/>
      <c r="U1781" s="35"/>
      <c r="V1781" s="35"/>
      <c r="W1781" s="35"/>
      <c r="X1781" s="35"/>
      <c r="Y1781" s="35"/>
      <c r="Z1781" s="35"/>
      <c r="AA1781" s="35"/>
      <c r="AB1781" s="35"/>
      <c r="AC1781" s="35"/>
      <c r="AD1781" s="35"/>
      <c r="AE1781" s="35"/>
      <c r="AG1781" s="216" t="s">
        <v>180</v>
      </c>
      <c r="AH1781" s="907" t="s">
        <v>2635</v>
      </c>
      <c r="AI1781" s="906" t="s">
        <v>2636</v>
      </c>
      <c r="AJ1781" s="905">
        <v>1903023</v>
      </c>
      <c r="AK1781" s="451" t="s">
        <v>139</v>
      </c>
      <c r="AL1781" s="451">
        <v>1</v>
      </c>
      <c r="AM1781" s="449" t="s">
        <v>3041</v>
      </c>
      <c r="AN1781" s="450"/>
      <c r="AP1781" s="77"/>
      <c r="AQ1781" s="77"/>
      <c r="AR1781" s="35"/>
      <c r="AS1781" s="35"/>
      <c r="AT1781" s="35"/>
      <c r="AU1781" s="35"/>
      <c r="AV1781" s="35"/>
      <c r="AW1781" s="35"/>
      <c r="AX1781" s="35"/>
      <c r="AY1781" s="35"/>
      <c r="AZ1781" s="35"/>
      <c r="BA1781" s="35"/>
      <c r="BB1781" s="35"/>
      <c r="BC1781" s="35"/>
      <c r="BD1781" s="35"/>
      <c r="BE1781" s="35"/>
      <c r="BF1781" s="35"/>
      <c r="BG1781" s="35"/>
      <c r="BH1781" s="35"/>
      <c r="BI1781" s="35"/>
      <c r="BJ1781" s="35"/>
      <c r="BK1781" s="35"/>
      <c r="BL1781" s="35"/>
      <c r="BM1781" s="35"/>
      <c r="BN1781" s="35"/>
      <c r="BO1781" s="35"/>
      <c r="BP1781" s="35"/>
      <c r="BQ1781" s="35"/>
      <c r="BR1781" s="35"/>
      <c r="BS1781" s="35"/>
      <c r="BT1781" s="35"/>
      <c r="BU1781" s="35"/>
      <c r="BV1781" s="35"/>
    </row>
    <row r="1782" spans="1:74" s="54" customFormat="1" ht="15" customHeight="1" x14ac:dyDescent="0.15">
      <c r="A1782" s="35"/>
      <c r="B1782" s="35"/>
      <c r="C1782" s="35"/>
      <c r="D1782" s="35"/>
      <c r="E1782" s="35"/>
      <c r="F1782" s="35"/>
      <c r="G1782" s="35"/>
      <c r="H1782" s="35"/>
      <c r="I1782" s="35"/>
      <c r="J1782" s="35"/>
      <c r="K1782" s="35"/>
      <c r="L1782" s="35"/>
      <c r="M1782" s="35"/>
      <c r="N1782" s="35"/>
      <c r="O1782" s="35"/>
      <c r="P1782" s="35"/>
      <c r="Q1782" s="35"/>
      <c r="R1782" s="35"/>
      <c r="S1782" s="35"/>
      <c r="T1782" s="35"/>
      <c r="U1782" s="35"/>
      <c r="V1782" s="35"/>
      <c r="W1782" s="35"/>
      <c r="X1782" s="35"/>
      <c r="Y1782" s="35"/>
      <c r="Z1782" s="35"/>
      <c r="AA1782" s="35"/>
      <c r="AB1782" s="35"/>
      <c r="AC1782" s="35"/>
      <c r="AD1782" s="35"/>
      <c r="AE1782" s="35"/>
      <c r="AG1782" s="216" t="s">
        <v>181</v>
      </c>
      <c r="AH1782" s="907" t="s">
        <v>2690</v>
      </c>
      <c r="AI1782" s="906" t="s">
        <v>2691</v>
      </c>
      <c r="AJ1782" s="905">
        <v>1904001</v>
      </c>
      <c r="AK1782" s="451" t="s">
        <v>139</v>
      </c>
      <c r="AL1782" s="451">
        <v>1</v>
      </c>
      <c r="AM1782" s="449" t="s">
        <v>3041</v>
      </c>
      <c r="AN1782" s="450"/>
      <c r="AP1782" s="77"/>
      <c r="AQ1782" s="77"/>
      <c r="AR1782" s="35"/>
      <c r="AS1782" s="35"/>
      <c r="AT1782" s="35"/>
      <c r="AU1782" s="35"/>
      <c r="AV1782" s="35"/>
      <c r="AW1782" s="35"/>
      <c r="AX1782" s="35"/>
      <c r="AY1782" s="35"/>
      <c r="AZ1782" s="35"/>
      <c r="BA1782" s="35"/>
      <c r="BB1782" s="35"/>
      <c r="BC1782" s="35"/>
      <c r="BD1782" s="35"/>
      <c r="BE1782" s="35"/>
      <c r="BF1782" s="35"/>
      <c r="BG1782" s="35"/>
      <c r="BH1782" s="35"/>
      <c r="BI1782" s="35"/>
      <c r="BJ1782" s="35"/>
      <c r="BK1782" s="35"/>
      <c r="BL1782" s="35"/>
      <c r="BM1782" s="35"/>
      <c r="BN1782" s="35"/>
      <c r="BO1782" s="35"/>
      <c r="BP1782" s="35"/>
      <c r="BQ1782" s="35"/>
      <c r="BR1782" s="35"/>
      <c r="BS1782" s="35"/>
      <c r="BT1782" s="35"/>
      <c r="BU1782" s="35"/>
      <c r="BV1782" s="35"/>
    </row>
    <row r="1783" spans="1:74" s="54" customFormat="1" ht="15" customHeight="1" x14ac:dyDescent="0.15">
      <c r="A1783" s="35"/>
      <c r="B1783" s="35"/>
      <c r="C1783" s="35"/>
      <c r="D1783" s="35"/>
      <c r="E1783" s="35"/>
      <c r="F1783" s="35"/>
      <c r="G1783" s="35"/>
      <c r="H1783" s="35"/>
      <c r="I1783" s="35"/>
      <c r="J1783" s="35"/>
      <c r="K1783" s="35"/>
      <c r="L1783" s="35"/>
      <c r="M1783" s="35"/>
      <c r="N1783" s="35"/>
      <c r="O1783" s="35"/>
      <c r="P1783" s="35"/>
      <c r="Q1783" s="35"/>
      <c r="R1783" s="35"/>
      <c r="S1783" s="35"/>
      <c r="T1783" s="35"/>
      <c r="U1783" s="35"/>
      <c r="V1783" s="35"/>
      <c r="W1783" s="35"/>
      <c r="X1783" s="35"/>
      <c r="Y1783" s="35"/>
      <c r="Z1783" s="35"/>
      <c r="AA1783" s="35"/>
      <c r="AB1783" s="35"/>
      <c r="AC1783" s="35"/>
      <c r="AD1783" s="35"/>
      <c r="AE1783" s="35"/>
      <c r="AG1783" s="216" t="s">
        <v>181</v>
      </c>
      <c r="AH1783" s="907" t="s">
        <v>2684</v>
      </c>
      <c r="AI1783" s="906" t="s">
        <v>2685</v>
      </c>
      <c r="AJ1783" s="905">
        <v>1904002</v>
      </c>
      <c r="AK1783" s="451" t="s">
        <v>139</v>
      </c>
      <c r="AL1783" s="451">
        <v>1</v>
      </c>
      <c r="AM1783" s="451" t="s">
        <v>140</v>
      </c>
      <c r="AN1783" s="450"/>
      <c r="AP1783" s="77"/>
      <c r="AQ1783" s="77"/>
      <c r="AR1783" s="35"/>
      <c r="AS1783" s="35"/>
      <c r="AT1783" s="35"/>
      <c r="AU1783" s="35"/>
      <c r="AV1783" s="35"/>
      <c r="AW1783" s="35"/>
      <c r="AX1783" s="35"/>
      <c r="AY1783" s="35"/>
      <c r="AZ1783" s="35"/>
      <c r="BA1783" s="35"/>
      <c r="BB1783" s="35"/>
      <c r="BC1783" s="35"/>
      <c r="BD1783" s="35"/>
      <c r="BE1783" s="35"/>
      <c r="BF1783" s="35"/>
      <c r="BG1783" s="35"/>
      <c r="BH1783" s="35"/>
      <c r="BI1783" s="35"/>
      <c r="BJ1783" s="35"/>
      <c r="BK1783" s="35"/>
      <c r="BL1783" s="35"/>
      <c r="BM1783" s="35"/>
      <c r="BN1783" s="35"/>
      <c r="BO1783" s="35"/>
      <c r="BP1783" s="35"/>
      <c r="BQ1783" s="35"/>
      <c r="BR1783" s="35"/>
      <c r="BS1783" s="35"/>
      <c r="BT1783" s="35"/>
      <c r="BU1783" s="35"/>
      <c r="BV1783" s="35"/>
    </row>
    <row r="1784" spans="1:74" s="54" customFormat="1" ht="15" customHeight="1" x14ac:dyDescent="0.15">
      <c r="A1784" s="35"/>
      <c r="B1784" s="35"/>
      <c r="C1784" s="35"/>
      <c r="D1784" s="35"/>
      <c r="E1784" s="35"/>
      <c r="F1784" s="35"/>
      <c r="G1784" s="35"/>
      <c r="H1784" s="35"/>
      <c r="I1784" s="35"/>
      <c r="J1784" s="35"/>
      <c r="K1784" s="35"/>
      <c r="L1784" s="35"/>
      <c r="M1784" s="35"/>
      <c r="N1784" s="35"/>
      <c r="O1784" s="35"/>
      <c r="P1784" s="35"/>
      <c r="Q1784" s="35"/>
      <c r="R1784" s="35"/>
      <c r="S1784" s="35"/>
      <c r="T1784" s="35"/>
      <c r="U1784" s="35"/>
      <c r="V1784" s="35"/>
      <c r="W1784" s="35"/>
      <c r="X1784" s="35"/>
      <c r="Y1784" s="35"/>
      <c r="Z1784" s="35"/>
      <c r="AA1784" s="35"/>
      <c r="AB1784" s="35"/>
      <c r="AC1784" s="35"/>
      <c r="AD1784" s="35"/>
      <c r="AE1784" s="35"/>
      <c r="AG1784" s="216" t="s">
        <v>181</v>
      </c>
      <c r="AH1784" s="907" t="s">
        <v>2681</v>
      </c>
      <c r="AI1784" s="906" t="s">
        <v>2682</v>
      </c>
      <c r="AJ1784" s="905">
        <v>1904003</v>
      </c>
      <c r="AK1784" s="451">
        <v>1</v>
      </c>
      <c r="AL1784" s="451" t="s">
        <v>139</v>
      </c>
      <c r="AM1784" s="449" t="s">
        <v>3041</v>
      </c>
      <c r="AN1784" s="450"/>
      <c r="AP1784" s="77"/>
      <c r="AQ1784" s="77"/>
      <c r="AR1784" s="35"/>
      <c r="AS1784" s="35"/>
      <c r="AT1784" s="35"/>
      <c r="AU1784" s="35"/>
      <c r="AV1784" s="35"/>
      <c r="AW1784" s="35"/>
      <c r="AX1784" s="35"/>
      <c r="AY1784" s="35"/>
      <c r="AZ1784" s="35"/>
      <c r="BA1784" s="35"/>
      <c r="BB1784" s="35"/>
      <c r="BC1784" s="35"/>
      <c r="BD1784" s="35"/>
      <c r="BE1784" s="35"/>
      <c r="BF1784" s="35"/>
      <c r="BG1784" s="35"/>
      <c r="BH1784" s="35"/>
      <c r="BI1784" s="35"/>
      <c r="BJ1784" s="35"/>
      <c r="BK1784" s="35"/>
      <c r="BL1784" s="35"/>
      <c r="BM1784" s="35"/>
      <c r="BN1784" s="35"/>
      <c r="BO1784" s="35"/>
      <c r="BP1784" s="35"/>
      <c r="BQ1784" s="35"/>
      <c r="BR1784" s="35"/>
      <c r="BS1784" s="35"/>
      <c r="BT1784" s="35"/>
      <c r="BU1784" s="35"/>
      <c r="BV1784" s="35"/>
    </row>
    <row r="1785" spans="1:74" s="54" customFormat="1" ht="15" customHeight="1" x14ac:dyDescent="0.15">
      <c r="A1785" s="35"/>
      <c r="B1785" s="35"/>
      <c r="C1785" s="35"/>
      <c r="D1785" s="35"/>
      <c r="E1785" s="35"/>
      <c r="F1785" s="35"/>
      <c r="G1785" s="35"/>
      <c r="H1785" s="35"/>
      <c r="I1785" s="35"/>
      <c r="J1785" s="35"/>
      <c r="K1785" s="35"/>
      <c r="L1785" s="35"/>
      <c r="M1785" s="35"/>
      <c r="N1785" s="35"/>
      <c r="O1785" s="35"/>
      <c r="P1785" s="35"/>
      <c r="Q1785" s="35"/>
      <c r="R1785" s="35"/>
      <c r="S1785" s="35"/>
      <c r="T1785" s="35"/>
      <c r="U1785" s="35"/>
      <c r="V1785" s="35"/>
      <c r="W1785" s="35"/>
      <c r="X1785" s="35"/>
      <c r="Y1785" s="35"/>
      <c r="Z1785" s="35"/>
      <c r="AA1785" s="35"/>
      <c r="AB1785" s="35"/>
      <c r="AC1785" s="35"/>
      <c r="AD1785" s="35"/>
      <c r="AE1785" s="35"/>
      <c r="AG1785" s="216" t="s">
        <v>181</v>
      </c>
      <c r="AH1785" s="907" t="s">
        <v>2665</v>
      </c>
      <c r="AI1785" s="906" t="s">
        <v>2666</v>
      </c>
      <c r="AJ1785" s="905">
        <v>1904005</v>
      </c>
      <c r="AK1785" s="451" t="s">
        <v>139</v>
      </c>
      <c r="AL1785" s="451">
        <v>1</v>
      </c>
      <c r="AM1785" s="449" t="s">
        <v>3041</v>
      </c>
      <c r="AN1785" s="450"/>
      <c r="AP1785" s="77"/>
      <c r="AQ1785" s="77"/>
      <c r="AR1785" s="35"/>
      <c r="AS1785" s="35"/>
      <c r="AT1785" s="35"/>
      <c r="AU1785" s="35"/>
      <c r="AV1785" s="35"/>
      <c r="AW1785" s="35"/>
      <c r="AX1785" s="35"/>
      <c r="AY1785" s="35"/>
      <c r="AZ1785" s="35"/>
      <c r="BA1785" s="35"/>
      <c r="BB1785" s="35"/>
      <c r="BC1785" s="35"/>
      <c r="BD1785" s="35"/>
      <c r="BE1785" s="35"/>
      <c r="BF1785" s="35"/>
      <c r="BG1785" s="35"/>
      <c r="BH1785" s="35"/>
      <c r="BI1785" s="35"/>
      <c r="BJ1785" s="35"/>
      <c r="BK1785" s="35"/>
      <c r="BL1785" s="35"/>
      <c r="BM1785" s="35"/>
      <c r="BN1785" s="35"/>
      <c r="BO1785" s="35"/>
      <c r="BP1785" s="35"/>
      <c r="BQ1785" s="35"/>
      <c r="BR1785" s="35"/>
      <c r="BS1785" s="35"/>
      <c r="BT1785" s="35"/>
      <c r="BU1785" s="35"/>
      <c r="BV1785" s="35"/>
    </row>
    <row r="1786" spans="1:74" s="54" customFormat="1" ht="15" customHeight="1" x14ac:dyDescent="0.15">
      <c r="A1786" s="35"/>
      <c r="B1786" s="35"/>
      <c r="C1786" s="35"/>
      <c r="D1786" s="35"/>
      <c r="E1786" s="35"/>
      <c r="F1786" s="35"/>
      <c r="G1786" s="35"/>
      <c r="H1786" s="35"/>
      <c r="I1786" s="35"/>
      <c r="J1786" s="35"/>
      <c r="K1786" s="35"/>
      <c r="L1786" s="35"/>
      <c r="M1786" s="35"/>
      <c r="N1786" s="35"/>
      <c r="O1786" s="35"/>
      <c r="P1786" s="35"/>
      <c r="Q1786" s="35"/>
      <c r="R1786" s="35"/>
      <c r="S1786" s="35"/>
      <c r="T1786" s="35"/>
      <c r="U1786" s="35"/>
      <c r="V1786" s="35"/>
      <c r="W1786" s="35"/>
      <c r="X1786" s="35"/>
      <c r="Y1786" s="35"/>
      <c r="Z1786" s="35"/>
      <c r="AA1786" s="35"/>
      <c r="AB1786" s="35"/>
      <c r="AC1786" s="35"/>
      <c r="AD1786" s="35"/>
      <c r="AE1786" s="35"/>
      <c r="AG1786" s="216" t="s">
        <v>181</v>
      </c>
      <c r="AH1786" s="907" t="s">
        <v>2698</v>
      </c>
      <c r="AI1786" s="906" t="s">
        <v>2699</v>
      </c>
      <c r="AJ1786" s="905">
        <v>1904006</v>
      </c>
      <c r="AK1786" s="451">
        <v>1</v>
      </c>
      <c r="AL1786" s="451" t="s">
        <v>139</v>
      </c>
      <c r="AM1786" s="449" t="s">
        <v>3041</v>
      </c>
      <c r="AN1786" s="450"/>
      <c r="AP1786" s="77"/>
      <c r="AQ1786" s="77"/>
      <c r="AR1786" s="35"/>
      <c r="AS1786" s="35"/>
      <c r="AT1786" s="35"/>
      <c r="AU1786" s="35"/>
      <c r="AV1786" s="35"/>
      <c r="AW1786" s="35"/>
      <c r="AX1786" s="35"/>
      <c r="AY1786" s="35"/>
      <c r="AZ1786" s="35"/>
      <c r="BA1786" s="35"/>
      <c r="BB1786" s="35"/>
      <c r="BC1786" s="35"/>
      <c r="BD1786" s="35"/>
      <c r="BE1786" s="35"/>
      <c r="BF1786" s="35"/>
      <c r="BG1786" s="35"/>
      <c r="BH1786" s="35"/>
      <c r="BI1786" s="35"/>
      <c r="BJ1786" s="35"/>
      <c r="BK1786" s="35"/>
      <c r="BL1786" s="35"/>
      <c r="BM1786" s="35"/>
      <c r="BN1786" s="35"/>
      <c r="BO1786" s="35"/>
      <c r="BP1786" s="35"/>
      <c r="BQ1786" s="35"/>
      <c r="BR1786" s="35"/>
      <c r="BS1786" s="35"/>
      <c r="BT1786" s="35"/>
      <c r="BU1786" s="35"/>
      <c r="BV1786" s="35"/>
    </row>
    <row r="1787" spans="1:74" s="54" customFormat="1" ht="15" customHeight="1" x14ac:dyDescent="0.15">
      <c r="A1787" s="35"/>
      <c r="B1787" s="35"/>
      <c r="C1787" s="35"/>
      <c r="D1787" s="35"/>
      <c r="E1787" s="35"/>
      <c r="F1787" s="35"/>
      <c r="G1787" s="35"/>
      <c r="H1787" s="35"/>
      <c r="I1787" s="35"/>
      <c r="J1787" s="35"/>
      <c r="K1787" s="35"/>
      <c r="L1787" s="35"/>
      <c r="M1787" s="35"/>
      <c r="N1787" s="35"/>
      <c r="O1787" s="35"/>
      <c r="P1787" s="35"/>
      <c r="Q1787" s="35"/>
      <c r="R1787" s="35"/>
      <c r="S1787" s="35"/>
      <c r="T1787" s="35"/>
      <c r="U1787" s="35"/>
      <c r="V1787" s="35"/>
      <c r="W1787" s="35"/>
      <c r="X1787" s="35"/>
      <c r="Y1787" s="35"/>
      <c r="Z1787" s="35"/>
      <c r="AA1787" s="35"/>
      <c r="AB1787" s="35"/>
      <c r="AC1787" s="35"/>
      <c r="AD1787" s="35"/>
      <c r="AE1787" s="35"/>
      <c r="AG1787" s="216" t="s">
        <v>181</v>
      </c>
      <c r="AH1787" s="907" t="s">
        <v>2671</v>
      </c>
      <c r="AI1787" s="906" t="s">
        <v>2672</v>
      </c>
      <c r="AJ1787" s="905">
        <v>1904007</v>
      </c>
      <c r="AK1787" s="451" t="s">
        <v>139</v>
      </c>
      <c r="AL1787" s="451">
        <v>1</v>
      </c>
      <c r="AM1787" s="449" t="s">
        <v>3041</v>
      </c>
      <c r="AN1787" s="450"/>
      <c r="AP1787" s="77"/>
      <c r="AQ1787" s="77"/>
      <c r="AR1787" s="35"/>
      <c r="AS1787" s="35"/>
      <c r="AT1787" s="35"/>
      <c r="AU1787" s="35"/>
      <c r="AV1787" s="35"/>
      <c r="AW1787" s="35"/>
      <c r="AX1787" s="35"/>
      <c r="AY1787" s="35"/>
      <c r="AZ1787" s="35"/>
      <c r="BA1787" s="35"/>
      <c r="BB1787" s="35"/>
      <c r="BC1787" s="35"/>
      <c r="BD1787" s="35"/>
      <c r="BE1787" s="35"/>
      <c r="BF1787" s="35"/>
      <c r="BG1787" s="35"/>
      <c r="BH1787" s="35"/>
      <c r="BI1787" s="35"/>
      <c r="BJ1787" s="35"/>
      <c r="BK1787" s="35"/>
      <c r="BL1787" s="35"/>
      <c r="BM1787" s="35"/>
      <c r="BN1787" s="35"/>
      <c r="BO1787" s="35"/>
      <c r="BP1787" s="35"/>
      <c r="BQ1787" s="35"/>
      <c r="BR1787" s="35"/>
      <c r="BS1787" s="35"/>
      <c r="BT1787" s="35"/>
      <c r="BU1787" s="35"/>
      <c r="BV1787" s="35"/>
    </row>
    <row r="1788" spans="1:74" s="54" customFormat="1" ht="15" customHeight="1" x14ac:dyDescent="0.15">
      <c r="A1788" s="35"/>
      <c r="B1788" s="35"/>
      <c r="C1788" s="35"/>
      <c r="D1788" s="35"/>
      <c r="E1788" s="35"/>
      <c r="F1788" s="35"/>
      <c r="G1788" s="35"/>
      <c r="H1788" s="35"/>
      <c r="I1788" s="35"/>
      <c r="J1788" s="35"/>
      <c r="K1788" s="35"/>
      <c r="L1788" s="35"/>
      <c r="M1788" s="35"/>
      <c r="N1788" s="35"/>
      <c r="O1788" s="35"/>
      <c r="P1788" s="35"/>
      <c r="Q1788" s="35"/>
      <c r="R1788" s="35"/>
      <c r="S1788" s="35"/>
      <c r="T1788" s="35"/>
      <c r="U1788" s="35"/>
      <c r="V1788" s="35"/>
      <c r="W1788" s="35"/>
      <c r="X1788" s="35"/>
      <c r="Y1788" s="35"/>
      <c r="Z1788" s="35"/>
      <c r="AA1788" s="35"/>
      <c r="AB1788" s="35"/>
      <c r="AC1788" s="35"/>
      <c r="AD1788" s="35"/>
      <c r="AE1788" s="35"/>
      <c r="AG1788" s="216" t="s">
        <v>181</v>
      </c>
      <c r="AH1788" s="907" t="s">
        <v>2661</v>
      </c>
      <c r="AI1788" s="906" t="s">
        <v>2662</v>
      </c>
      <c r="AJ1788" s="905">
        <v>1904008</v>
      </c>
      <c r="AK1788" s="451" t="s">
        <v>139</v>
      </c>
      <c r="AL1788" s="451">
        <v>1</v>
      </c>
      <c r="AM1788" s="449" t="s">
        <v>3041</v>
      </c>
      <c r="AN1788" s="450"/>
      <c r="AP1788" s="77"/>
      <c r="AQ1788" s="77"/>
      <c r="AR1788" s="35"/>
      <c r="AS1788" s="35"/>
      <c r="AT1788" s="35"/>
      <c r="AU1788" s="35"/>
      <c r="AV1788" s="35"/>
      <c r="AW1788" s="35"/>
      <c r="AX1788" s="35"/>
      <c r="AY1788" s="35"/>
      <c r="AZ1788" s="35"/>
      <c r="BA1788" s="35"/>
      <c r="BB1788" s="35"/>
      <c r="BC1788" s="35"/>
      <c r="BD1788" s="35"/>
      <c r="BE1788" s="35"/>
      <c r="BF1788" s="35"/>
      <c r="BG1788" s="35"/>
      <c r="BH1788" s="35"/>
      <c r="BI1788" s="35"/>
      <c r="BJ1788" s="35"/>
      <c r="BK1788" s="35"/>
      <c r="BL1788" s="35"/>
      <c r="BM1788" s="35"/>
      <c r="BN1788" s="35"/>
      <c r="BO1788" s="35"/>
      <c r="BP1788" s="35"/>
      <c r="BQ1788" s="35"/>
      <c r="BR1788" s="35"/>
      <c r="BS1788" s="35"/>
      <c r="BT1788" s="35"/>
      <c r="BU1788" s="35"/>
      <c r="BV1788" s="35"/>
    </row>
    <row r="1789" spans="1:74" s="54" customFormat="1" ht="15" customHeight="1" x14ac:dyDescent="0.15">
      <c r="A1789" s="35"/>
      <c r="B1789" s="35"/>
      <c r="C1789" s="35"/>
      <c r="D1789" s="35"/>
      <c r="E1789" s="35"/>
      <c r="F1789" s="35"/>
      <c r="G1789" s="35"/>
      <c r="H1789" s="35"/>
      <c r="I1789" s="35"/>
      <c r="J1789" s="35"/>
      <c r="K1789" s="35"/>
      <c r="L1789" s="35"/>
      <c r="M1789" s="35"/>
      <c r="N1789" s="35"/>
      <c r="O1789" s="35"/>
      <c r="P1789" s="35"/>
      <c r="Q1789" s="35"/>
      <c r="R1789" s="35"/>
      <c r="S1789" s="35"/>
      <c r="T1789" s="35"/>
      <c r="U1789" s="35"/>
      <c r="V1789" s="35"/>
      <c r="W1789" s="35"/>
      <c r="X1789" s="35"/>
      <c r="Y1789" s="35"/>
      <c r="Z1789" s="35"/>
      <c r="AA1789" s="35"/>
      <c r="AB1789" s="35"/>
      <c r="AC1789" s="35"/>
      <c r="AD1789" s="35"/>
      <c r="AE1789" s="35"/>
      <c r="AG1789" s="216" t="s">
        <v>181</v>
      </c>
      <c r="AH1789" s="907" t="s">
        <v>2673</v>
      </c>
      <c r="AI1789" s="906" t="s">
        <v>2674</v>
      </c>
      <c r="AJ1789" s="905">
        <v>1904009</v>
      </c>
      <c r="AK1789" s="451" t="s">
        <v>139</v>
      </c>
      <c r="AL1789" s="451">
        <v>1</v>
      </c>
      <c r="AM1789" s="449" t="s">
        <v>3041</v>
      </c>
      <c r="AN1789" s="450"/>
      <c r="AP1789" s="77"/>
      <c r="AQ1789" s="77"/>
      <c r="AR1789" s="35"/>
      <c r="AS1789" s="35"/>
      <c r="AT1789" s="35"/>
      <c r="AU1789" s="35"/>
      <c r="AV1789" s="35"/>
      <c r="AW1789" s="35"/>
      <c r="AX1789" s="35"/>
      <c r="AY1789" s="35"/>
      <c r="AZ1789" s="35"/>
      <c r="BA1789" s="35"/>
      <c r="BB1789" s="35"/>
      <c r="BC1789" s="35"/>
      <c r="BD1789" s="35"/>
      <c r="BE1789" s="35"/>
      <c r="BF1789" s="35"/>
      <c r="BG1789" s="35"/>
      <c r="BH1789" s="35"/>
      <c r="BI1789" s="35"/>
      <c r="BJ1789" s="35"/>
      <c r="BK1789" s="35"/>
      <c r="BL1789" s="35"/>
      <c r="BM1789" s="35"/>
      <c r="BN1789" s="35"/>
      <c r="BO1789" s="35"/>
      <c r="BP1789" s="35"/>
      <c r="BQ1789" s="35"/>
      <c r="BR1789" s="35"/>
      <c r="BS1789" s="35"/>
      <c r="BT1789" s="35"/>
      <c r="BU1789" s="35"/>
      <c r="BV1789" s="35"/>
    </row>
    <row r="1790" spans="1:74" s="54" customFormat="1" ht="15" customHeight="1" x14ac:dyDescent="0.15">
      <c r="A1790" s="35"/>
      <c r="B1790" s="35"/>
      <c r="C1790" s="35"/>
      <c r="D1790" s="35"/>
      <c r="E1790" s="35"/>
      <c r="F1790" s="35"/>
      <c r="G1790" s="35"/>
      <c r="H1790" s="35"/>
      <c r="I1790" s="35"/>
      <c r="J1790" s="35"/>
      <c r="K1790" s="35"/>
      <c r="L1790" s="35"/>
      <c r="M1790" s="35"/>
      <c r="N1790" s="35"/>
      <c r="O1790" s="35"/>
      <c r="P1790" s="35"/>
      <c r="Q1790" s="35"/>
      <c r="R1790" s="35"/>
      <c r="S1790" s="35"/>
      <c r="T1790" s="35"/>
      <c r="U1790" s="35"/>
      <c r="V1790" s="35"/>
      <c r="W1790" s="35"/>
      <c r="X1790" s="35"/>
      <c r="Y1790" s="35"/>
      <c r="Z1790" s="35"/>
      <c r="AA1790" s="35"/>
      <c r="AB1790" s="35"/>
      <c r="AC1790" s="35"/>
      <c r="AD1790" s="35"/>
      <c r="AE1790" s="35"/>
      <c r="AG1790" s="216" t="s">
        <v>181</v>
      </c>
      <c r="AH1790" s="907" t="s">
        <v>2677</v>
      </c>
      <c r="AI1790" s="906" t="s">
        <v>2678</v>
      </c>
      <c r="AJ1790" s="905">
        <v>1904010</v>
      </c>
      <c r="AK1790" s="451" t="s">
        <v>139</v>
      </c>
      <c r="AL1790" s="451">
        <v>1</v>
      </c>
      <c r="AM1790" s="449" t="s">
        <v>3041</v>
      </c>
      <c r="AN1790" s="450"/>
      <c r="AP1790" s="77"/>
      <c r="AQ1790" s="77"/>
      <c r="AR1790" s="35"/>
      <c r="AS1790" s="35"/>
      <c r="AT1790" s="35"/>
      <c r="AU1790" s="35"/>
      <c r="AV1790" s="35"/>
      <c r="AW1790" s="35"/>
      <c r="AX1790" s="35"/>
      <c r="AY1790" s="35"/>
      <c r="AZ1790" s="35"/>
      <c r="BA1790" s="35"/>
      <c r="BB1790" s="35"/>
      <c r="BC1790" s="35"/>
      <c r="BD1790" s="35"/>
      <c r="BE1790" s="35"/>
      <c r="BF1790" s="35"/>
      <c r="BG1790" s="35"/>
      <c r="BH1790" s="35"/>
      <c r="BI1790" s="35"/>
      <c r="BJ1790" s="35"/>
      <c r="BK1790" s="35"/>
      <c r="BL1790" s="35"/>
      <c r="BM1790" s="35"/>
      <c r="BN1790" s="35"/>
      <c r="BO1790" s="35"/>
      <c r="BP1790" s="35"/>
      <c r="BQ1790" s="35"/>
      <c r="BR1790" s="35"/>
      <c r="BS1790" s="35"/>
      <c r="BT1790" s="35"/>
      <c r="BU1790" s="35"/>
      <c r="BV1790" s="35"/>
    </row>
    <row r="1791" spans="1:74" s="54" customFormat="1" ht="15" customHeight="1" x14ac:dyDescent="0.15">
      <c r="A1791" s="35"/>
      <c r="B1791" s="35"/>
      <c r="C1791" s="35"/>
      <c r="D1791" s="35"/>
      <c r="E1791" s="35"/>
      <c r="F1791" s="35"/>
      <c r="G1791" s="35"/>
      <c r="H1791" s="35"/>
      <c r="I1791" s="35"/>
      <c r="J1791" s="35"/>
      <c r="K1791" s="35"/>
      <c r="L1791" s="35"/>
      <c r="M1791" s="35"/>
      <c r="N1791" s="35"/>
      <c r="O1791" s="35"/>
      <c r="P1791" s="35"/>
      <c r="Q1791" s="35"/>
      <c r="R1791" s="35"/>
      <c r="S1791" s="35"/>
      <c r="T1791" s="35"/>
      <c r="U1791" s="35"/>
      <c r="V1791" s="35"/>
      <c r="W1791" s="35"/>
      <c r="X1791" s="35"/>
      <c r="Y1791" s="35"/>
      <c r="Z1791" s="35"/>
      <c r="AA1791" s="35"/>
      <c r="AB1791" s="35"/>
      <c r="AC1791" s="35"/>
      <c r="AD1791" s="35"/>
      <c r="AE1791" s="35"/>
      <c r="AG1791" s="216" t="s">
        <v>181</v>
      </c>
      <c r="AH1791" s="907" t="s">
        <v>2669</v>
      </c>
      <c r="AI1791" s="906" t="s">
        <v>2670</v>
      </c>
      <c r="AJ1791" s="905">
        <v>1904011</v>
      </c>
      <c r="AK1791" s="451" t="s">
        <v>139</v>
      </c>
      <c r="AL1791" s="451">
        <v>1</v>
      </c>
      <c r="AM1791" s="449" t="s">
        <v>3041</v>
      </c>
      <c r="AN1791" s="450"/>
      <c r="AP1791" s="77"/>
      <c r="AQ1791" s="77"/>
      <c r="AR1791" s="35"/>
      <c r="AS1791" s="35"/>
      <c r="AT1791" s="35"/>
      <c r="AU1791" s="35"/>
      <c r="AV1791" s="35"/>
      <c r="AW1791" s="35"/>
      <c r="AX1791" s="35"/>
      <c r="AY1791" s="35"/>
      <c r="AZ1791" s="35"/>
      <c r="BA1791" s="35"/>
      <c r="BB1791" s="35"/>
      <c r="BC1791" s="35"/>
      <c r="BD1791" s="35"/>
      <c r="BE1791" s="35"/>
      <c r="BF1791" s="35"/>
      <c r="BG1791" s="35"/>
      <c r="BH1791" s="35"/>
      <c r="BI1791" s="35"/>
      <c r="BJ1791" s="35"/>
      <c r="BK1791" s="35"/>
      <c r="BL1791" s="35"/>
      <c r="BM1791" s="35"/>
      <c r="BN1791" s="35"/>
      <c r="BO1791" s="35"/>
      <c r="BP1791" s="35"/>
      <c r="BQ1791" s="35"/>
      <c r="BR1791" s="35"/>
      <c r="BS1791" s="35"/>
      <c r="BT1791" s="35"/>
      <c r="BU1791" s="35"/>
      <c r="BV1791" s="35"/>
    </row>
    <row r="1792" spans="1:74" s="54" customFormat="1" ht="15" customHeight="1" x14ac:dyDescent="0.15">
      <c r="A1792" s="35"/>
      <c r="B1792" s="35"/>
      <c r="C1792" s="35"/>
      <c r="D1792" s="35"/>
      <c r="E1792" s="35"/>
      <c r="F1792" s="35"/>
      <c r="G1792" s="35"/>
      <c r="H1792" s="35"/>
      <c r="I1792" s="35"/>
      <c r="J1792" s="35"/>
      <c r="K1792" s="35"/>
      <c r="L1792" s="35"/>
      <c r="M1792" s="35"/>
      <c r="N1792" s="35"/>
      <c r="O1792" s="35"/>
      <c r="P1792" s="35"/>
      <c r="Q1792" s="35"/>
      <c r="R1792" s="35"/>
      <c r="S1792" s="35"/>
      <c r="T1792" s="35"/>
      <c r="U1792" s="35"/>
      <c r="V1792" s="35"/>
      <c r="W1792" s="35"/>
      <c r="X1792" s="35"/>
      <c r="Y1792" s="35"/>
      <c r="Z1792" s="35"/>
      <c r="AA1792" s="35"/>
      <c r="AB1792" s="35"/>
      <c r="AC1792" s="35"/>
      <c r="AD1792" s="35"/>
      <c r="AE1792" s="35"/>
      <c r="AG1792" s="216" t="s">
        <v>181</v>
      </c>
      <c r="AH1792" s="907" t="s">
        <v>2667</v>
      </c>
      <c r="AI1792" s="906" t="s">
        <v>2668</v>
      </c>
      <c r="AJ1792" s="905">
        <v>1904012</v>
      </c>
      <c r="AK1792" s="451">
        <v>1</v>
      </c>
      <c r="AL1792" s="451" t="s">
        <v>139</v>
      </c>
      <c r="AM1792" s="449" t="s">
        <v>3041</v>
      </c>
      <c r="AN1792" s="450"/>
      <c r="AP1792" s="77"/>
      <c r="AQ1792" s="77"/>
      <c r="AR1792" s="35"/>
      <c r="AS1792" s="35"/>
      <c r="AT1792" s="35"/>
      <c r="AU1792" s="35"/>
      <c r="AV1792" s="35"/>
      <c r="AW1792" s="35"/>
      <c r="AX1792" s="35"/>
      <c r="AY1792" s="35"/>
      <c r="AZ1792" s="35"/>
      <c r="BA1792" s="35"/>
      <c r="BB1792" s="35"/>
      <c r="BC1792" s="35"/>
      <c r="BD1792" s="35"/>
      <c r="BE1792" s="35"/>
      <c r="BF1792" s="35"/>
      <c r="BG1792" s="35"/>
      <c r="BH1792" s="35"/>
      <c r="BI1792" s="35"/>
      <c r="BJ1792" s="35"/>
      <c r="BK1792" s="35"/>
      <c r="BL1792" s="35"/>
      <c r="BM1792" s="35"/>
      <c r="BN1792" s="35"/>
      <c r="BO1792" s="35"/>
      <c r="BP1792" s="35"/>
      <c r="BQ1792" s="35"/>
      <c r="BR1792" s="35"/>
      <c r="BS1792" s="35"/>
      <c r="BT1792" s="35"/>
      <c r="BU1792" s="35"/>
      <c r="BV1792" s="35"/>
    </row>
    <row r="1793" spans="1:74" s="54" customFormat="1" ht="15" customHeight="1" x14ac:dyDescent="0.15">
      <c r="A1793" s="35"/>
      <c r="B1793" s="35"/>
      <c r="C1793" s="35"/>
      <c r="D1793" s="35"/>
      <c r="E1793" s="35"/>
      <c r="F1793" s="35"/>
      <c r="G1793" s="35"/>
      <c r="H1793" s="35"/>
      <c r="I1793" s="35"/>
      <c r="J1793" s="35"/>
      <c r="K1793" s="35"/>
      <c r="L1793" s="35"/>
      <c r="M1793" s="35"/>
      <c r="N1793" s="35"/>
      <c r="O1793" s="35"/>
      <c r="P1793" s="35"/>
      <c r="Q1793" s="35"/>
      <c r="R1793" s="35"/>
      <c r="S1793" s="35"/>
      <c r="T1793" s="35"/>
      <c r="U1793" s="35"/>
      <c r="V1793" s="35"/>
      <c r="W1793" s="35"/>
      <c r="X1793" s="35"/>
      <c r="Y1793" s="35"/>
      <c r="Z1793" s="35"/>
      <c r="AA1793" s="35"/>
      <c r="AB1793" s="35"/>
      <c r="AC1793" s="35"/>
      <c r="AD1793" s="35"/>
      <c r="AE1793" s="35"/>
      <c r="AG1793" s="216" t="s">
        <v>181</v>
      </c>
      <c r="AH1793" s="907" t="s">
        <v>2675</v>
      </c>
      <c r="AI1793" s="906" t="s">
        <v>2676</v>
      </c>
      <c r="AJ1793" s="905">
        <v>1904013</v>
      </c>
      <c r="AK1793" s="451" t="s">
        <v>139</v>
      </c>
      <c r="AL1793" s="451">
        <v>1</v>
      </c>
      <c r="AM1793" s="449" t="s">
        <v>3041</v>
      </c>
      <c r="AN1793" s="450"/>
      <c r="AP1793" s="77"/>
      <c r="AQ1793" s="77"/>
      <c r="AR1793" s="35"/>
      <c r="AS1793" s="35"/>
      <c r="AT1793" s="35"/>
      <c r="AU1793" s="35"/>
      <c r="AV1793" s="35"/>
      <c r="AW1793" s="35"/>
      <c r="AX1793" s="35"/>
      <c r="AY1793" s="35"/>
      <c r="AZ1793" s="35"/>
      <c r="BA1793" s="35"/>
      <c r="BB1793" s="35"/>
      <c r="BC1793" s="35"/>
      <c r="BD1793" s="35"/>
      <c r="BE1793" s="35"/>
      <c r="BF1793" s="35"/>
      <c r="BG1793" s="35"/>
      <c r="BH1793" s="35"/>
      <c r="BI1793" s="35"/>
      <c r="BJ1793" s="35"/>
      <c r="BK1793" s="35"/>
      <c r="BL1793" s="35"/>
      <c r="BM1793" s="35"/>
      <c r="BN1793" s="35"/>
      <c r="BO1793" s="35"/>
      <c r="BP1793" s="35"/>
      <c r="BQ1793" s="35"/>
      <c r="BR1793" s="35"/>
      <c r="BS1793" s="35"/>
      <c r="BT1793" s="35"/>
      <c r="BU1793" s="35"/>
      <c r="BV1793" s="35"/>
    </row>
    <row r="1794" spans="1:74" s="54" customFormat="1" ht="15" customHeight="1" x14ac:dyDescent="0.15">
      <c r="A1794" s="35"/>
      <c r="B1794" s="35"/>
      <c r="C1794" s="35"/>
      <c r="D1794" s="35"/>
      <c r="E1794" s="35"/>
      <c r="F1794" s="35"/>
      <c r="G1794" s="35"/>
      <c r="H1794" s="35"/>
      <c r="I1794" s="35"/>
      <c r="J1794" s="35"/>
      <c r="K1794" s="35"/>
      <c r="L1794" s="35"/>
      <c r="M1794" s="35"/>
      <c r="N1794" s="35"/>
      <c r="O1794" s="35"/>
      <c r="P1794" s="35"/>
      <c r="Q1794" s="35"/>
      <c r="R1794" s="35"/>
      <c r="S1794" s="35"/>
      <c r="T1794" s="35"/>
      <c r="U1794" s="35"/>
      <c r="V1794" s="35"/>
      <c r="W1794" s="35"/>
      <c r="X1794" s="35"/>
      <c r="Y1794" s="35"/>
      <c r="Z1794" s="35"/>
      <c r="AA1794" s="35"/>
      <c r="AB1794" s="35"/>
      <c r="AC1794" s="35"/>
      <c r="AD1794" s="35"/>
      <c r="AE1794" s="35"/>
      <c r="AG1794" s="216" t="s">
        <v>181</v>
      </c>
      <c r="AH1794" s="907" t="s">
        <v>2692</v>
      </c>
      <c r="AI1794" s="906" t="s">
        <v>2693</v>
      </c>
      <c r="AJ1794" s="905">
        <v>1904014</v>
      </c>
      <c r="AK1794" s="451">
        <v>1</v>
      </c>
      <c r="AL1794" s="451" t="s">
        <v>139</v>
      </c>
      <c r="AM1794" s="451" t="s">
        <v>140</v>
      </c>
      <c r="AN1794" s="450"/>
      <c r="AP1794" s="77"/>
      <c r="AQ1794" s="77"/>
      <c r="AR1794" s="35"/>
      <c r="AS1794" s="35"/>
      <c r="AT1794" s="35"/>
      <c r="AU1794" s="35"/>
      <c r="AV1794" s="35"/>
      <c r="AW1794" s="35"/>
      <c r="AX1794" s="35"/>
      <c r="AY1794" s="35"/>
      <c r="AZ1794" s="35"/>
      <c r="BA1794" s="35"/>
      <c r="BB1794" s="35"/>
      <c r="BC1794" s="35"/>
      <c r="BD1794" s="35"/>
      <c r="BE1794" s="35"/>
      <c r="BF1794" s="35"/>
      <c r="BG1794" s="35"/>
      <c r="BH1794" s="35"/>
      <c r="BI1794" s="35"/>
      <c r="BJ1794" s="35"/>
      <c r="BK1794" s="35"/>
      <c r="BL1794" s="35"/>
      <c r="BM1794" s="35"/>
      <c r="BN1794" s="35"/>
      <c r="BO1794" s="35"/>
      <c r="BP1794" s="35"/>
      <c r="BQ1794" s="35"/>
      <c r="BR1794" s="35"/>
      <c r="BS1794" s="35"/>
      <c r="BT1794" s="35"/>
      <c r="BU1794" s="35"/>
      <c r="BV1794" s="35"/>
    </row>
    <row r="1795" spans="1:74" s="54" customFormat="1" ht="15" customHeight="1" x14ac:dyDescent="0.15">
      <c r="A1795" s="35"/>
      <c r="B1795" s="35"/>
      <c r="C1795" s="35"/>
      <c r="D1795" s="35"/>
      <c r="E1795" s="35"/>
      <c r="F1795" s="35"/>
      <c r="G1795" s="35"/>
      <c r="H1795" s="35"/>
      <c r="I1795" s="35"/>
      <c r="J1795" s="35"/>
      <c r="K1795" s="35"/>
      <c r="L1795" s="35"/>
      <c r="M1795" s="35"/>
      <c r="N1795" s="35"/>
      <c r="O1795" s="35"/>
      <c r="P1795" s="35"/>
      <c r="Q1795" s="35"/>
      <c r="R1795" s="35"/>
      <c r="S1795" s="35"/>
      <c r="T1795" s="35"/>
      <c r="U1795" s="35"/>
      <c r="V1795" s="35"/>
      <c r="W1795" s="35"/>
      <c r="X1795" s="35"/>
      <c r="Y1795" s="35"/>
      <c r="Z1795" s="35"/>
      <c r="AA1795" s="35"/>
      <c r="AB1795" s="35"/>
      <c r="AC1795" s="35"/>
      <c r="AD1795" s="35"/>
      <c r="AE1795" s="35"/>
      <c r="AG1795" s="216" t="s">
        <v>181</v>
      </c>
      <c r="AH1795" s="907" t="s">
        <v>2694</v>
      </c>
      <c r="AI1795" s="906" t="s">
        <v>2695</v>
      </c>
      <c r="AJ1795" s="905">
        <v>1904015</v>
      </c>
      <c r="AK1795" s="451" t="s">
        <v>139</v>
      </c>
      <c r="AL1795" s="451">
        <v>1</v>
      </c>
      <c r="AM1795" s="449" t="s">
        <v>3041</v>
      </c>
      <c r="AN1795" s="450"/>
      <c r="AP1795" s="77"/>
      <c r="AQ1795" s="77"/>
      <c r="AR1795" s="35"/>
      <c r="AS1795" s="35"/>
      <c r="AT1795" s="35"/>
      <c r="AU1795" s="35"/>
      <c r="AV1795" s="35"/>
      <c r="AW1795" s="35"/>
      <c r="AX1795" s="35"/>
      <c r="AY1795" s="35"/>
      <c r="AZ1795" s="35"/>
      <c r="BA1795" s="35"/>
      <c r="BB1795" s="35"/>
      <c r="BC1795" s="35"/>
      <c r="BD1795" s="35"/>
      <c r="BE1795" s="35"/>
      <c r="BF1795" s="35"/>
      <c r="BG1795" s="35"/>
      <c r="BH1795" s="35"/>
      <c r="BI1795" s="35"/>
      <c r="BJ1795" s="35"/>
      <c r="BK1795" s="35"/>
      <c r="BL1795" s="35"/>
      <c r="BM1795" s="35"/>
      <c r="BN1795" s="35"/>
      <c r="BO1795" s="35"/>
      <c r="BP1795" s="35"/>
      <c r="BQ1795" s="35"/>
      <c r="BR1795" s="35"/>
      <c r="BS1795" s="35"/>
      <c r="BT1795" s="35"/>
      <c r="BU1795" s="35"/>
      <c r="BV1795" s="35"/>
    </row>
    <row r="1796" spans="1:74" s="54" customFormat="1" ht="15" customHeight="1" x14ac:dyDescent="0.15">
      <c r="A1796" s="35"/>
      <c r="B1796" s="35"/>
      <c r="C1796" s="35"/>
      <c r="D1796" s="35"/>
      <c r="E1796" s="35"/>
      <c r="F1796" s="35"/>
      <c r="G1796" s="35"/>
      <c r="H1796" s="35"/>
      <c r="I1796" s="35"/>
      <c r="J1796" s="35"/>
      <c r="K1796" s="35"/>
      <c r="L1796" s="35"/>
      <c r="M1796" s="35"/>
      <c r="N1796" s="35"/>
      <c r="O1796" s="35"/>
      <c r="P1796" s="35"/>
      <c r="Q1796" s="35"/>
      <c r="R1796" s="35"/>
      <c r="S1796" s="35"/>
      <c r="T1796" s="35"/>
      <c r="U1796" s="35"/>
      <c r="V1796" s="35"/>
      <c r="W1796" s="35"/>
      <c r="X1796" s="35"/>
      <c r="Y1796" s="35"/>
      <c r="Z1796" s="35"/>
      <c r="AA1796" s="35"/>
      <c r="AB1796" s="35"/>
      <c r="AC1796" s="35"/>
      <c r="AD1796" s="35"/>
      <c r="AE1796" s="35"/>
      <c r="AG1796" s="216" t="s">
        <v>181</v>
      </c>
      <c r="AH1796" s="907" t="s">
        <v>2696</v>
      </c>
      <c r="AI1796" s="906" t="s">
        <v>2697</v>
      </c>
      <c r="AJ1796" s="905">
        <v>1904016</v>
      </c>
      <c r="AK1796" s="451">
        <v>1</v>
      </c>
      <c r="AL1796" s="451" t="s">
        <v>139</v>
      </c>
      <c r="AM1796" s="451" t="s">
        <v>140</v>
      </c>
      <c r="AN1796" s="450"/>
      <c r="AP1796" s="77"/>
      <c r="AQ1796" s="77"/>
      <c r="AR1796" s="35"/>
      <c r="AS1796" s="35"/>
      <c r="AT1796" s="35"/>
      <c r="AU1796" s="35"/>
      <c r="AV1796" s="35"/>
      <c r="AW1796" s="35"/>
      <c r="AX1796" s="35"/>
      <c r="AY1796" s="35"/>
      <c r="AZ1796" s="35"/>
      <c r="BA1796" s="35"/>
      <c r="BB1796" s="35"/>
      <c r="BC1796" s="35"/>
      <c r="BD1796" s="35"/>
      <c r="BE1796" s="35"/>
      <c r="BF1796" s="35"/>
      <c r="BG1796" s="35"/>
      <c r="BH1796" s="35"/>
      <c r="BI1796" s="35"/>
      <c r="BJ1796" s="35"/>
      <c r="BK1796" s="35"/>
      <c r="BL1796" s="35"/>
      <c r="BM1796" s="35"/>
      <c r="BN1796" s="35"/>
      <c r="BO1796" s="35"/>
      <c r="BP1796" s="35"/>
      <c r="BQ1796" s="35"/>
      <c r="BR1796" s="35"/>
      <c r="BS1796" s="35"/>
      <c r="BT1796" s="35"/>
      <c r="BU1796" s="35"/>
      <c r="BV1796" s="35"/>
    </row>
    <row r="1797" spans="1:74" s="54" customFormat="1" ht="15" customHeight="1" x14ac:dyDescent="0.15">
      <c r="A1797" s="35"/>
      <c r="B1797" s="35"/>
      <c r="C1797" s="35"/>
      <c r="D1797" s="35"/>
      <c r="E1797" s="35"/>
      <c r="F1797" s="35"/>
      <c r="G1797" s="35"/>
      <c r="H1797" s="35"/>
      <c r="I1797" s="35"/>
      <c r="J1797" s="35"/>
      <c r="K1797" s="35"/>
      <c r="L1797" s="35"/>
      <c r="M1797" s="35"/>
      <c r="N1797" s="35"/>
      <c r="O1797" s="35"/>
      <c r="P1797" s="35"/>
      <c r="Q1797" s="35"/>
      <c r="R1797" s="35"/>
      <c r="S1797" s="35"/>
      <c r="T1797" s="35"/>
      <c r="U1797" s="35"/>
      <c r="V1797" s="35"/>
      <c r="W1797" s="35"/>
      <c r="X1797" s="35"/>
      <c r="Y1797" s="35"/>
      <c r="Z1797" s="35"/>
      <c r="AA1797" s="35"/>
      <c r="AB1797" s="35"/>
      <c r="AC1797" s="35"/>
      <c r="AD1797" s="35"/>
      <c r="AE1797" s="35"/>
      <c r="AG1797" s="216" t="s">
        <v>181</v>
      </c>
      <c r="AH1797" s="907" t="s">
        <v>2679</v>
      </c>
      <c r="AI1797" s="906" t="s">
        <v>2680</v>
      </c>
      <c r="AJ1797" s="905">
        <v>1904017</v>
      </c>
      <c r="AK1797" s="451">
        <v>1</v>
      </c>
      <c r="AL1797" s="451" t="s">
        <v>139</v>
      </c>
      <c r="AM1797" s="449" t="s">
        <v>3041</v>
      </c>
      <c r="AN1797" s="450"/>
      <c r="AP1797" s="77"/>
      <c r="AQ1797" s="77"/>
      <c r="AR1797" s="35"/>
      <c r="AS1797" s="35"/>
      <c r="AT1797" s="35"/>
      <c r="AU1797" s="35"/>
      <c r="AV1797" s="35"/>
      <c r="AW1797" s="35"/>
      <c r="AX1797" s="35"/>
      <c r="AY1797" s="35"/>
      <c r="AZ1797" s="35"/>
      <c r="BA1797" s="35"/>
      <c r="BB1797" s="35"/>
      <c r="BC1797" s="35"/>
      <c r="BD1797" s="35"/>
      <c r="BE1797" s="35"/>
      <c r="BF1797" s="35"/>
      <c r="BG1797" s="35"/>
      <c r="BH1797" s="35"/>
      <c r="BI1797" s="35"/>
      <c r="BJ1797" s="35"/>
      <c r="BK1797" s="35"/>
      <c r="BL1797" s="35"/>
      <c r="BM1797" s="35"/>
      <c r="BN1797" s="35"/>
      <c r="BO1797" s="35"/>
      <c r="BP1797" s="35"/>
      <c r="BQ1797" s="35"/>
      <c r="BR1797" s="35"/>
      <c r="BS1797" s="35"/>
      <c r="BT1797" s="35"/>
      <c r="BU1797" s="35"/>
      <c r="BV1797" s="35"/>
    </row>
    <row r="1798" spans="1:74" s="54" customFormat="1" ht="15" customHeight="1" x14ac:dyDescent="0.15">
      <c r="A1798" s="35"/>
      <c r="B1798" s="35"/>
      <c r="C1798" s="35"/>
      <c r="D1798" s="35"/>
      <c r="E1798" s="35"/>
      <c r="F1798" s="35"/>
      <c r="G1798" s="35"/>
      <c r="H1798" s="35"/>
      <c r="I1798" s="35"/>
      <c r="J1798" s="35"/>
      <c r="K1798" s="35"/>
      <c r="L1798" s="35"/>
      <c r="M1798" s="35"/>
      <c r="N1798" s="35"/>
      <c r="O1798" s="35"/>
      <c r="P1798" s="35"/>
      <c r="Q1798" s="35"/>
      <c r="R1798" s="35"/>
      <c r="S1798" s="35"/>
      <c r="T1798" s="35"/>
      <c r="U1798" s="35"/>
      <c r="V1798" s="35"/>
      <c r="W1798" s="35"/>
      <c r="X1798" s="35"/>
      <c r="Y1798" s="35"/>
      <c r="Z1798" s="35"/>
      <c r="AA1798" s="35"/>
      <c r="AB1798" s="35"/>
      <c r="AC1798" s="35"/>
      <c r="AD1798" s="35"/>
      <c r="AE1798" s="35"/>
      <c r="AG1798" s="216" t="s">
        <v>181</v>
      </c>
      <c r="AH1798" s="907" t="s">
        <v>2688</v>
      </c>
      <c r="AI1798" s="906" t="s">
        <v>2689</v>
      </c>
      <c r="AJ1798" s="905">
        <v>1904018</v>
      </c>
      <c r="AK1798" s="451" t="s">
        <v>139</v>
      </c>
      <c r="AL1798" s="451">
        <v>1</v>
      </c>
      <c r="AM1798" s="449" t="s">
        <v>3041</v>
      </c>
      <c r="AN1798" s="450"/>
      <c r="AP1798" s="77"/>
      <c r="AQ1798" s="77"/>
      <c r="AR1798" s="35"/>
      <c r="AS1798" s="35"/>
      <c r="AT1798" s="35"/>
      <c r="AU1798" s="35"/>
      <c r="AV1798" s="35"/>
      <c r="AW1798" s="35"/>
      <c r="AX1798" s="35"/>
      <c r="AY1798" s="35"/>
      <c r="AZ1798" s="35"/>
      <c r="BA1798" s="35"/>
      <c r="BB1798" s="35"/>
      <c r="BC1798" s="35"/>
      <c r="BD1798" s="35"/>
      <c r="BE1798" s="35"/>
      <c r="BF1798" s="35"/>
      <c r="BG1798" s="35"/>
      <c r="BH1798" s="35"/>
      <c r="BI1798" s="35"/>
      <c r="BJ1798" s="35"/>
      <c r="BK1798" s="35"/>
      <c r="BL1798" s="35"/>
      <c r="BM1798" s="35"/>
      <c r="BN1798" s="35"/>
      <c r="BO1798" s="35"/>
      <c r="BP1798" s="35"/>
      <c r="BQ1798" s="35"/>
      <c r="BR1798" s="35"/>
      <c r="BS1798" s="35"/>
      <c r="BT1798" s="35"/>
      <c r="BU1798" s="35"/>
      <c r="BV1798" s="35"/>
    </row>
    <row r="1799" spans="1:74" s="54" customFormat="1" ht="15" customHeight="1" x14ac:dyDescent="0.15">
      <c r="A1799" s="35"/>
      <c r="B1799" s="35"/>
      <c r="C1799" s="35"/>
      <c r="D1799" s="35"/>
      <c r="E1799" s="35"/>
      <c r="F1799" s="35"/>
      <c r="G1799" s="35"/>
      <c r="H1799" s="35"/>
      <c r="I1799" s="35"/>
      <c r="J1799" s="35"/>
      <c r="K1799" s="35"/>
      <c r="L1799" s="35"/>
      <c r="M1799" s="35"/>
      <c r="N1799" s="35"/>
      <c r="O1799" s="35"/>
      <c r="P1799" s="35"/>
      <c r="Q1799" s="35"/>
      <c r="R1799" s="35"/>
      <c r="S1799" s="35"/>
      <c r="T1799" s="35"/>
      <c r="U1799" s="35"/>
      <c r="V1799" s="35"/>
      <c r="W1799" s="35"/>
      <c r="X1799" s="35"/>
      <c r="Y1799" s="35"/>
      <c r="Z1799" s="35"/>
      <c r="AA1799" s="35"/>
      <c r="AB1799" s="35"/>
      <c r="AC1799" s="35"/>
      <c r="AD1799" s="35"/>
      <c r="AE1799" s="35"/>
      <c r="AG1799" s="216" t="s">
        <v>181</v>
      </c>
      <c r="AH1799" s="907" t="s">
        <v>2659</v>
      </c>
      <c r="AI1799" s="906" t="s">
        <v>2660</v>
      </c>
      <c r="AJ1799" s="905">
        <v>1904019</v>
      </c>
      <c r="AK1799" s="451" t="s">
        <v>139</v>
      </c>
      <c r="AL1799" s="451">
        <v>1</v>
      </c>
      <c r="AM1799" s="449" t="s">
        <v>3041</v>
      </c>
      <c r="AN1799" s="450"/>
      <c r="AP1799" s="77"/>
      <c r="AQ1799" s="77"/>
      <c r="AR1799" s="35"/>
      <c r="AS1799" s="35"/>
      <c r="AT1799" s="35"/>
      <c r="AU1799" s="35"/>
      <c r="AV1799" s="35"/>
      <c r="AW1799" s="35"/>
      <c r="AX1799" s="35"/>
      <c r="AY1799" s="35"/>
      <c r="AZ1799" s="35"/>
      <c r="BA1799" s="35"/>
      <c r="BB1799" s="35"/>
      <c r="BC1799" s="35"/>
      <c r="BD1799" s="35"/>
      <c r="BE1799" s="35"/>
      <c r="BF1799" s="35"/>
      <c r="BG1799" s="35"/>
      <c r="BH1799" s="35"/>
      <c r="BI1799" s="35"/>
      <c r="BJ1799" s="35"/>
      <c r="BK1799" s="35"/>
      <c r="BL1799" s="35"/>
      <c r="BM1799" s="35"/>
      <c r="BN1799" s="35"/>
      <c r="BO1799" s="35"/>
      <c r="BP1799" s="35"/>
      <c r="BQ1799" s="35"/>
      <c r="BR1799" s="35"/>
      <c r="BS1799" s="35"/>
      <c r="BT1799" s="35"/>
      <c r="BU1799" s="35"/>
      <c r="BV1799" s="35"/>
    </row>
    <row r="1800" spans="1:74" s="54" customFormat="1" ht="15" customHeight="1" x14ac:dyDescent="0.15">
      <c r="A1800" s="35"/>
      <c r="B1800" s="35"/>
      <c r="C1800" s="35"/>
      <c r="D1800" s="35"/>
      <c r="E1800" s="35"/>
      <c r="F1800" s="35"/>
      <c r="G1800" s="35"/>
      <c r="H1800" s="35"/>
      <c r="I1800" s="35"/>
      <c r="J1800" s="35"/>
      <c r="K1800" s="35"/>
      <c r="L1800" s="35"/>
      <c r="M1800" s="35"/>
      <c r="N1800" s="35"/>
      <c r="O1800" s="35"/>
      <c r="P1800" s="35"/>
      <c r="Q1800" s="35"/>
      <c r="R1800" s="35"/>
      <c r="S1800" s="35"/>
      <c r="T1800" s="35"/>
      <c r="U1800" s="35"/>
      <c r="V1800" s="35"/>
      <c r="W1800" s="35"/>
      <c r="X1800" s="35"/>
      <c r="Y1800" s="35"/>
      <c r="Z1800" s="35"/>
      <c r="AA1800" s="35"/>
      <c r="AB1800" s="35"/>
      <c r="AC1800" s="35"/>
      <c r="AD1800" s="35"/>
      <c r="AE1800" s="35"/>
      <c r="AG1800" s="216" t="s">
        <v>181</v>
      </c>
      <c r="AH1800" s="907" t="s">
        <v>2663</v>
      </c>
      <c r="AI1800" s="906" t="s">
        <v>2664</v>
      </c>
      <c r="AJ1800" s="905">
        <v>1904020</v>
      </c>
      <c r="AK1800" s="451" t="s">
        <v>139</v>
      </c>
      <c r="AL1800" s="451">
        <v>1</v>
      </c>
      <c r="AM1800" s="449" t="s">
        <v>3041</v>
      </c>
      <c r="AN1800" s="450"/>
      <c r="AP1800" s="77"/>
      <c r="AQ1800" s="77"/>
      <c r="AR1800" s="35"/>
      <c r="AS1800" s="35"/>
      <c r="AT1800" s="35"/>
      <c r="AU1800" s="35"/>
      <c r="AV1800" s="35"/>
      <c r="AW1800" s="35"/>
      <c r="AX1800" s="35"/>
      <c r="AY1800" s="35"/>
      <c r="AZ1800" s="35"/>
      <c r="BA1800" s="35"/>
      <c r="BB1800" s="35"/>
      <c r="BC1800" s="35"/>
      <c r="BD1800" s="35"/>
      <c r="BE1800" s="35"/>
      <c r="BF1800" s="35"/>
      <c r="BG1800" s="35"/>
      <c r="BH1800" s="35"/>
      <c r="BI1800" s="35"/>
      <c r="BJ1800" s="35"/>
      <c r="BK1800" s="35"/>
      <c r="BL1800" s="35"/>
      <c r="BM1800" s="35"/>
      <c r="BN1800" s="35"/>
      <c r="BO1800" s="35"/>
      <c r="BP1800" s="35"/>
      <c r="BQ1800" s="35"/>
      <c r="BR1800" s="35"/>
      <c r="BS1800" s="35"/>
      <c r="BT1800" s="35"/>
      <c r="BU1800" s="35"/>
      <c r="BV1800" s="35"/>
    </row>
    <row r="1801" spans="1:74" s="54" customFormat="1" ht="15" customHeight="1" x14ac:dyDescent="0.15">
      <c r="A1801" s="35"/>
      <c r="B1801" s="35"/>
      <c r="C1801" s="35"/>
      <c r="D1801" s="35"/>
      <c r="E1801" s="35"/>
      <c r="F1801" s="35"/>
      <c r="G1801" s="35"/>
      <c r="H1801" s="35"/>
      <c r="I1801" s="35"/>
      <c r="J1801" s="35"/>
      <c r="K1801" s="35"/>
      <c r="L1801" s="35"/>
      <c r="M1801" s="35"/>
      <c r="N1801" s="35"/>
      <c r="O1801" s="35"/>
      <c r="P1801" s="35"/>
      <c r="Q1801" s="35"/>
      <c r="R1801" s="35"/>
      <c r="S1801" s="35"/>
      <c r="T1801" s="35"/>
      <c r="U1801" s="35"/>
      <c r="V1801" s="35"/>
      <c r="W1801" s="35"/>
      <c r="X1801" s="35"/>
      <c r="Y1801" s="35"/>
      <c r="Z1801" s="35"/>
      <c r="AA1801" s="35"/>
      <c r="AB1801" s="35"/>
      <c r="AC1801" s="35"/>
      <c r="AD1801" s="35"/>
      <c r="AE1801" s="35"/>
      <c r="AG1801" s="216" t="s">
        <v>181</v>
      </c>
      <c r="AH1801" s="907" t="s">
        <v>2686</v>
      </c>
      <c r="AI1801" s="906" t="s">
        <v>2687</v>
      </c>
      <c r="AJ1801" s="905">
        <v>1904021</v>
      </c>
      <c r="AK1801" s="451" t="s">
        <v>139</v>
      </c>
      <c r="AL1801" s="451">
        <v>1</v>
      </c>
      <c r="AM1801" s="449" t="s">
        <v>3041</v>
      </c>
      <c r="AN1801" s="450"/>
      <c r="AP1801" s="77"/>
      <c r="AQ1801" s="77"/>
      <c r="AR1801" s="35"/>
      <c r="AS1801" s="35"/>
      <c r="AT1801" s="35"/>
      <c r="AU1801" s="35"/>
      <c r="AV1801" s="35"/>
      <c r="AW1801" s="35"/>
      <c r="AX1801" s="35"/>
      <c r="AY1801" s="35"/>
      <c r="AZ1801" s="35"/>
      <c r="BA1801" s="35"/>
      <c r="BB1801" s="35"/>
      <c r="BC1801" s="35"/>
      <c r="BD1801" s="35"/>
      <c r="BE1801" s="35"/>
      <c r="BF1801" s="35"/>
      <c r="BG1801" s="35"/>
      <c r="BH1801" s="35"/>
      <c r="BI1801" s="35"/>
      <c r="BJ1801" s="35"/>
      <c r="BK1801" s="35"/>
      <c r="BL1801" s="35"/>
      <c r="BM1801" s="35"/>
      <c r="BN1801" s="35"/>
      <c r="BO1801" s="35"/>
      <c r="BP1801" s="35"/>
      <c r="BQ1801" s="35"/>
      <c r="BR1801" s="35"/>
      <c r="BS1801" s="35"/>
      <c r="BT1801" s="35"/>
      <c r="BU1801" s="35"/>
      <c r="BV1801" s="35"/>
    </row>
    <row r="1802" spans="1:74" s="54" customFormat="1" ht="15" customHeight="1" x14ac:dyDescent="0.15">
      <c r="A1802" s="35"/>
      <c r="B1802" s="35"/>
      <c r="C1802" s="35"/>
      <c r="D1802" s="35"/>
      <c r="E1802" s="35"/>
      <c r="F1802" s="35"/>
      <c r="G1802" s="35"/>
      <c r="H1802" s="35"/>
      <c r="I1802" s="35"/>
      <c r="J1802" s="35"/>
      <c r="K1802" s="35"/>
      <c r="L1802" s="35"/>
      <c r="M1802" s="35"/>
      <c r="N1802" s="35"/>
      <c r="O1802" s="35"/>
      <c r="P1802" s="35"/>
      <c r="Q1802" s="35"/>
      <c r="R1802" s="35"/>
      <c r="S1802" s="35"/>
      <c r="T1802" s="35"/>
      <c r="U1802" s="35"/>
      <c r="V1802" s="35"/>
      <c r="W1802" s="35"/>
      <c r="X1802" s="35"/>
      <c r="Y1802" s="35"/>
      <c r="Z1802" s="35"/>
      <c r="AA1802" s="35"/>
      <c r="AB1802" s="35"/>
      <c r="AC1802" s="35"/>
      <c r="AD1802" s="35"/>
      <c r="AE1802" s="35"/>
      <c r="AG1802" s="216" t="s">
        <v>181</v>
      </c>
      <c r="AH1802" s="907" t="s">
        <v>1183</v>
      </c>
      <c r="AI1802" s="906" t="s">
        <v>2683</v>
      </c>
      <c r="AJ1802" s="905">
        <v>1904022</v>
      </c>
      <c r="AK1802" s="451" t="s">
        <v>139</v>
      </c>
      <c r="AL1802" s="451">
        <v>1</v>
      </c>
      <c r="AM1802" s="449" t="s">
        <v>3041</v>
      </c>
      <c r="AN1802" s="450"/>
      <c r="AP1802" s="77"/>
      <c r="AQ1802" s="77"/>
      <c r="AR1802" s="35"/>
      <c r="AS1802" s="35"/>
      <c r="AT1802" s="35"/>
      <c r="AU1802" s="35"/>
      <c r="AV1802" s="35"/>
      <c r="AW1802" s="35"/>
      <c r="AX1802" s="35"/>
      <c r="AY1802" s="35"/>
      <c r="AZ1802" s="35"/>
      <c r="BA1802" s="35"/>
      <c r="BB1802" s="35"/>
      <c r="BC1802" s="35"/>
      <c r="BD1802" s="35"/>
      <c r="BE1802" s="35"/>
      <c r="BF1802" s="35"/>
      <c r="BG1802" s="35"/>
      <c r="BH1802" s="35"/>
      <c r="BI1802" s="35"/>
      <c r="BJ1802" s="35"/>
      <c r="BK1802" s="35"/>
      <c r="BL1802" s="35"/>
      <c r="BM1802" s="35"/>
      <c r="BN1802" s="35"/>
      <c r="BO1802" s="35"/>
      <c r="BP1802" s="35"/>
      <c r="BQ1802" s="35"/>
      <c r="BR1802" s="35"/>
      <c r="BS1802" s="35"/>
      <c r="BT1802" s="35"/>
      <c r="BU1802" s="35"/>
      <c r="BV1802" s="35"/>
    </row>
    <row r="1803" spans="1:74" s="54" customFormat="1" ht="15" customHeight="1" x14ac:dyDescent="0.15">
      <c r="A1803" s="35"/>
      <c r="B1803" s="35"/>
      <c r="C1803" s="35"/>
      <c r="D1803" s="35"/>
      <c r="E1803" s="35"/>
      <c r="F1803" s="35"/>
      <c r="G1803" s="35"/>
      <c r="H1803" s="35"/>
      <c r="I1803" s="35"/>
      <c r="J1803" s="35"/>
      <c r="K1803" s="35"/>
      <c r="L1803" s="35"/>
      <c r="M1803" s="35"/>
      <c r="N1803" s="35"/>
      <c r="O1803" s="35"/>
      <c r="P1803" s="35"/>
      <c r="Q1803" s="35"/>
      <c r="R1803" s="35"/>
      <c r="S1803" s="35"/>
      <c r="T1803" s="35"/>
      <c r="U1803" s="35"/>
      <c r="V1803" s="35"/>
      <c r="W1803" s="35"/>
      <c r="X1803" s="35"/>
      <c r="Y1803" s="35"/>
      <c r="Z1803" s="35"/>
      <c r="AA1803" s="35"/>
      <c r="AB1803" s="35"/>
      <c r="AC1803" s="35"/>
      <c r="AD1803" s="35"/>
      <c r="AE1803" s="35"/>
      <c r="AG1803" s="216" t="s">
        <v>182</v>
      </c>
      <c r="AH1803" s="907" t="s">
        <v>2702</v>
      </c>
      <c r="AI1803" s="906" t="s">
        <v>2703</v>
      </c>
      <c r="AJ1803" s="905">
        <v>1905001</v>
      </c>
      <c r="AK1803" s="451" t="s">
        <v>139</v>
      </c>
      <c r="AL1803" s="451">
        <v>1</v>
      </c>
      <c r="AM1803" s="449" t="s">
        <v>3041</v>
      </c>
      <c r="AN1803" s="450"/>
      <c r="AP1803" s="77"/>
      <c r="AQ1803" s="77"/>
      <c r="AR1803" s="35"/>
      <c r="AS1803" s="35"/>
      <c r="AT1803" s="35"/>
      <c r="AU1803" s="35"/>
      <c r="AV1803" s="35"/>
      <c r="AW1803" s="35"/>
      <c r="AX1803" s="35"/>
      <c r="AY1803" s="35"/>
      <c r="AZ1803" s="35"/>
      <c r="BA1803" s="35"/>
      <c r="BB1803" s="35"/>
      <c r="BC1803" s="35"/>
      <c r="BD1803" s="35"/>
      <c r="BE1803" s="35"/>
      <c r="BF1803" s="35"/>
      <c r="BG1803" s="35"/>
      <c r="BH1803" s="35"/>
      <c r="BI1803" s="35"/>
      <c r="BJ1803" s="35"/>
      <c r="BK1803" s="35"/>
      <c r="BL1803" s="35"/>
      <c r="BM1803" s="35"/>
      <c r="BN1803" s="35"/>
      <c r="BO1803" s="35"/>
      <c r="BP1803" s="35"/>
      <c r="BQ1803" s="35"/>
      <c r="BR1803" s="35"/>
      <c r="BS1803" s="35"/>
      <c r="BT1803" s="35"/>
      <c r="BU1803" s="35"/>
      <c r="BV1803" s="35"/>
    </row>
    <row r="1804" spans="1:74" s="54" customFormat="1" ht="15" customHeight="1" x14ac:dyDescent="0.15">
      <c r="A1804" s="35"/>
      <c r="B1804" s="35"/>
      <c r="C1804" s="35"/>
      <c r="D1804" s="35"/>
      <c r="E1804" s="35"/>
      <c r="F1804" s="35"/>
      <c r="G1804" s="35"/>
      <c r="H1804" s="35"/>
      <c r="I1804" s="35"/>
      <c r="J1804" s="35"/>
      <c r="K1804" s="35"/>
      <c r="L1804" s="35"/>
      <c r="M1804" s="35"/>
      <c r="N1804" s="35"/>
      <c r="O1804" s="35"/>
      <c r="P1804" s="35"/>
      <c r="Q1804" s="35"/>
      <c r="R1804" s="35"/>
      <c r="S1804" s="35"/>
      <c r="T1804" s="35"/>
      <c r="U1804" s="35"/>
      <c r="V1804" s="35"/>
      <c r="W1804" s="35"/>
      <c r="X1804" s="35"/>
      <c r="Y1804" s="35"/>
      <c r="Z1804" s="35"/>
      <c r="AA1804" s="35"/>
      <c r="AB1804" s="35"/>
      <c r="AC1804" s="35"/>
      <c r="AD1804" s="35"/>
      <c r="AE1804" s="35"/>
      <c r="AG1804" s="216" t="s">
        <v>182</v>
      </c>
      <c r="AH1804" s="907" t="s">
        <v>2708</v>
      </c>
      <c r="AI1804" s="906" t="s">
        <v>2709</v>
      </c>
      <c r="AJ1804" s="905">
        <v>1905002</v>
      </c>
      <c r="AK1804" s="451">
        <v>1</v>
      </c>
      <c r="AL1804" s="451" t="s">
        <v>139</v>
      </c>
      <c r="AM1804" s="449" t="s">
        <v>3041</v>
      </c>
      <c r="AN1804" s="450"/>
      <c r="AP1804" s="77"/>
      <c r="AQ1804" s="77"/>
      <c r="AR1804" s="35"/>
      <c r="AS1804" s="35"/>
      <c r="AT1804" s="35"/>
      <c r="AU1804" s="35"/>
      <c r="AV1804" s="35"/>
      <c r="AW1804" s="35"/>
      <c r="AX1804" s="35"/>
      <c r="AY1804" s="35"/>
      <c r="AZ1804" s="35"/>
      <c r="BA1804" s="35"/>
      <c r="BB1804" s="35"/>
      <c r="BC1804" s="35"/>
      <c r="BD1804" s="35"/>
      <c r="BE1804" s="35"/>
      <c r="BF1804" s="35"/>
      <c r="BG1804" s="35"/>
      <c r="BH1804" s="35"/>
      <c r="BI1804" s="35"/>
      <c r="BJ1804" s="35"/>
      <c r="BK1804" s="35"/>
      <c r="BL1804" s="35"/>
      <c r="BM1804" s="35"/>
      <c r="BN1804" s="35"/>
      <c r="BO1804" s="35"/>
      <c r="BP1804" s="35"/>
      <c r="BQ1804" s="35"/>
      <c r="BR1804" s="35"/>
      <c r="BS1804" s="35"/>
      <c r="BT1804" s="35"/>
      <c r="BU1804" s="35"/>
      <c r="BV1804" s="35"/>
    </row>
    <row r="1805" spans="1:74" s="54" customFormat="1" ht="15" customHeight="1" x14ac:dyDescent="0.15">
      <c r="A1805" s="35"/>
      <c r="B1805" s="35"/>
      <c r="C1805" s="35"/>
      <c r="D1805" s="35"/>
      <c r="E1805" s="35"/>
      <c r="F1805" s="35"/>
      <c r="G1805" s="35"/>
      <c r="H1805" s="35"/>
      <c r="I1805" s="35"/>
      <c r="J1805" s="35"/>
      <c r="K1805" s="35"/>
      <c r="L1805" s="35"/>
      <c r="M1805" s="35"/>
      <c r="N1805" s="35"/>
      <c r="O1805" s="35"/>
      <c r="P1805" s="35"/>
      <c r="Q1805" s="35"/>
      <c r="R1805" s="35"/>
      <c r="S1805" s="35"/>
      <c r="T1805" s="35"/>
      <c r="U1805" s="35"/>
      <c r="V1805" s="35"/>
      <c r="W1805" s="35"/>
      <c r="X1805" s="35"/>
      <c r="Y1805" s="35"/>
      <c r="Z1805" s="35"/>
      <c r="AA1805" s="35"/>
      <c r="AB1805" s="35"/>
      <c r="AC1805" s="35"/>
      <c r="AD1805" s="35"/>
      <c r="AE1805" s="35"/>
      <c r="AG1805" s="216" t="s">
        <v>182</v>
      </c>
      <c r="AH1805" s="907" t="s">
        <v>2718</v>
      </c>
      <c r="AI1805" s="906" t="s">
        <v>2719</v>
      </c>
      <c r="AJ1805" s="905">
        <v>1905003</v>
      </c>
      <c r="AK1805" s="451" t="s">
        <v>139</v>
      </c>
      <c r="AL1805" s="451">
        <v>1</v>
      </c>
      <c r="AM1805" s="449" t="s">
        <v>3041</v>
      </c>
      <c r="AN1805" s="450"/>
      <c r="AP1805" s="77"/>
      <c r="AQ1805" s="77"/>
      <c r="AR1805" s="35"/>
      <c r="AS1805" s="35"/>
      <c r="AT1805" s="35"/>
      <c r="AU1805" s="35"/>
      <c r="AV1805" s="35"/>
      <c r="AW1805" s="35"/>
      <c r="AX1805" s="35"/>
      <c r="AY1805" s="35"/>
      <c r="AZ1805" s="35"/>
      <c r="BA1805" s="35"/>
      <c r="BB1805" s="35"/>
      <c r="BC1805" s="35"/>
      <c r="BD1805" s="35"/>
      <c r="BE1805" s="35"/>
      <c r="BF1805" s="35"/>
      <c r="BG1805" s="35"/>
      <c r="BH1805" s="35"/>
      <c r="BI1805" s="35"/>
      <c r="BJ1805" s="35"/>
      <c r="BK1805" s="35"/>
      <c r="BL1805" s="35"/>
      <c r="BM1805" s="35"/>
      <c r="BN1805" s="35"/>
      <c r="BO1805" s="35"/>
      <c r="BP1805" s="35"/>
      <c r="BQ1805" s="35"/>
      <c r="BR1805" s="35"/>
      <c r="BS1805" s="35"/>
      <c r="BT1805" s="35"/>
      <c r="BU1805" s="35"/>
      <c r="BV1805" s="35"/>
    </row>
    <row r="1806" spans="1:74" s="54" customFormat="1" ht="15" customHeight="1" x14ac:dyDescent="0.15">
      <c r="A1806" s="35"/>
      <c r="B1806" s="35"/>
      <c r="C1806" s="35"/>
      <c r="D1806" s="35"/>
      <c r="E1806" s="35"/>
      <c r="F1806" s="35"/>
      <c r="G1806" s="35"/>
      <c r="H1806" s="35"/>
      <c r="I1806" s="35"/>
      <c r="J1806" s="35"/>
      <c r="K1806" s="35"/>
      <c r="L1806" s="35"/>
      <c r="M1806" s="35"/>
      <c r="N1806" s="35"/>
      <c r="O1806" s="35"/>
      <c r="P1806" s="35"/>
      <c r="Q1806" s="35"/>
      <c r="R1806" s="35"/>
      <c r="S1806" s="35"/>
      <c r="T1806" s="35"/>
      <c r="U1806" s="35"/>
      <c r="V1806" s="35"/>
      <c r="W1806" s="35"/>
      <c r="X1806" s="35"/>
      <c r="Y1806" s="35"/>
      <c r="Z1806" s="35"/>
      <c r="AA1806" s="35"/>
      <c r="AB1806" s="35"/>
      <c r="AC1806" s="35"/>
      <c r="AD1806" s="35"/>
      <c r="AE1806" s="35"/>
      <c r="AG1806" s="216" t="s">
        <v>182</v>
      </c>
      <c r="AH1806" s="907" t="s">
        <v>2726</v>
      </c>
      <c r="AI1806" s="906" t="s">
        <v>2727</v>
      </c>
      <c r="AJ1806" s="905">
        <v>1905004</v>
      </c>
      <c r="AK1806" s="451" t="s">
        <v>139</v>
      </c>
      <c r="AL1806" s="451">
        <v>1</v>
      </c>
      <c r="AM1806" s="449" t="s">
        <v>3041</v>
      </c>
      <c r="AN1806" s="450"/>
      <c r="AP1806" s="77"/>
      <c r="AQ1806" s="77"/>
      <c r="AR1806" s="35"/>
      <c r="AS1806" s="35"/>
      <c r="AT1806" s="35"/>
      <c r="AU1806" s="35"/>
      <c r="AV1806" s="35"/>
      <c r="AW1806" s="35"/>
      <c r="AX1806" s="35"/>
      <c r="AY1806" s="35"/>
      <c r="AZ1806" s="35"/>
      <c r="BA1806" s="35"/>
      <c r="BB1806" s="35"/>
      <c r="BC1806" s="35"/>
      <c r="BD1806" s="35"/>
      <c r="BE1806" s="35"/>
      <c r="BF1806" s="35"/>
      <c r="BG1806" s="35"/>
      <c r="BH1806" s="35"/>
      <c r="BI1806" s="35"/>
      <c r="BJ1806" s="35"/>
      <c r="BK1806" s="35"/>
      <c r="BL1806" s="35"/>
      <c r="BM1806" s="35"/>
      <c r="BN1806" s="35"/>
      <c r="BO1806" s="35"/>
      <c r="BP1806" s="35"/>
      <c r="BQ1806" s="35"/>
      <c r="BR1806" s="35"/>
      <c r="BS1806" s="35"/>
      <c r="BT1806" s="35"/>
      <c r="BU1806" s="35"/>
      <c r="BV1806" s="35"/>
    </row>
    <row r="1807" spans="1:74" s="54" customFormat="1" ht="15" customHeight="1" x14ac:dyDescent="0.15">
      <c r="A1807" s="35"/>
      <c r="B1807" s="35"/>
      <c r="C1807" s="35"/>
      <c r="D1807" s="35"/>
      <c r="E1807" s="35"/>
      <c r="F1807" s="35"/>
      <c r="G1807" s="35"/>
      <c r="H1807" s="35"/>
      <c r="I1807" s="35"/>
      <c r="J1807" s="35"/>
      <c r="K1807" s="35"/>
      <c r="L1807" s="35"/>
      <c r="M1807" s="35"/>
      <c r="N1807" s="35"/>
      <c r="O1807" s="35"/>
      <c r="P1807" s="35"/>
      <c r="Q1807" s="35"/>
      <c r="R1807" s="35"/>
      <c r="S1807" s="35"/>
      <c r="T1807" s="35"/>
      <c r="U1807" s="35"/>
      <c r="V1807" s="35"/>
      <c r="W1807" s="35"/>
      <c r="X1807" s="35"/>
      <c r="Y1807" s="35"/>
      <c r="Z1807" s="35"/>
      <c r="AA1807" s="35"/>
      <c r="AB1807" s="35"/>
      <c r="AC1807" s="35"/>
      <c r="AD1807" s="35"/>
      <c r="AE1807" s="35"/>
      <c r="AG1807" s="216" t="s">
        <v>182</v>
      </c>
      <c r="AH1807" s="907" t="s">
        <v>2704</v>
      </c>
      <c r="AI1807" s="906" t="s">
        <v>2705</v>
      </c>
      <c r="AJ1807" s="905">
        <v>1905005</v>
      </c>
      <c r="AK1807" s="451" t="s">
        <v>139</v>
      </c>
      <c r="AL1807" s="451">
        <v>1</v>
      </c>
      <c r="AM1807" s="449" t="s">
        <v>3041</v>
      </c>
      <c r="AN1807" s="450"/>
      <c r="AP1807" s="77"/>
      <c r="AQ1807" s="77"/>
      <c r="AR1807" s="35"/>
      <c r="AS1807" s="35"/>
      <c r="AT1807" s="35"/>
      <c r="AU1807" s="35"/>
      <c r="AV1807" s="35"/>
      <c r="AW1807" s="35"/>
      <c r="AX1807" s="35"/>
      <c r="AY1807" s="35"/>
      <c r="AZ1807" s="35"/>
      <c r="BA1807" s="35"/>
      <c r="BB1807" s="35"/>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row>
    <row r="1808" spans="1:74" s="54" customFormat="1" ht="15" customHeight="1" x14ac:dyDescent="0.15">
      <c r="A1808" s="35"/>
      <c r="B1808" s="35"/>
      <c r="C1808" s="35"/>
      <c r="D1808" s="35"/>
      <c r="E1808" s="35"/>
      <c r="F1808" s="35"/>
      <c r="G1808" s="35"/>
      <c r="H1808" s="35"/>
      <c r="I1808" s="35"/>
      <c r="J1808" s="35"/>
      <c r="K1808" s="35"/>
      <c r="L1808" s="35"/>
      <c r="M1808" s="35"/>
      <c r="N1808" s="35"/>
      <c r="O1808" s="35"/>
      <c r="P1808" s="35"/>
      <c r="Q1808" s="35"/>
      <c r="R1808" s="35"/>
      <c r="S1808" s="35"/>
      <c r="T1808" s="35"/>
      <c r="U1808" s="35"/>
      <c r="V1808" s="35"/>
      <c r="W1808" s="35"/>
      <c r="X1808" s="35"/>
      <c r="Y1808" s="35"/>
      <c r="Z1808" s="35"/>
      <c r="AA1808" s="35"/>
      <c r="AB1808" s="35"/>
      <c r="AC1808" s="35"/>
      <c r="AD1808" s="35"/>
      <c r="AE1808" s="35"/>
      <c r="AG1808" s="216" t="s">
        <v>182</v>
      </c>
      <c r="AH1808" s="907" t="s">
        <v>2720</v>
      </c>
      <c r="AI1808" s="906" t="s">
        <v>2721</v>
      </c>
      <c r="AJ1808" s="905">
        <v>1905006</v>
      </c>
      <c r="AK1808" s="451">
        <v>1</v>
      </c>
      <c r="AL1808" s="451" t="s">
        <v>139</v>
      </c>
      <c r="AM1808" s="449" t="s">
        <v>3041</v>
      </c>
      <c r="AN1808" s="450"/>
      <c r="AP1808" s="77"/>
      <c r="AQ1808" s="77"/>
      <c r="AR1808" s="35"/>
      <c r="AS1808" s="35"/>
      <c r="AT1808" s="35"/>
      <c r="AU1808" s="35"/>
      <c r="AV1808" s="35"/>
      <c r="AW1808" s="35"/>
      <c r="AX1808" s="35"/>
      <c r="AY1808" s="35"/>
      <c r="AZ1808" s="35"/>
      <c r="BA1808" s="35"/>
      <c r="BB1808" s="35"/>
      <c r="BC1808" s="35"/>
      <c r="BD1808" s="35"/>
      <c r="BE1808" s="35"/>
      <c r="BF1808" s="35"/>
      <c r="BG1808" s="35"/>
      <c r="BH1808" s="35"/>
      <c r="BI1808" s="35"/>
      <c r="BJ1808" s="35"/>
      <c r="BK1808" s="35"/>
      <c r="BL1808" s="35"/>
      <c r="BM1808" s="35"/>
      <c r="BN1808" s="35"/>
      <c r="BO1808" s="35"/>
      <c r="BP1808" s="35"/>
      <c r="BQ1808" s="35"/>
      <c r="BR1808" s="35"/>
      <c r="BS1808" s="35"/>
      <c r="BT1808" s="35"/>
      <c r="BU1808" s="35"/>
      <c r="BV1808" s="35"/>
    </row>
    <row r="1809" spans="1:74" s="54" customFormat="1" ht="15" customHeight="1" x14ac:dyDescent="0.15">
      <c r="A1809" s="35"/>
      <c r="B1809" s="35"/>
      <c r="C1809" s="35"/>
      <c r="D1809" s="35"/>
      <c r="E1809" s="35"/>
      <c r="F1809" s="35"/>
      <c r="G1809" s="35"/>
      <c r="H1809" s="35"/>
      <c r="I1809" s="35"/>
      <c r="J1809" s="35"/>
      <c r="K1809" s="35"/>
      <c r="L1809" s="35"/>
      <c r="M1809" s="35"/>
      <c r="N1809" s="35"/>
      <c r="O1809" s="35"/>
      <c r="P1809" s="35"/>
      <c r="Q1809" s="35"/>
      <c r="R1809" s="35"/>
      <c r="S1809" s="35"/>
      <c r="T1809" s="35"/>
      <c r="U1809" s="35"/>
      <c r="V1809" s="35"/>
      <c r="W1809" s="35"/>
      <c r="X1809" s="35"/>
      <c r="Y1809" s="35"/>
      <c r="Z1809" s="35"/>
      <c r="AA1809" s="35"/>
      <c r="AB1809" s="35"/>
      <c r="AC1809" s="35"/>
      <c r="AD1809" s="35"/>
      <c r="AE1809" s="35"/>
      <c r="AG1809" s="216" t="s">
        <v>182</v>
      </c>
      <c r="AH1809" s="907" t="s">
        <v>2710</v>
      </c>
      <c r="AI1809" s="906" t="s">
        <v>2711</v>
      </c>
      <c r="AJ1809" s="905">
        <v>1905009</v>
      </c>
      <c r="AK1809" s="451" t="s">
        <v>139</v>
      </c>
      <c r="AL1809" s="451">
        <v>1</v>
      </c>
      <c r="AM1809" s="449" t="s">
        <v>3041</v>
      </c>
      <c r="AN1809" s="450"/>
      <c r="AP1809" s="77"/>
      <c r="AQ1809" s="77"/>
      <c r="AR1809" s="35"/>
      <c r="AS1809" s="35"/>
      <c r="AT1809" s="35"/>
      <c r="AU1809" s="35"/>
      <c r="AV1809" s="35"/>
      <c r="AW1809" s="35"/>
      <c r="AX1809" s="35"/>
      <c r="AY1809" s="35"/>
      <c r="AZ1809" s="35"/>
      <c r="BA1809" s="35"/>
      <c r="BB1809" s="35"/>
      <c r="BC1809" s="35"/>
      <c r="BD1809" s="35"/>
      <c r="BE1809" s="35"/>
      <c r="BF1809" s="35"/>
      <c r="BG1809" s="35"/>
      <c r="BH1809" s="35"/>
      <c r="BI1809" s="35"/>
      <c r="BJ1809" s="35"/>
      <c r="BK1809" s="35"/>
      <c r="BL1809" s="35"/>
      <c r="BM1809" s="35"/>
      <c r="BN1809" s="35"/>
      <c r="BO1809" s="35"/>
      <c r="BP1809" s="35"/>
      <c r="BQ1809" s="35"/>
      <c r="BR1809" s="35"/>
      <c r="BS1809" s="35"/>
      <c r="BT1809" s="35"/>
      <c r="BU1809" s="35"/>
      <c r="BV1809" s="35"/>
    </row>
    <row r="1810" spans="1:74" s="54" customFormat="1" ht="15" customHeight="1" x14ac:dyDescent="0.15">
      <c r="A1810" s="35"/>
      <c r="B1810" s="35"/>
      <c r="C1810" s="35"/>
      <c r="D1810" s="35"/>
      <c r="E1810" s="35"/>
      <c r="F1810" s="35"/>
      <c r="G1810" s="35"/>
      <c r="H1810" s="35"/>
      <c r="I1810" s="35"/>
      <c r="J1810" s="35"/>
      <c r="K1810" s="35"/>
      <c r="L1810" s="35"/>
      <c r="M1810" s="35"/>
      <c r="N1810" s="35"/>
      <c r="O1810" s="35"/>
      <c r="P1810" s="35"/>
      <c r="Q1810" s="35"/>
      <c r="R1810" s="35"/>
      <c r="S1810" s="35"/>
      <c r="T1810" s="35"/>
      <c r="U1810" s="35"/>
      <c r="V1810" s="35"/>
      <c r="W1810" s="35"/>
      <c r="X1810" s="35"/>
      <c r="Y1810" s="35"/>
      <c r="Z1810" s="35"/>
      <c r="AA1810" s="35"/>
      <c r="AB1810" s="35"/>
      <c r="AC1810" s="35"/>
      <c r="AD1810" s="35"/>
      <c r="AE1810" s="35"/>
      <c r="AG1810" s="216" t="s">
        <v>182</v>
      </c>
      <c r="AH1810" s="907" t="s">
        <v>2712</v>
      </c>
      <c r="AI1810" s="906" t="s">
        <v>2713</v>
      </c>
      <c r="AJ1810" s="905">
        <v>1905010</v>
      </c>
      <c r="AK1810" s="451" t="s">
        <v>139</v>
      </c>
      <c r="AL1810" s="451">
        <v>1</v>
      </c>
      <c r="AM1810" s="449" t="s">
        <v>3041</v>
      </c>
      <c r="AN1810" s="450"/>
      <c r="AP1810" s="77"/>
      <c r="AQ1810" s="77"/>
      <c r="AR1810" s="35"/>
      <c r="AS1810" s="35"/>
      <c r="AT1810" s="35"/>
      <c r="AU1810" s="35"/>
      <c r="AV1810" s="35"/>
      <c r="AW1810" s="35"/>
      <c r="AX1810" s="35"/>
      <c r="AY1810" s="35"/>
      <c r="AZ1810" s="35"/>
      <c r="BA1810" s="35"/>
      <c r="BB1810" s="35"/>
      <c r="BC1810" s="35"/>
      <c r="BD1810" s="35"/>
      <c r="BE1810" s="35"/>
      <c r="BF1810" s="35"/>
      <c r="BG1810" s="35"/>
      <c r="BH1810" s="35"/>
      <c r="BI1810" s="35"/>
      <c r="BJ1810" s="35"/>
      <c r="BK1810" s="35"/>
      <c r="BL1810" s="35"/>
      <c r="BM1810" s="35"/>
      <c r="BN1810" s="35"/>
      <c r="BO1810" s="35"/>
      <c r="BP1810" s="35"/>
      <c r="BQ1810" s="35"/>
      <c r="BR1810" s="35"/>
      <c r="BS1810" s="35"/>
      <c r="BT1810" s="35"/>
      <c r="BU1810" s="35"/>
      <c r="BV1810" s="35"/>
    </row>
    <row r="1811" spans="1:74" s="54" customFormat="1" ht="15" customHeight="1" x14ac:dyDescent="0.15">
      <c r="A1811" s="35"/>
      <c r="B1811" s="35"/>
      <c r="C1811" s="35"/>
      <c r="D1811" s="35"/>
      <c r="E1811" s="35"/>
      <c r="F1811" s="35"/>
      <c r="G1811" s="35"/>
      <c r="H1811" s="35"/>
      <c r="I1811" s="35"/>
      <c r="J1811" s="35"/>
      <c r="K1811" s="35"/>
      <c r="L1811" s="35"/>
      <c r="M1811" s="35"/>
      <c r="N1811" s="35"/>
      <c r="O1811" s="35"/>
      <c r="P1811" s="35"/>
      <c r="Q1811" s="35"/>
      <c r="R1811" s="35"/>
      <c r="S1811" s="35"/>
      <c r="T1811" s="35"/>
      <c r="U1811" s="35"/>
      <c r="V1811" s="35"/>
      <c r="W1811" s="35"/>
      <c r="X1811" s="35"/>
      <c r="Y1811" s="35"/>
      <c r="Z1811" s="35"/>
      <c r="AA1811" s="35"/>
      <c r="AB1811" s="35"/>
      <c r="AC1811" s="35"/>
      <c r="AD1811" s="35"/>
      <c r="AE1811" s="35"/>
      <c r="AG1811" s="216" t="s">
        <v>182</v>
      </c>
      <c r="AH1811" s="907" t="s">
        <v>2716</v>
      </c>
      <c r="AI1811" s="906" t="s">
        <v>2717</v>
      </c>
      <c r="AJ1811" s="905">
        <v>1905011</v>
      </c>
      <c r="AK1811" s="451">
        <v>1</v>
      </c>
      <c r="AL1811" s="451" t="s">
        <v>139</v>
      </c>
      <c r="AM1811" s="449" t="s">
        <v>3041</v>
      </c>
      <c r="AN1811" s="450"/>
      <c r="AP1811" s="77"/>
      <c r="AQ1811" s="77"/>
      <c r="AR1811" s="35"/>
      <c r="AS1811" s="35"/>
      <c r="AT1811" s="35"/>
      <c r="AU1811" s="35"/>
      <c r="AV1811" s="35"/>
      <c r="AW1811" s="35"/>
      <c r="AX1811" s="35"/>
      <c r="AY1811" s="35"/>
      <c r="AZ1811" s="35"/>
      <c r="BA1811" s="35"/>
      <c r="BB1811" s="35"/>
      <c r="BC1811" s="35"/>
      <c r="BD1811" s="35"/>
      <c r="BE1811" s="35"/>
      <c r="BF1811" s="35"/>
      <c r="BG1811" s="35"/>
      <c r="BH1811" s="35"/>
      <c r="BI1811" s="35"/>
      <c r="BJ1811" s="35"/>
      <c r="BK1811" s="35"/>
      <c r="BL1811" s="35"/>
      <c r="BM1811" s="35"/>
      <c r="BN1811" s="35"/>
      <c r="BO1811" s="35"/>
      <c r="BP1811" s="35"/>
      <c r="BQ1811" s="35"/>
      <c r="BR1811" s="35"/>
      <c r="BS1811" s="35"/>
      <c r="BT1811" s="35"/>
      <c r="BU1811" s="35"/>
      <c r="BV1811" s="35"/>
    </row>
    <row r="1812" spans="1:74" s="54" customFormat="1" ht="15" customHeight="1" x14ac:dyDescent="0.15">
      <c r="A1812" s="35"/>
      <c r="B1812" s="35"/>
      <c r="C1812" s="35"/>
      <c r="D1812" s="35"/>
      <c r="E1812" s="35"/>
      <c r="F1812" s="35"/>
      <c r="G1812" s="35"/>
      <c r="H1812" s="35"/>
      <c r="I1812" s="35"/>
      <c r="J1812" s="35"/>
      <c r="K1812" s="35"/>
      <c r="L1812" s="35"/>
      <c r="M1812" s="35"/>
      <c r="N1812" s="35"/>
      <c r="O1812" s="35"/>
      <c r="P1812" s="35"/>
      <c r="Q1812" s="35"/>
      <c r="R1812" s="35"/>
      <c r="S1812" s="35"/>
      <c r="T1812" s="35"/>
      <c r="U1812" s="35"/>
      <c r="V1812" s="35"/>
      <c r="W1812" s="35"/>
      <c r="X1812" s="35"/>
      <c r="Y1812" s="35"/>
      <c r="Z1812" s="35"/>
      <c r="AA1812" s="35"/>
      <c r="AB1812" s="35"/>
      <c r="AC1812" s="35"/>
      <c r="AD1812" s="35"/>
      <c r="AE1812" s="35"/>
      <c r="AG1812" s="216" t="s">
        <v>182</v>
      </c>
      <c r="AH1812" s="907" t="s">
        <v>2722</v>
      </c>
      <c r="AI1812" s="906" t="s">
        <v>2723</v>
      </c>
      <c r="AJ1812" s="905">
        <v>1905012</v>
      </c>
      <c r="AK1812" s="451">
        <v>1</v>
      </c>
      <c r="AL1812" s="451" t="s">
        <v>139</v>
      </c>
      <c r="AM1812" s="449" t="s">
        <v>3041</v>
      </c>
      <c r="AN1812" s="450"/>
      <c r="AP1812" s="77"/>
      <c r="AQ1812" s="77"/>
      <c r="AR1812" s="35"/>
      <c r="AS1812" s="35"/>
      <c r="AT1812" s="35"/>
      <c r="AU1812" s="35"/>
      <c r="AV1812" s="35"/>
      <c r="AW1812" s="35"/>
      <c r="AX1812" s="35"/>
      <c r="AY1812" s="35"/>
      <c r="AZ1812" s="35"/>
      <c r="BA1812" s="35"/>
      <c r="BB1812" s="35"/>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row>
    <row r="1813" spans="1:74" s="54" customFormat="1" ht="15" customHeight="1" x14ac:dyDescent="0.15">
      <c r="A1813" s="35"/>
      <c r="B1813" s="35"/>
      <c r="C1813" s="35"/>
      <c r="D1813" s="35"/>
      <c r="E1813" s="35"/>
      <c r="F1813" s="35"/>
      <c r="G1813" s="35"/>
      <c r="H1813" s="35"/>
      <c r="I1813" s="35"/>
      <c r="J1813" s="35"/>
      <c r="K1813" s="35"/>
      <c r="L1813" s="35"/>
      <c r="M1813" s="35"/>
      <c r="N1813" s="35"/>
      <c r="O1813" s="35"/>
      <c r="P1813" s="35"/>
      <c r="Q1813" s="35"/>
      <c r="R1813" s="35"/>
      <c r="S1813" s="35"/>
      <c r="T1813" s="35"/>
      <c r="U1813" s="35"/>
      <c r="V1813" s="35"/>
      <c r="W1813" s="35"/>
      <c r="X1813" s="35"/>
      <c r="Y1813" s="35"/>
      <c r="Z1813" s="35"/>
      <c r="AA1813" s="35"/>
      <c r="AB1813" s="35"/>
      <c r="AC1813" s="35"/>
      <c r="AD1813" s="35"/>
      <c r="AE1813" s="35"/>
      <c r="AG1813" s="216" t="s">
        <v>182</v>
      </c>
      <c r="AH1813" s="907" t="s">
        <v>2714</v>
      </c>
      <c r="AI1813" s="906" t="s">
        <v>2715</v>
      </c>
      <c r="AJ1813" s="905">
        <v>1905013</v>
      </c>
      <c r="AK1813" s="451">
        <v>1</v>
      </c>
      <c r="AL1813" s="451" t="s">
        <v>139</v>
      </c>
      <c r="AM1813" s="449" t="s">
        <v>3041</v>
      </c>
      <c r="AN1813" s="450"/>
      <c r="AP1813" s="77"/>
      <c r="AQ1813" s="77"/>
      <c r="AR1813" s="35"/>
      <c r="AS1813" s="35"/>
      <c r="AT1813" s="35"/>
      <c r="AU1813" s="35"/>
      <c r="AV1813" s="35"/>
      <c r="AW1813" s="35"/>
      <c r="AX1813" s="35"/>
      <c r="AY1813" s="35"/>
      <c r="AZ1813" s="35"/>
      <c r="BA1813" s="35"/>
      <c r="BB1813" s="35"/>
      <c r="BC1813" s="35"/>
      <c r="BD1813" s="35"/>
      <c r="BE1813" s="35"/>
      <c r="BF1813" s="35"/>
      <c r="BG1813" s="35"/>
      <c r="BH1813" s="35"/>
      <c r="BI1813" s="35"/>
      <c r="BJ1813" s="35"/>
      <c r="BK1813" s="35"/>
      <c r="BL1813" s="35"/>
      <c r="BM1813" s="35"/>
      <c r="BN1813" s="35"/>
      <c r="BO1813" s="35"/>
      <c r="BP1813" s="35"/>
      <c r="BQ1813" s="35"/>
      <c r="BR1813" s="35"/>
      <c r="BS1813" s="35"/>
      <c r="BT1813" s="35"/>
      <c r="BU1813" s="35"/>
      <c r="BV1813" s="35"/>
    </row>
    <row r="1814" spans="1:74" s="54" customFormat="1" ht="15" customHeight="1" x14ac:dyDescent="0.15">
      <c r="A1814" s="35"/>
      <c r="B1814" s="35"/>
      <c r="C1814" s="35"/>
      <c r="D1814" s="35"/>
      <c r="E1814" s="35"/>
      <c r="F1814" s="35"/>
      <c r="G1814" s="35"/>
      <c r="H1814" s="35"/>
      <c r="I1814" s="35"/>
      <c r="J1814" s="35"/>
      <c r="K1814" s="35"/>
      <c r="L1814" s="35"/>
      <c r="M1814" s="35"/>
      <c r="N1814" s="35"/>
      <c r="O1814" s="35"/>
      <c r="P1814" s="35"/>
      <c r="Q1814" s="35"/>
      <c r="R1814" s="35"/>
      <c r="S1814" s="35"/>
      <c r="T1814" s="35"/>
      <c r="U1814" s="35"/>
      <c r="V1814" s="35"/>
      <c r="W1814" s="35"/>
      <c r="X1814" s="35"/>
      <c r="Y1814" s="35"/>
      <c r="Z1814" s="35"/>
      <c r="AA1814" s="35"/>
      <c r="AB1814" s="35"/>
      <c r="AC1814" s="35"/>
      <c r="AD1814" s="35"/>
      <c r="AE1814" s="35"/>
      <c r="AG1814" s="216" t="s">
        <v>182</v>
      </c>
      <c r="AH1814" s="907" t="s">
        <v>2724</v>
      </c>
      <c r="AI1814" s="906" t="s">
        <v>2725</v>
      </c>
      <c r="AJ1814" s="905">
        <v>1905014</v>
      </c>
      <c r="AK1814" s="451" t="s">
        <v>139</v>
      </c>
      <c r="AL1814" s="451">
        <v>1</v>
      </c>
      <c r="AM1814" s="449" t="s">
        <v>3041</v>
      </c>
      <c r="AN1814" s="450"/>
      <c r="AP1814" s="77"/>
      <c r="AQ1814" s="77"/>
      <c r="AR1814" s="35"/>
      <c r="AS1814" s="35"/>
      <c r="AT1814" s="35"/>
      <c r="AU1814" s="35"/>
      <c r="AV1814" s="35"/>
      <c r="AW1814" s="35"/>
      <c r="AX1814" s="35"/>
      <c r="AY1814" s="35"/>
      <c r="AZ1814" s="35"/>
      <c r="BA1814" s="35"/>
      <c r="BB1814" s="35"/>
      <c r="BC1814" s="35"/>
      <c r="BD1814" s="35"/>
      <c r="BE1814" s="35"/>
      <c r="BF1814" s="35"/>
      <c r="BG1814" s="35"/>
      <c r="BH1814" s="35"/>
      <c r="BI1814" s="35"/>
      <c r="BJ1814" s="35"/>
      <c r="BK1814" s="35"/>
      <c r="BL1814" s="35"/>
      <c r="BM1814" s="35"/>
      <c r="BN1814" s="35"/>
      <c r="BO1814" s="35"/>
      <c r="BP1814" s="35"/>
      <c r="BQ1814" s="35"/>
      <c r="BR1814" s="35"/>
      <c r="BS1814" s="35"/>
      <c r="BT1814" s="35"/>
      <c r="BU1814" s="35"/>
      <c r="BV1814" s="35"/>
    </row>
    <row r="1815" spans="1:74" s="54" customFormat="1" ht="15" customHeight="1" x14ac:dyDescent="0.15">
      <c r="A1815" s="35"/>
      <c r="B1815" s="35"/>
      <c r="C1815" s="35"/>
      <c r="D1815" s="35"/>
      <c r="E1815" s="35"/>
      <c r="F1815" s="35"/>
      <c r="G1815" s="35"/>
      <c r="H1815" s="35"/>
      <c r="I1815" s="35"/>
      <c r="J1815" s="35"/>
      <c r="K1815" s="35"/>
      <c r="L1815" s="35"/>
      <c r="M1815" s="35"/>
      <c r="N1815" s="35"/>
      <c r="O1815" s="35"/>
      <c r="P1815" s="35"/>
      <c r="Q1815" s="35"/>
      <c r="R1815" s="35"/>
      <c r="S1815" s="35"/>
      <c r="T1815" s="35"/>
      <c r="U1815" s="35"/>
      <c r="V1815" s="35"/>
      <c r="W1815" s="35"/>
      <c r="X1815" s="35"/>
      <c r="Y1815" s="35"/>
      <c r="Z1815" s="35"/>
      <c r="AA1815" s="35"/>
      <c r="AB1815" s="35"/>
      <c r="AC1815" s="35"/>
      <c r="AD1815" s="35"/>
      <c r="AE1815" s="35"/>
      <c r="AG1815" s="216" t="s">
        <v>182</v>
      </c>
      <c r="AH1815" s="907" t="s">
        <v>2700</v>
      </c>
      <c r="AI1815" s="906" t="s">
        <v>2701</v>
      </c>
      <c r="AJ1815" s="905">
        <v>1905015</v>
      </c>
      <c r="AK1815" s="451" t="s">
        <v>139</v>
      </c>
      <c r="AL1815" s="451">
        <v>1</v>
      </c>
      <c r="AM1815" s="449" t="s">
        <v>3041</v>
      </c>
      <c r="AN1815" s="450"/>
      <c r="AP1815" s="77"/>
      <c r="AQ1815" s="77"/>
      <c r="AR1815" s="35"/>
      <c r="AS1815" s="35"/>
      <c r="AT1815" s="35"/>
      <c r="AU1815" s="35"/>
      <c r="AV1815" s="35"/>
      <c r="AW1815" s="35"/>
      <c r="AX1815" s="35"/>
      <c r="AY1815" s="35"/>
      <c r="AZ1815" s="35"/>
      <c r="BA1815" s="35"/>
      <c r="BB1815" s="35"/>
      <c r="BC1815" s="35"/>
      <c r="BD1815" s="35"/>
      <c r="BE1815" s="35"/>
      <c r="BF1815" s="35"/>
      <c r="BG1815" s="35"/>
      <c r="BH1815" s="35"/>
      <c r="BI1815" s="35"/>
      <c r="BJ1815" s="35"/>
      <c r="BK1815" s="35"/>
      <c r="BL1815" s="35"/>
      <c r="BM1815" s="35"/>
      <c r="BN1815" s="35"/>
      <c r="BO1815" s="35"/>
      <c r="BP1815" s="35"/>
      <c r="BQ1815" s="35"/>
      <c r="BR1815" s="35"/>
      <c r="BS1815" s="35"/>
      <c r="BT1815" s="35"/>
      <c r="BU1815" s="35"/>
      <c r="BV1815" s="35"/>
    </row>
    <row r="1816" spans="1:74" s="54" customFormat="1" ht="15" customHeight="1" x14ac:dyDescent="0.15">
      <c r="A1816" s="35"/>
      <c r="B1816" s="35"/>
      <c r="C1816" s="35"/>
      <c r="D1816" s="35"/>
      <c r="E1816" s="35"/>
      <c r="F1816" s="35"/>
      <c r="G1816" s="35"/>
      <c r="H1816" s="35"/>
      <c r="I1816" s="35"/>
      <c r="J1816" s="35"/>
      <c r="K1816" s="35"/>
      <c r="L1816" s="35"/>
      <c r="M1816" s="35"/>
      <c r="N1816" s="35"/>
      <c r="O1816" s="35"/>
      <c r="P1816" s="35"/>
      <c r="Q1816" s="35"/>
      <c r="R1816" s="35"/>
      <c r="S1816" s="35"/>
      <c r="T1816" s="35"/>
      <c r="U1816" s="35"/>
      <c r="V1816" s="35"/>
      <c r="W1816" s="35"/>
      <c r="X1816" s="35"/>
      <c r="Y1816" s="35"/>
      <c r="Z1816" s="35"/>
      <c r="AA1816" s="35"/>
      <c r="AB1816" s="35"/>
      <c r="AC1816" s="35"/>
      <c r="AD1816" s="35"/>
      <c r="AE1816" s="35"/>
      <c r="AG1816" s="216" t="s">
        <v>182</v>
      </c>
      <c r="AH1816" s="907" t="s">
        <v>2706</v>
      </c>
      <c r="AI1816" s="906" t="s">
        <v>2707</v>
      </c>
      <c r="AJ1816" s="905">
        <v>1905016</v>
      </c>
      <c r="AK1816" s="451" t="s">
        <v>139</v>
      </c>
      <c r="AL1816" s="451">
        <v>1</v>
      </c>
      <c r="AM1816" s="449" t="s">
        <v>3041</v>
      </c>
      <c r="AN1816" s="450"/>
      <c r="AP1816" s="77"/>
      <c r="AQ1816" s="77"/>
      <c r="AR1816" s="35"/>
      <c r="AS1816" s="35"/>
      <c r="AT1816" s="35"/>
      <c r="AU1816" s="35"/>
      <c r="AV1816" s="35"/>
      <c r="AW1816" s="35"/>
      <c r="AX1816" s="35"/>
      <c r="AY1816" s="35"/>
      <c r="AZ1816" s="35"/>
      <c r="BA1816" s="35"/>
      <c r="BB1816" s="35"/>
      <c r="BC1816" s="35"/>
      <c r="BD1816" s="35"/>
      <c r="BE1816" s="35"/>
      <c r="BF1816" s="35"/>
      <c r="BG1816" s="35"/>
      <c r="BH1816" s="35"/>
      <c r="BI1816" s="35"/>
      <c r="BJ1816" s="35"/>
      <c r="BK1816" s="35"/>
      <c r="BL1816" s="35"/>
      <c r="BM1816" s="35"/>
      <c r="BN1816" s="35"/>
      <c r="BO1816" s="35"/>
      <c r="BP1816" s="35"/>
      <c r="BQ1816" s="35"/>
      <c r="BR1816" s="35"/>
      <c r="BS1816" s="35"/>
      <c r="BT1816" s="35"/>
      <c r="BU1816" s="35"/>
      <c r="BV1816" s="35"/>
    </row>
    <row r="1817" spans="1:74" s="54" customFormat="1" ht="15" customHeight="1" x14ac:dyDescent="0.15">
      <c r="A1817" s="35"/>
      <c r="B1817" s="35"/>
      <c r="C1817" s="35"/>
      <c r="D1817" s="35"/>
      <c r="E1817" s="35"/>
      <c r="F1817" s="35"/>
      <c r="G1817" s="35"/>
      <c r="H1817" s="35"/>
      <c r="I1817" s="35"/>
      <c r="J1817" s="35"/>
      <c r="K1817" s="35"/>
      <c r="L1817" s="35"/>
      <c r="M1817" s="35"/>
      <c r="N1817" s="35"/>
      <c r="O1817" s="35"/>
      <c r="P1817" s="35"/>
      <c r="Q1817" s="35"/>
      <c r="R1817" s="35"/>
      <c r="S1817" s="35"/>
      <c r="T1817" s="35"/>
      <c r="U1817" s="35"/>
      <c r="V1817" s="35"/>
      <c r="W1817" s="35"/>
      <c r="X1817" s="35"/>
      <c r="Y1817" s="35"/>
      <c r="Z1817" s="35"/>
      <c r="AA1817" s="35"/>
      <c r="AB1817" s="35"/>
      <c r="AC1817" s="35"/>
      <c r="AD1817" s="35"/>
      <c r="AE1817" s="35"/>
      <c r="AG1817" s="216" t="s">
        <v>183</v>
      </c>
      <c r="AH1817" s="907" t="s">
        <v>2741</v>
      </c>
      <c r="AI1817" s="906" t="s">
        <v>2742</v>
      </c>
      <c r="AJ1817" s="905">
        <v>1906001</v>
      </c>
      <c r="AK1817" s="451" t="s">
        <v>139</v>
      </c>
      <c r="AL1817" s="451">
        <v>1</v>
      </c>
      <c r="AM1817" s="449" t="s">
        <v>3041</v>
      </c>
      <c r="AN1817" s="450"/>
      <c r="AP1817" s="77"/>
      <c r="AQ1817" s="77"/>
      <c r="AR1817" s="35"/>
      <c r="AS1817" s="35"/>
      <c r="AT1817" s="35"/>
      <c r="AU1817" s="35"/>
      <c r="AV1817" s="35"/>
      <c r="AW1817" s="35"/>
      <c r="AX1817" s="35"/>
      <c r="AY1817" s="35"/>
      <c r="AZ1817" s="35"/>
      <c r="BA1817" s="35"/>
      <c r="BB1817" s="35"/>
      <c r="BC1817" s="35"/>
      <c r="BD1817" s="35"/>
      <c r="BE1817" s="35"/>
      <c r="BF1817" s="35"/>
      <c r="BG1817" s="35"/>
      <c r="BH1817" s="35"/>
      <c r="BI1817" s="35"/>
      <c r="BJ1817" s="35"/>
      <c r="BK1817" s="35"/>
      <c r="BL1817" s="35"/>
      <c r="BM1817" s="35"/>
      <c r="BN1817" s="35"/>
      <c r="BO1817" s="35"/>
      <c r="BP1817" s="35"/>
      <c r="BQ1817" s="35"/>
      <c r="BR1817" s="35"/>
      <c r="BS1817" s="35"/>
      <c r="BT1817" s="35"/>
      <c r="BU1817" s="35"/>
      <c r="BV1817" s="35"/>
    </row>
    <row r="1818" spans="1:74" s="54" customFormat="1" ht="15" customHeight="1" x14ac:dyDescent="0.15">
      <c r="A1818" s="35"/>
      <c r="B1818" s="35"/>
      <c r="C1818" s="35"/>
      <c r="D1818" s="35"/>
      <c r="E1818" s="35"/>
      <c r="F1818" s="35"/>
      <c r="G1818" s="35"/>
      <c r="H1818" s="35"/>
      <c r="I1818" s="35"/>
      <c r="J1818" s="35"/>
      <c r="K1818" s="35"/>
      <c r="L1818" s="35"/>
      <c r="M1818" s="35"/>
      <c r="N1818" s="35"/>
      <c r="O1818" s="35"/>
      <c r="P1818" s="35"/>
      <c r="Q1818" s="35"/>
      <c r="R1818" s="35"/>
      <c r="S1818" s="35"/>
      <c r="T1818" s="35"/>
      <c r="U1818" s="35"/>
      <c r="V1818" s="35"/>
      <c r="W1818" s="35"/>
      <c r="X1818" s="35"/>
      <c r="Y1818" s="35"/>
      <c r="Z1818" s="35"/>
      <c r="AA1818" s="35"/>
      <c r="AB1818" s="35"/>
      <c r="AC1818" s="35"/>
      <c r="AD1818" s="35"/>
      <c r="AE1818" s="35"/>
      <c r="AG1818" s="216" t="s">
        <v>183</v>
      </c>
      <c r="AH1818" s="907" t="s">
        <v>2749</v>
      </c>
      <c r="AI1818" s="906" t="s">
        <v>2750</v>
      </c>
      <c r="AJ1818" s="905">
        <v>1906003</v>
      </c>
      <c r="AK1818" s="451">
        <v>1</v>
      </c>
      <c r="AL1818" s="451" t="s">
        <v>139</v>
      </c>
      <c r="AM1818" s="449" t="s">
        <v>3041</v>
      </c>
      <c r="AN1818" s="450"/>
      <c r="AP1818" s="77"/>
      <c r="AQ1818" s="77"/>
      <c r="AR1818" s="35"/>
      <c r="AS1818" s="35"/>
      <c r="AT1818" s="35"/>
      <c r="AU1818" s="35"/>
      <c r="AV1818" s="35"/>
      <c r="AW1818" s="35"/>
      <c r="AX1818" s="35"/>
      <c r="AY1818" s="35"/>
      <c r="AZ1818" s="35"/>
      <c r="BA1818" s="35"/>
      <c r="BB1818" s="35"/>
      <c r="BC1818" s="35"/>
      <c r="BD1818" s="35"/>
      <c r="BE1818" s="35"/>
      <c r="BF1818" s="35"/>
      <c r="BG1818" s="35"/>
      <c r="BH1818" s="35"/>
      <c r="BI1818" s="35"/>
      <c r="BJ1818" s="35"/>
      <c r="BK1818" s="35"/>
      <c r="BL1818" s="35"/>
      <c r="BM1818" s="35"/>
      <c r="BN1818" s="35"/>
      <c r="BO1818" s="35"/>
      <c r="BP1818" s="35"/>
      <c r="BQ1818" s="35"/>
      <c r="BR1818" s="35"/>
      <c r="BS1818" s="35"/>
      <c r="BT1818" s="35"/>
      <c r="BU1818" s="35"/>
      <c r="BV1818" s="35"/>
    </row>
    <row r="1819" spans="1:74" s="54" customFormat="1" ht="15" customHeight="1" x14ac:dyDescent="0.15">
      <c r="A1819" s="35"/>
      <c r="B1819" s="35"/>
      <c r="C1819" s="35"/>
      <c r="D1819" s="35"/>
      <c r="E1819" s="35"/>
      <c r="F1819" s="35"/>
      <c r="G1819" s="35"/>
      <c r="H1819" s="35"/>
      <c r="I1819" s="35"/>
      <c r="J1819" s="35"/>
      <c r="K1819" s="35"/>
      <c r="L1819" s="35"/>
      <c r="M1819" s="35"/>
      <c r="N1819" s="35"/>
      <c r="O1819" s="35"/>
      <c r="P1819" s="35"/>
      <c r="Q1819" s="35"/>
      <c r="R1819" s="35"/>
      <c r="S1819" s="35"/>
      <c r="T1819" s="35"/>
      <c r="U1819" s="35"/>
      <c r="V1819" s="35"/>
      <c r="W1819" s="35"/>
      <c r="X1819" s="35"/>
      <c r="Y1819" s="35"/>
      <c r="Z1819" s="35"/>
      <c r="AA1819" s="35"/>
      <c r="AB1819" s="35"/>
      <c r="AC1819" s="35"/>
      <c r="AD1819" s="35"/>
      <c r="AE1819" s="35"/>
      <c r="AG1819" s="216" t="s">
        <v>183</v>
      </c>
      <c r="AH1819" s="907" t="s">
        <v>2730</v>
      </c>
      <c r="AI1819" s="906" t="s">
        <v>2731</v>
      </c>
      <c r="AJ1819" s="905">
        <v>1906004</v>
      </c>
      <c r="AK1819" s="451" t="s">
        <v>139</v>
      </c>
      <c r="AL1819" s="451">
        <v>1</v>
      </c>
      <c r="AM1819" s="449" t="s">
        <v>3041</v>
      </c>
      <c r="AN1819" s="450"/>
      <c r="AP1819" s="77"/>
      <c r="AQ1819" s="77"/>
      <c r="AR1819" s="35"/>
      <c r="AS1819" s="35"/>
      <c r="AT1819" s="35"/>
      <c r="AU1819" s="35"/>
      <c r="AV1819" s="35"/>
      <c r="AW1819" s="35"/>
      <c r="AX1819" s="35"/>
      <c r="AY1819" s="35"/>
      <c r="AZ1819" s="35"/>
      <c r="BA1819" s="35"/>
      <c r="BB1819" s="35"/>
      <c r="BC1819" s="35"/>
      <c r="BD1819" s="35"/>
      <c r="BE1819" s="35"/>
      <c r="BF1819" s="35"/>
      <c r="BG1819" s="35"/>
      <c r="BH1819" s="35"/>
      <c r="BI1819" s="35"/>
      <c r="BJ1819" s="35"/>
      <c r="BK1819" s="35"/>
      <c r="BL1819" s="35"/>
      <c r="BM1819" s="35"/>
      <c r="BN1819" s="35"/>
      <c r="BO1819" s="35"/>
      <c r="BP1819" s="35"/>
      <c r="BQ1819" s="35"/>
      <c r="BR1819" s="35"/>
      <c r="BS1819" s="35"/>
      <c r="BT1819" s="35"/>
      <c r="BU1819" s="35"/>
      <c r="BV1819" s="35"/>
    </row>
    <row r="1820" spans="1:74" s="54" customFormat="1" ht="15" customHeight="1" x14ac:dyDescent="0.15">
      <c r="A1820" s="35"/>
      <c r="B1820" s="35"/>
      <c r="C1820" s="35"/>
      <c r="D1820" s="35"/>
      <c r="E1820" s="35"/>
      <c r="F1820" s="35"/>
      <c r="G1820" s="35"/>
      <c r="H1820" s="35"/>
      <c r="I1820" s="35"/>
      <c r="J1820" s="35"/>
      <c r="K1820" s="35"/>
      <c r="L1820" s="35"/>
      <c r="M1820" s="35"/>
      <c r="N1820" s="35"/>
      <c r="O1820" s="35"/>
      <c r="P1820" s="35"/>
      <c r="Q1820" s="35"/>
      <c r="R1820" s="35"/>
      <c r="S1820" s="35"/>
      <c r="T1820" s="35"/>
      <c r="U1820" s="35"/>
      <c r="V1820" s="35"/>
      <c r="W1820" s="35"/>
      <c r="X1820" s="35"/>
      <c r="Y1820" s="35"/>
      <c r="Z1820" s="35"/>
      <c r="AA1820" s="35"/>
      <c r="AB1820" s="35"/>
      <c r="AC1820" s="35"/>
      <c r="AD1820" s="35"/>
      <c r="AE1820" s="35"/>
      <c r="AG1820" s="216" t="s">
        <v>183</v>
      </c>
      <c r="AH1820" s="907" t="s">
        <v>2753</v>
      </c>
      <c r="AI1820" s="906" t="s">
        <v>2754</v>
      </c>
      <c r="AJ1820" s="905">
        <v>1906005</v>
      </c>
      <c r="AK1820" s="451" t="s">
        <v>139</v>
      </c>
      <c r="AL1820" s="451">
        <v>1</v>
      </c>
      <c r="AM1820" s="449" t="s">
        <v>3041</v>
      </c>
      <c r="AN1820" s="450"/>
      <c r="AP1820" s="77"/>
      <c r="AQ1820" s="77"/>
      <c r="AR1820" s="35"/>
      <c r="AS1820" s="35"/>
      <c r="AT1820" s="35"/>
      <c r="AU1820" s="35"/>
      <c r="AV1820" s="35"/>
      <c r="AW1820" s="35"/>
      <c r="AX1820" s="35"/>
      <c r="AY1820" s="35"/>
      <c r="AZ1820" s="35"/>
      <c r="BA1820" s="35"/>
      <c r="BB1820" s="35"/>
      <c r="BC1820" s="35"/>
      <c r="BD1820" s="35"/>
      <c r="BE1820" s="35"/>
      <c r="BF1820" s="35"/>
      <c r="BG1820" s="35"/>
      <c r="BH1820" s="35"/>
      <c r="BI1820" s="35"/>
      <c r="BJ1820" s="35"/>
      <c r="BK1820" s="35"/>
      <c r="BL1820" s="35"/>
      <c r="BM1820" s="35"/>
      <c r="BN1820" s="35"/>
      <c r="BO1820" s="35"/>
      <c r="BP1820" s="35"/>
      <c r="BQ1820" s="35"/>
      <c r="BR1820" s="35"/>
      <c r="BS1820" s="35"/>
      <c r="BT1820" s="35"/>
      <c r="BU1820" s="35"/>
      <c r="BV1820" s="35"/>
    </row>
    <row r="1821" spans="1:74" s="54" customFormat="1" ht="15" customHeight="1" x14ac:dyDescent="0.15">
      <c r="A1821" s="35"/>
      <c r="B1821" s="35"/>
      <c r="C1821" s="35"/>
      <c r="D1821" s="35"/>
      <c r="E1821" s="35"/>
      <c r="F1821" s="35"/>
      <c r="G1821" s="35"/>
      <c r="H1821" s="35"/>
      <c r="I1821" s="35"/>
      <c r="J1821" s="35"/>
      <c r="K1821" s="35"/>
      <c r="L1821" s="35"/>
      <c r="M1821" s="35"/>
      <c r="N1821" s="35"/>
      <c r="O1821" s="35"/>
      <c r="P1821" s="35"/>
      <c r="Q1821" s="35"/>
      <c r="R1821" s="35"/>
      <c r="S1821" s="35"/>
      <c r="T1821" s="35"/>
      <c r="U1821" s="35"/>
      <c r="V1821" s="35"/>
      <c r="W1821" s="35"/>
      <c r="X1821" s="35"/>
      <c r="Y1821" s="35"/>
      <c r="Z1821" s="35"/>
      <c r="AA1821" s="35"/>
      <c r="AB1821" s="35"/>
      <c r="AC1821" s="35"/>
      <c r="AD1821" s="35"/>
      <c r="AE1821" s="35"/>
      <c r="AG1821" s="216" t="s">
        <v>183</v>
      </c>
      <c r="AH1821" s="907" t="s">
        <v>2743</v>
      </c>
      <c r="AI1821" s="906" t="s">
        <v>2744</v>
      </c>
      <c r="AJ1821" s="905">
        <v>1906006</v>
      </c>
      <c r="AK1821" s="451">
        <v>1</v>
      </c>
      <c r="AL1821" s="451" t="s">
        <v>139</v>
      </c>
      <c r="AM1821" s="449" t="s">
        <v>3041</v>
      </c>
      <c r="AN1821" s="450"/>
      <c r="AP1821" s="77"/>
      <c r="AQ1821" s="77"/>
      <c r="AR1821" s="35"/>
      <c r="AS1821" s="35"/>
      <c r="AT1821" s="35"/>
      <c r="AU1821" s="35"/>
      <c r="AV1821" s="35"/>
      <c r="AW1821" s="35"/>
      <c r="AX1821" s="35"/>
      <c r="AY1821" s="35"/>
      <c r="AZ1821" s="35"/>
      <c r="BA1821" s="35"/>
      <c r="BB1821" s="35"/>
      <c r="BC1821" s="35"/>
      <c r="BD1821" s="35"/>
      <c r="BE1821" s="35"/>
      <c r="BF1821" s="35"/>
      <c r="BG1821" s="35"/>
      <c r="BH1821" s="35"/>
      <c r="BI1821" s="35"/>
      <c r="BJ1821" s="35"/>
      <c r="BK1821" s="35"/>
      <c r="BL1821" s="35"/>
      <c r="BM1821" s="35"/>
      <c r="BN1821" s="35"/>
      <c r="BO1821" s="35"/>
      <c r="BP1821" s="35"/>
      <c r="BQ1821" s="35"/>
      <c r="BR1821" s="35"/>
      <c r="BS1821" s="35"/>
      <c r="BT1821" s="35"/>
      <c r="BU1821" s="35"/>
      <c r="BV1821" s="35"/>
    </row>
    <row r="1822" spans="1:74" s="54" customFormat="1" ht="15" customHeight="1" x14ac:dyDescent="0.15">
      <c r="A1822" s="35"/>
      <c r="B1822" s="35"/>
      <c r="C1822" s="35"/>
      <c r="D1822" s="35"/>
      <c r="E1822" s="35"/>
      <c r="F1822" s="35"/>
      <c r="G1822" s="35"/>
      <c r="H1822" s="35"/>
      <c r="I1822" s="35"/>
      <c r="J1822" s="35"/>
      <c r="K1822" s="35"/>
      <c r="L1822" s="35"/>
      <c r="M1822" s="35"/>
      <c r="N1822" s="35"/>
      <c r="O1822" s="35"/>
      <c r="P1822" s="35"/>
      <c r="Q1822" s="35"/>
      <c r="R1822" s="35"/>
      <c r="S1822" s="35"/>
      <c r="T1822" s="35"/>
      <c r="U1822" s="35"/>
      <c r="V1822" s="35"/>
      <c r="W1822" s="35"/>
      <c r="X1822" s="35"/>
      <c r="Y1822" s="35"/>
      <c r="Z1822" s="35"/>
      <c r="AA1822" s="35"/>
      <c r="AB1822" s="35"/>
      <c r="AC1822" s="35"/>
      <c r="AD1822" s="35"/>
      <c r="AE1822" s="35"/>
      <c r="AG1822" s="216" t="s">
        <v>183</v>
      </c>
      <c r="AH1822" s="907" t="s">
        <v>2735</v>
      </c>
      <c r="AI1822" s="906" t="s">
        <v>2736</v>
      </c>
      <c r="AJ1822" s="905">
        <v>1906007</v>
      </c>
      <c r="AK1822" s="451" t="s">
        <v>139</v>
      </c>
      <c r="AL1822" s="451">
        <v>1</v>
      </c>
      <c r="AM1822" s="449" t="s">
        <v>3041</v>
      </c>
      <c r="AN1822" s="450"/>
      <c r="AP1822" s="77"/>
      <c r="AQ1822" s="77"/>
      <c r="AR1822" s="35"/>
      <c r="AS1822" s="35"/>
      <c r="AT1822" s="35"/>
      <c r="AU1822" s="35"/>
      <c r="AV1822" s="35"/>
      <c r="AW1822" s="35"/>
      <c r="AX1822" s="35"/>
      <c r="AY1822" s="35"/>
      <c r="AZ1822" s="35"/>
      <c r="BA1822" s="35"/>
      <c r="BB1822" s="35"/>
      <c r="BC1822" s="35"/>
      <c r="BD1822" s="35"/>
      <c r="BE1822" s="35"/>
      <c r="BF1822" s="35"/>
      <c r="BG1822" s="35"/>
      <c r="BH1822" s="35"/>
      <c r="BI1822" s="35"/>
      <c r="BJ1822" s="35"/>
      <c r="BK1822" s="35"/>
      <c r="BL1822" s="35"/>
      <c r="BM1822" s="35"/>
      <c r="BN1822" s="35"/>
      <c r="BO1822" s="35"/>
      <c r="BP1822" s="35"/>
      <c r="BQ1822" s="35"/>
      <c r="BR1822" s="35"/>
      <c r="BS1822" s="35"/>
      <c r="BT1822" s="35"/>
      <c r="BU1822" s="35"/>
      <c r="BV1822" s="35"/>
    </row>
    <row r="1823" spans="1:74" s="54" customFormat="1" ht="15" customHeight="1" x14ac:dyDescent="0.15">
      <c r="A1823" s="35"/>
      <c r="B1823" s="35"/>
      <c r="C1823" s="35"/>
      <c r="D1823" s="35"/>
      <c r="E1823" s="35"/>
      <c r="F1823" s="35"/>
      <c r="G1823" s="35"/>
      <c r="H1823" s="35"/>
      <c r="I1823" s="35"/>
      <c r="J1823" s="35"/>
      <c r="K1823" s="35"/>
      <c r="L1823" s="35"/>
      <c r="M1823" s="35"/>
      <c r="N1823" s="35"/>
      <c r="O1823" s="35"/>
      <c r="P1823" s="35"/>
      <c r="Q1823" s="35"/>
      <c r="R1823" s="35"/>
      <c r="S1823" s="35"/>
      <c r="T1823" s="35"/>
      <c r="U1823" s="35"/>
      <c r="V1823" s="35"/>
      <c r="W1823" s="35"/>
      <c r="X1823" s="35"/>
      <c r="Y1823" s="35"/>
      <c r="Z1823" s="35"/>
      <c r="AA1823" s="35"/>
      <c r="AB1823" s="35"/>
      <c r="AC1823" s="35"/>
      <c r="AD1823" s="35"/>
      <c r="AE1823" s="35"/>
      <c r="AG1823" s="216" t="s">
        <v>183</v>
      </c>
      <c r="AH1823" s="907" t="s">
        <v>2751</v>
      </c>
      <c r="AI1823" s="906" t="s">
        <v>2752</v>
      </c>
      <c r="AJ1823" s="905">
        <v>1906008</v>
      </c>
      <c r="AK1823" s="451" t="s">
        <v>139</v>
      </c>
      <c r="AL1823" s="451">
        <v>1</v>
      </c>
      <c r="AM1823" s="449" t="s">
        <v>3041</v>
      </c>
      <c r="AN1823" s="450"/>
      <c r="AP1823" s="77"/>
      <c r="AQ1823" s="77"/>
      <c r="AR1823" s="35"/>
      <c r="AS1823" s="35"/>
      <c r="AT1823" s="35"/>
      <c r="AU1823" s="35"/>
      <c r="AV1823" s="35"/>
      <c r="AW1823" s="35"/>
      <c r="AX1823" s="35"/>
      <c r="AY1823" s="35"/>
      <c r="AZ1823" s="35"/>
      <c r="BA1823" s="35"/>
      <c r="BB1823" s="35"/>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row>
    <row r="1824" spans="1:74" s="54" customFormat="1" ht="15" customHeight="1" x14ac:dyDescent="0.15">
      <c r="A1824" s="35"/>
      <c r="B1824" s="35"/>
      <c r="C1824" s="35"/>
      <c r="D1824" s="35"/>
      <c r="E1824" s="35"/>
      <c r="F1824" s="35"/>
      <c r="G1824" s="35"/>
      <c r="H1824" s="35"/>
      <c r="I1824" s="35"/>
      <c r="J1824" s="35"/>
      <c r="K1824" s="35"/>
      <c r="L1824" s="35"/>
      <c r="M1824" s="35"/>
      <c r="N1824" s="35"/>
      <c r="O1824" s="35"/>
      <c r="P1824" s="35"/>
      <c r="Q1824" s="35"/>
      <c r="R1824" s="35"/>
      <c r="S1824" s="35"/>
      <c r="T1824" s="35"/>
      <c r="U1824" s="35"/>
      <c r="V1824" s="35"/>
      <c r="W1824" s="35"/>
      <c r="X1824" s="35"/>
      <c r="Y1824" s="35"/>
      <c r="Z1824" s="35"/>
      <c r="AA1824" s="35"/>
      <c r="AB1824" s="35"/>
      <c r="AC1824" s="35"/>
      <c r="AD1824" s="35"/>
      <c r="AE1824" s="35"/>
      <c r="AG1824" s="216" t="s">
        <v>183</v>
      </c>
      <c r="AH1824" s="907" t="s">
        <v>4781</v>
      </c>
      <c r="AI1824" s="906" t="s">
        <v>4782</v>
      </c>
      <c r="AJ1824" s="905">
        <v>1906009</v>
      </c>
      <c r="AK1824" s="451" t="s">
        <v>139</v>
      </c>
      <c r="AL1824" s="451">
        <v>1</v>
      </c>
      <c r="AM1824" s="449" t="s">
        <v>3041</v>
      </c>
      <c r="AN1824" s="450"/>
      <c r="AP1824" s="77"/>
      <c r="AQ1824" s="77"/>
      <c r="AR1824" s="35"/>
      <c r="AS1824" s="35"/>
      <c r="AT1824" s="35"/>
      <c r="AU1824" s="35"/>
      <c r="AV1824" s="35"/>
      <c r="AW1824" s="35"/>
      <c r="AX1824" s="35"/>
      <c r="AY1824" s="35"/>
      <c r="AZ1824" s="35"/>
      <c r="BA1824" s="35"/>
      <c r="BB1824" s="35"/>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row>
    <row r="1825" spans="1:74" s="54" customFormat="1" ht="15" customHeight="1" x14ac:dyDescent="0.15">
      <c r="A1825" s="35"/>
      <c r="B1825" s="35"/>
      <c r="C1825" s="35"/>
      <c r="D1825" s="35"/>
      <c r="E1825" s="35"/>
      <c r="F1825" s="35"/>
      <c r="G1825" s="35"/>
      <c r="H1825" s="35"/>
      <c r="I1825" s="35"/>
      <c r="J1825" s="35"/>
      <c r="K1825" s="35"/>
      <c r="L1825" s="35"/>
      <c r="M1825" s="35"/>
      <c r="N1825" s="35"/>
      <c r="O1825" s="35"/>
      <c r="P1825" s="35"/>
      <c r="Q1825" s="35"/>
      <c r="R1825" s="35"/>
      <c r="S1825" s="35"/>
      <c r="T1825" s="35"/>
      <c r="U1825" s="35"/>
      <c r="V1825" s="35"/>
      <c r="W1825" s="35"/>
      <c r="X1825" s="35"/>
      <c r="Y1825" s="35"/>
      <c r="Z1825" s="35"/>
      <c r="AA1825" s="35"/>
      <c r="AB1825" s="35"/>
      <c r="AC1825" s="35"/>
      <c r="AD1825" s="35"/>
      <c r="AE1825" s="35"/>
      <c r="AG1825" s="216" t="s">
        <v>183</v>
      </c>
      <c r="AH1825" s="907" t="s">
        <v>2745</v>
      </c>
      <c r="AI1825" s="906" t="s">
        <v>2746</v>
      </c>
      <c r="AJ1825" s="905">
        <v>1906010</v>
      </c>
      <c r="AK1825" s="451" t="s">
        <v>139</v>
      </c>
      <c r="AL1825" s="451">
        <v>1</v>
      </c>
      <c r="AM1825" s="449" t="s">
        <v>3041</v>
      </c>
      <c r="AN1825" s="450"/>
      <c r="AP1825" s="77"/>
      <c r="AQ1825" s="77"/>
      <c r="AR1825" s="35"/>
      <c r="AS1825" s="35"/>
      <c r="AT1825" s="35"/>
      <c r="AU1825" s="35"/>
      <c r="AV1825" s="35"/>
      <c r="AW1825" s="35"/>
      <c r="AX1825" s="35"/>
      <c r="AY1825" s="35"/>
      <c r="AZ1825" s="35"/>
      <c r="BA1825" s="35"/>
      <c r="BB1825" s="35"/>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row>
    <row r="1826" spans="1:74" s="54" customFormat="1" ht="15" customHeight="1" x14ac:dyDescent="0.15">
      <c r="A1826" s="35"/>
      <c r="B1826" s="35"/>
      <c r="C1826" s="35"/>
      <c r="D1826" s="35"/>
      <c r="E1826" s="35"/>
      <c r="F1826" s="35"/>
      <c r="G1826" s="35"/>
      <c r="H1826" s="35"/>
      <c r="I1826" s="35"/>
      <c r="J1826" s="35"/>
      <c r="K1826" s="35"/>
      <c r="L1826" s="35"/>
      <c r="M1826" s="35"/>
      <c r="N1826" s="35"/>
      <c r="O1826" s="35"/>
      <c r="P1826" s="35"/>
      <c r="Q1826" s="35"/>
      <c r="R1826" s="35"/>
      <c r="S1826" s="35"/>
      <c r="T1826" s="35"/>
      <c r="U1826" s="35"/>
      <c r="V1826" s="35"/>
      <c r="W1826" s="35"/>
      <c r="X1826" s="35"/>
      <c r="Y1826" s="35"/>
      <c r="Z1826" s="35"/>
      <c r="AA1826" s="35"/>
      <c r="AB1826" s="35"/>
      <c r="AC1826" s="35"/>
      <c r="AD1826" s="35"/>
      <c r="AE1826" s="35"/>
      <c r="AG1826" s="216" t="s">
        <v>183</v>
      </c>
      <c r="AH1826" s="907" t="s">
        <v>2739</v>
      </c>
      <c r="AI1826" s="906" t="s">
        <v>2740</v>
      </c>
      <c r="AJ1826" s="905">
        <v>1906011</v>
      </c>
      <c r="AK1826" s="451" t="s">
        <v>139</v>
      </c>
      <c r="AL1826" s="451">
        <v>1</v>
      </c>
      <c r="AM1826" s="449" t="s">
        <v>3041</v>
      </c>
      <c r="AN1826" s="450"/>
      <c r="AP1826" s="77"/>
      <c r="AQ1826" s="77"/>
      <c r="AR1826" s="35"/>
      <c r="AS1826" s="35"/>
      <c r="AT1826" s="35"/>
      <c r="AU1826" s="35"/>
      <c r="AV1826" s="35"/>
      <c r="AW1826" s="35"/>
      <c r="AX1826" s="35"/>
      <c r="AY1826" s="35"/>
      <c r="AZ1826" s="35"/>
      <c r="BA1826" s="35"/>
      <c r="BB1826" s="35"/>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row>
    <row r="1827" spans="1:74" s="54" customFormat="1" ht="15" customHeight="1" x14ac:dyDescent="0.15">
      <c r="A1827" s="35"/>
      <c r="B1827" s="35"/>
      <c r="C1827" s="35"/>
      <c r="D1827" s="35"/>
      <c r="E1827" s="35"/>
      <c r="F1827" s="35"/>
      <c r="G1827" s="35"/>
      <c r="H1827" s="35"/>
      <c r="I1827" s="35"/>
      <c r="J1827" s="35"/>
      <c r="K1827" s="35"/>
      <c r="L1827" s="35"/>
      <c r="M1827" s="35"/>
      <c r="N1827" s="35"/>
      <c r="O1827" s="35"/>
      <c r="P1827" s="35"/>
      <c r="Q1827" s="35"/>
      <c r="R1827" s="35"/>
      <c r="S1827" s="35"/>
      <c r="T1827" s="35"/>
      <c r="U1827" s="35"/>
      <c r="V1827" s="35"/>
      <c r="W1827" s="35"/>
      <c r="X1827" s="35"/>
      <c r="Y1827" s="35"/>
      <c r="Z1827" s="35"/>
      <c r="AA1827" s="35"/>
      <c r="AB1827" s="35"/>
      <c r="AC1827" s="35"/>
      <c r="AD1827" s="35"/>
      <c r="AE1827" s="35"/>
      <c r="AG1827" s="216" t="s">
        <v>183</v>
      </c>
      <c r="AH1827" s="907" t="s">
        <v>2728</v>
      </c>
      <c r="AI1827" s="906" t="s">
        <v>2729</v>
      </c>
      <c r="AJ1827" s="905">
        <v>1906012</v>
      </c>
      <c r="AK1827" s="451" t="s">
        <v>139</v>
      </c>
      <c r="AL1827" s="451">
        <v>1</v>
      </c>
      <c r="AM1827" s="449" t="s">
        <v>3041</v>
      </c>
      <c r="AN1827" s="450"/>
      <c r="AP1827" s="77"/>
      <c r="AQ1827" s="77"/>
      <c r="AR1827" s="35"/>
      <c r="AS1827" s="35"/>
      <c r="AT1827" s="35"/>
      <c r="AU1827" s="35"/>
      <c r="AV1827" s="35"/>
      <c r="AW1827" s="35"/>
      <c r="AX1827" s="35"/>
      <c r="AY1827" s="35"/>
      <c r="AZ1827" s="35"/>
      <c r="BA1827" s="35"/>
      <c r="BB1827" s="35"/>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row>
    <row r="1828" spans="1:74" s="54" customFormat="1" ht="15" customHeight="1" x14ac:dyDescent="0.15">
      <c r="A1828" s="35"/>
      <c r="B1828" s="35"/>
      <c r="C1828" s="35"/>
      <c r="D1828" s="35"/>
      <c r="E1828" s="35"/>
      <c r="F1828" s="35"/>
      <c r="G1828" s="35"/>
      <c r="H1828" s="35"/>
      <c r="I1828" s="35"/>
      <c r="J1828" s="35"/>
      <c r="K1828" s="35"/>
      <c r="L1828" s="35"/>
      <c r="M1828" s="35"/>
      <c r="N1828" s="35"/>
      <c r="O1828" s="35"/>
      <c r="P1828" s="35"/>
      <c r="Q1828" s="35"/>
      <c r="R1828" s="35"/>
      <c r="S1828" s="35"/>
      <c r="T1828" s="35"/>
      <c r="U1828" s="35"/>
      <c r="V1828" s="35"/>
      <c r="W1828" s="35"/>
      <c r="X1828" s="35"/>
      <c r="Y1828" s="35"/>
      <c r="Z1828" s="35"/>
      <c r="AA1828" s="35"/>
      <c r="AB1828" s="35"/>
      <c r="AC1828" s="35"/>
      <c r="AD1828" s="35"/>
      <c r="AE1828" s="35"/>
      <c r="AG1828" s="216" t="s">
        <v>183</v>
      </c>
      <c r="AH1828" s="907" t="s">
        <v>2732</v>
      </c>
      <c r="AI1828" s="906" t="s">
        <v>2733</v>
      </c>
      <c r="AJ1828" s="905">
        <v>1906013</v>
      </c>
      <c r="AK1828" s="451" t="s">
        <v>139</v>
      </c>
      <c r="AL1828" s="451">
        <v>1</v>
      </c>
      <c r="AM1828" s="449" t="s">
        <v>3041</v>
      </c>
      <c r="AN1828" s="450"/>
      <c r="AP1828" s="77"/>
      <c r="AQ1828" s="77"/>
      <c r="AR1828" s="35"/>
      <c r="AS1828" s="35"/>
      <c r="AT1828" s="35"/>
      <c r="AU1828" s="35"/>
      <c r="AV1828" s="35"/>
      <c r="AW1828" s="35"/>
      <c r="AX1828" s="35"/>
      <c r="AY1828" s="35"/>
      <c r="AZ1828" s="35"/>
      <c r="BA1828" s="35"/>
      <c r="BB1828" s="35"/>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row>
    <row r="1829" spans="1:74" s="54" customFormat="1" ht="15" customHeight="1" x14ac:dyDescent="0.15">
      <c r="A1829" s="35"/>
      <c r="B1829" s="35"/>
      <c r="C1829" s="35"/>
      <c r="D1829" s="35"/>
      <c r="E1829" s="35"/>
      <c r="F1829" s="35"/>
      <c r="G1829" s="35"/>
      <c r="H1829" s="35"/>
      <c r="I1829" s="35"/>
      <c r="J1829" s="35"/>
      <c r="K1829" s="35"/>
      <c r="L1829" s="35"/>
      <c r="M1829" s="35"/>
      <c r="N1829" s="35"/>
      <c r="O1829" s="35"/>
      <c r="P1829" s="35"/>
      <c r="Q1829" s="35"/>
      <c r="R1829" s="35"/>
      <c r="S1829" s="35"/>
      <c r="T1829" s="35"/>
      <c r="U1829" s="35"/>
      <c r="V1829" s="35"/>
      <c r="W1829" s="35"/>
      <c r="X1829" s="35"/>
      <c r="Y1829" s="35"/>
      <c r="Z1829" s="35"/>
      <c r="AA1829" s="35"/>
      <c r="AB1829" s="35"/>
      <c r="AC1829" s="35"/>
      <c r="AD1829" s="35"/>
      <c r="AE1829" s="35"/>
      <c r="AG1829" s="216" t="s">
        <v>183</v>
      </c>
      <c r="AH1829" s="907" t="s">
        <v>2747</v>
      </c>
      <c r="AI1829" s="906" t="s">
        <v>2748</v>
      </c>
      <c r="AJ1829" s="905">
        <v>1906014</v>
      </c>
      <c r="AK1829" s="451" t="s">
        <v>139</v>
      </c>
      <c r="AL1829" s="451">
        <v>1</v>
      </c>
      <c r="AM1829" s="449" t="s">
        <v>3041</v>
      </c>
      <c r="AN1829" s="450"/>
      <c r="AP1829" s="77"/>
      <c r="AQ1829" s="77"/>
      <c r="AR1829" s="35"/>
      <c r="AS1829" s="35"/>
      <c r="AT1829" s="35"/>
      <c r="AU1829" s="35"/>
      <c r="AV1829" s="35"/>
      <c r="AW1829" s="35"/>
      <c r="AX1829" s="35"/>
      <c r="AY1829" s="35"/>
      <c r="AZ1829" s="35"/>
      <c r="BA1829" s="35"/>
      <c r="BB1829" s="35"/>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row>
    <row r="1830" spans="1:74" s="54" customFormat="1" ht="15" customHeight="1" x14ac:dyDescent="0.15">
      <c r="A1830" s="35"/>
      <c r="B1830" s="35"/>
      <c r="C1830" s="35"/>
      <c r="D1830" s="35"/>
      <c r="E1830" s="35"/>
      <c r="F1830" s="35"/>
      <c r="G1830" s="35"/>
      <c r="H1830" s="35"/>
      <c r="I1830" s="35"/>
      <c r="J1830" s="35"/>
      <c r="K1830" s="35"/>
      <c r="L1830" s="35"/>
      <c r="M1830" s="35"/>
      <c r="N1830" s="35"/>
      <c r="O1830" s="35"/>
      <c r="P1830" s="35"/>
      <c r="Q1830" s="35"/>
      <c r="R1830" s="35"/>
      <c r="S1830" s="35"/>
      <c r="T1830" s="35"/>
      <c r="U1830" s="35"/>
      <c r="V1830" s="35"/>
      <c r="W1830" s="35"/>
      <c r="X1830" s="35"/>
      <c r="Y1830" s="35"/>
      <c r="Z1830" s="35"/>
      <c r="AA1830" s="35"/>
      <c r="AB1830" s="35"/>
      <c r="AC1830" s="35"/>
      <c r="AD1830" s="35"/>
      <c r="AE1830" s="35"/>
      <c r="AG1830" s="216" t="s">
        <v>183</v>
      </c>
      <c r="AH1830" s="907" t="s">
        <v>2734</v>
      </c>
      <c r="AI1830" s="906" t="s">
        <v>3072</v>
      </c>
      <c r="AJ1830" s="905">
        <v>1906015</v>
      </c>
      <c r="AK1830" s="451" t="s">
        <v>139</v>
      </c>
      <c r="AL1830" s="451">
        <v>1</v>
      </c>
      <c r="AM1830" s="451" t="s">
        <v>140</v>
      </c>
      <c r="AN1830" s="450"/>
      <c r="AP1830" s="77"/>
      <c r="AQ1830" s="77"/>
      <c r="AR1830" s="35"/>
      <c r="AS1830" s="35"/>
      <c r="AT1830" s="35"/>
      <c r="AU1830" s="35"/>
      <c r="AV1830" s="35"/>
      <c r="AW1830" s="35"/>
      <c r="AX1830" s="35"/>
      <c r="AY1830" s="35"/>
      <c r="AZ1830" s="35"/>
      <c r="BA1830" s="35"/>
      <c r="BB1830" s="35"/>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row>
    <row r="1831" spans="1:74" s="54" customFormat="1" ht="15" customHeight="1" x14ac:dyDescent="0.15">
      <c r="A1831" s="35"/>
      <c r="B1831" s="35"/>
      <c r="C1831" s="35"/>
      <c r="D1831" s="35"/>
      <c r="E1831" s="35"/>
      <c r="F1831" s="35"/>
      <c r="G1831" s="35"/>
      <c r="H1831" s="35"/>
      <c r="I1831" s="35"/>
      <c r="J1831" s="35"/>
      <c r="K1831" s="35"/>
      <c r="L1831" s="35"/>
      <c r="M1831" s="35"/>
      <c r="N1831" s="35"/>
      <c r="O1831" s="35"/>
      <c r="P1831" s="35"/>
      <c r="Q1831" s="35"/>
      <c r="R1831" s="35"/>
      <c r="S1831" s="35"/>
      <c r="T1831" s="35"/>
      <c r="U1831" s="35"/>
      <c r="V1831" s="35"/>
      <c r="W1831" s="35"/>
      <c r="X1831" s="35"/>
      <c r="Y1831" s="35"/>
      <c r="Z1831" s="35"/>
      <c r="AA1831" s="35"/>
      <c r="AB1831" s="35"/>
      <c r="AC1831" s="35"/>
      <c r="AD1831" s="35"/>
      <c r="AE1831" s="35"/>
      <c r="AG1831" s="216" t="s">
        <v>183</v>
      </c>
      <c r="AH1831" s="907" t="s">
        <v>2737</v>
      </c>
      <c r="AI1831" s="906" t="s">
        <v>2738</v>
      </c>
      <c r="AJ1831" s="905">
        <v>1906016</v>
      </c>
      <c r="AK1831" s="451" t="s">
        <v>139</v>
      </c>
      <c r="AL1831" s="451">
        <v>1</v>
      </c>
      <c r="AM1831" s="451" t="s">
        <v>140</v>
      </c>
      <c r="AN1831" s="450"/>
      <c r="AP1831" s="77"/>
      <c r="AQ1831" s="77"/>
      <c r="AR1831" s="35"/>
      <c r="AS1831" s="35"/>
      <c r="AT1831" s="35"/>
      <c r="AU1831" s="35"/>
      <c r="AV1831" s="35"/>
      <c r="AW1831" s="35"/>
      <c r="AX1831" s="35"/>
      <c r="AY1831" s="35"/>
      <c r="AZ1831" s="35"/>
      <c r="BA1831" s="35"/>
      <c r="BB1831" s="35"/>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row>
    <row r="1832" spans="1:74" s="54" customFormat="1" ht="15" customHeight="1" x14ac:dyDescent="0.15">
      <c r="A1832" s="35"/>
      <c r="B1832" s="35"/>
      <c r="C1832" s="35"/>
      <c r="D1832" s="35"/>
      <c r="E1832" s="35"/>
      <c r="F1832" s="35"/>
      <c r="G1832" s="35"/>
      <c r="H1832" s="35"/>
      <c r="I1832" s="35"/>
      <c r="J1832" s="35"/>
      <c r="K1832" s="35"/>
      <c r="L1832" s="35"/>
      <c r="M1832" s="35"/>
      <c r="N1832" s="35"/>
      <c r="O1832" s="35"/>
      <c r="P1832" s="35"/>
      <c r="Q1832" s="35"/>
      <c r="R1832" s="35"/>
      <c r="S1832" s="35"/>
      <c r="T1832" s="35"/>
      <c r="U1832" s="35"/>
      <c r="V1832" s="35"/>
      <c r="W1832" s="35"/>
      <c r="X1832" s="35"/>
      <c r="Y1832" s="35"/>
      <c r="Z1832" s="35"/>
      <c r="AA1832" s="35"/>
      <c r="AB1832" s="35"/>
      <c r="AC1832" s="35"/>
      <c r="AD1832" s="35"/>
      <c r="AE1832" s="35"/>
      <c r="AG1832" s="216" t="s">
        <v>184</v>
      </c>
      <c r="AH1832" s="907" t="s">
        <v>2761</v>
      </c>
      <c r="AI1832" s="906" t="s">
        <v>2762</v>
      </c>
      <c r="AJ1832" s="905">
        <v>1907001</v>
      </c>
      <c r="AK1832" s="451">
        <v>1</v>
      </c>
      <c r="AL1832" s="451" t="s">
        <v>139</v>
      </c>
      <c r="AM1832" s="449" t="s">
        <v>3041</v>
      </c>
      <c r="AN1832" s="450"/>
      <c r="AP1832" s="77"/>
      <c r="AQ1832" s="77"/>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row>
    <row r="1833" spans="1:74" s="54" customFormat="1" ht="15" customHeight="1" x14ac:dyDescent="0.15">
      <c r="A1833" s="35"/>
      <c r="B1833" s="35"/>
      <c r="C1833" s="35"/>
      <c r="D1833" s="35"/>
      <c r="E1833" s="35"/>
      <c r="F1833" s="35"/>
      <c r="G1833" s="35"/>
      <c r="H1833" s="35"/>
      <c r="I1833" s="35"/>
      <c r="J1833" s="35"/>
      <c r="K1833" s="35"/>
      <c r="L1833" s="35"/>
      <c r="M1833" s="35"/>
      <c r="N1833" s="35"/>
      <c r="O1833" s="35"/>
      <c r="P1833" s="35"/>
      <c r="Q1833" s="35"/>
      <c r="R1833" s="35"/>
      <c r="S1833" s="35"/>
      <c r="T1833" s="35"/>
      <c r="U1833" s="35"/>
      <c r="V1833" s="35"/>
      <c r="W1833" s="35"/>
      <c r="X1833" s="35"/>
      <c r="Y1833" s="35"/>
      <c r="Z1833" s="35"/>
      <c r="AA1833" s="35"/>
      <c r="AB1833" s="35"/>
      <c r="AC1833" s="35"/>
      <c r="AD1833" s="35"/>
      <c r="AE1833" s="35"/>
      <c r="AG1833" s="216" t="s">
        <v>184</v>
      </c>
      <c r="AH1833" s="907" t="s">
        <v>2765</v>
      </c>
      <c r="AI1833" s="906" t="s">
        <v>2766</v>
      </c>
      <c r="AJ1833" s="905">
        <v>1907002</v>
      </c>
      <c r="AK1833" s="451" t="s">
        <v>139</v>
      </c>
      <c r="AL1833" s="451">
        <v>1</v>
      </c>
      <c r="AM1833" s="449" t="s">
        <v>3041</v>
      </c>
      <c r="AN1833" s="450"/>
      <c r="AP1833" s="77"/>
      <c r="AQ1833" s="77"/>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row>
    <row r="1834" spans="1:74" s="54" customFormat="1" ht="15" customHeight="1" x14ac:dyDescent="0.15">
      <c r="A1834" s="35"/>
      <c r="B1834" s="35"/>
      <c r="C1834" s="35"/>
      <c r="D1834" s="35"/>
      <c r="E1834" s="35"/>
      <c r="F1834" s="35"/>
      <c r="G1834" s="35"/>
      <c r="H1834" s="35"/>
      <c r="I1834" s="35"/>
      <c r="J1834" s="35"/>
      <c r="K1834" s="35"/>
      <c r="L1834" s="35"/>
      <c r="M1834" s="35"/>
      <c r="N1834" s="35"/>
      <c r="O1834" s="35"/>
      <c r="P1834" s="35"/>
      <c r="Q1834" s="35"/>
      <c r="R1834" s="35"/>
      <c r="S1834" s="35"/>
      <c r="T1834" s="35"/>
      <c r="U1834" s="35"/>
      <c r="V1834" s="35"/>
      <c r="W1834" s="35"/>
      <c r="X1834" s="35"/>
      <c r="Y1834" s="35"/>
      <c r="Z1834" s="35"/>
      <c r="AA1834" s="35"/>
      <c r="AB1834" s="35"/>
      <c r="AC1834" s="35"/>
      <c r="AD1834" s="35"/>
      <c r="AE1834" s="35"/>
      <c r="AG1834" s="216" t="s">
        <v>184</v>
      </c>
      <c r="AH1834" s="907" t="s">
        <v>2785</v>
      </c>
      <c r="AI1834" s="906" t="s">
        <v>2786</v>
      </c>
      <c r="AJ1834" s="905">
        <v>1907004</v>
      </c>
      <c r="AK1834" s="451" t="s">
        <v>139</v>
      </c>
      <c r="AL1834" s="451">
        <v>1</v>
      </c>
      <c r="AM1834" s="449" t="s">
        <v>3041</v>
      </c>
      <c r="AN1834" s="450"/>
      <c r="AP1834" s="77"/>
      <c r="AQ1834" s="77"/>
      <c r="AR1834" s="35"/>
      <c r="AS1834" s="35"/>
      <c r="AT1834" s="35"/>
      <c r="AU1834" s="35"/>
      <c r="AV1834" s="35"/>
      <c r="AW1834" s="35"/>
      <c r="AX1834" s="35"/>
      <c r="AY1834" s="35"/>
      <c r="AZ1834" s="35"/>
      <c r="BA1834" s="35"/>
      <c r="BB1834" s="35"/>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row>
    <row r="1835" spans="1:74" s="54" customFormat="1" ht="15" customHeight="1" x14ac:dyDescent="0.15">
      <c r="A1835" s="35"/>
      <c r="B1835" s="35"/>
      <c r="C1835" s="35"/>
      <c r="D1835" s="35"/>
      <c r="E1835" s="35"/>
      <c r="F1835" s="35"/>
      <c r="G1835" s="35"/>
      <c r="H1835" s="35"/>
      <c r="I1835" s="35"/>
      <c r="J1835" s="35"/>
      <c r="K1835" s="35"/>
      <c r="L1835" s="35"/>
      <c r="M1835" s="35"/>
      <c r="N1835" s="35"/>
      <c r="O1835" s="35"/>
      <c r="P1835" s="35"/>
      <c r="Q1835" s="35"/>
      <c r="R1835" s="35"/>
      <c r="S1835" s="35"/>
      <c r="T1835" s="35"/>
      <c r="U1835" s="35"/>
      <c r="V1835" s="35"/>
      <c r="W1835" s="35"/>
      <c r="X1835" s="35"/>
      <c r="Y1835" s="35"/>
      <c r="Z1835" s="35"/>
      <c r="AA1835" s="35"/>
      <c r="AB1835" s="35"/>
      <c r="AC1835" s="35"/>
      <c r="AD1835" s="35"/>
      <c r="AE1835" s="35"/>
      <c r="AG1835" s="216" t="s">
        <v>184</v>
      </c>
      <c r="AH1835" s="907" t="s">
        <v>2769</v>
      </c>
      <c r="AI1835" s="906" t="s">
        <v>2770</v>
      </c>
      <c r="AJ1835" s="905">
        <v>1907005</v>
      </c>
      <c r="AK1835" s="451">
        <v>1</v>
      </c>
      <c r="AL1835" s="451" t="s">
        <v>139</v>
      </c>
      <c r="AM1835" s="449" t="s">
        <v>3041</v>
      </c>
      <c r="AN1835" s="450"/>
      <c r="AP1835" s="77"/>
      <c r="AQ1835" s="77"/>
      <c r="AR1835" s="35"/>
      <c r="AS1835" s="35"/>
      <c r="AT1835" s="35"/>
      <c r="AU1835" s="35"/>
      <c r="AV1835" s="35"/>
      <c r="AW1835" s="35"/>
      <c r="AX1835" s="35"/>
      <c r="AY1835" s="35"/>
      <c r="AZ1835" s="35"/>
      <c r="BA1835" s="35"/>
      <c r="BB1835" s="35"/>
      <c r="BC1835" s="35"/>
      <c r="BD1835" s="35"/>
      <c r="BE1835" s="35"/>
      <c r="BF1835" s="35"/>
      <c r="BG1835" s="35"/>
      <c r="BH1835" s="35"/>
      <c r="BI1835" s="35"/>
      <c r="BJ1835" s="35"/>
      <c r="BK1835" s="35"/>
      <c r="BL1835" s="35"/>
      <c r="BM1835" s="35"/>
      <c r="BN1835" s="35"/>
      <c r="BO1835" s="35"/>
      <c r="BP1835" s="35"/>
      <c r="BQ1835" s="35"/>
      <c r="BR1835" s="35"/>
      <c r="BS1835" s="35"/>
      <c r="BT1835" s="35"/>
      <c r="BU1835" s="35"/>
      <c r="BV1835" s="35"/>
    </row>
    <row r="1836" spans="1:74" s="54" customFormat="1" ht="15" customHeight="1" x14ac:dyDescent="0.15">
      <c r="A1836" s="35"/>
      <c r="B1836" s="35"/>
      <c r="C1836" s="35"/>
      <c r="D1836" s="35"/>
      <c r="E1836" s="35"/>
      <c r="F1836" s="35"/>
      <c r="G1836" s="35"/>
      <c r="H1836" s="35"/>
      <c r="I1836" s="35"/>
      <c r="J1836" s="35"/>
      <c r="K1836" s="35"/>
      <c r="L1836" s="35"/>
      <c r="M1836" s="35"/>
      <c r="N1836" s="35"/>
      <c r="O1836" s="35"/>
      <c r="P1836" s="35"/>
      <c r="Q1836" s="35"/>
      <c r="R1836" s="35"/>
      <c r="S1836" s="35"/>
      <c r="T1836" s="35"/>
      <c r="U1836" s="35"/>
      <c r="V1836" s="35"/>
      <c r="W1836" s="35"/>
      <c r="X1836" s="35"/>
      <c r="Y1836" s="35"/>
      <c r="Z1836" s="35"/>
      <c r="AA1836" s="35"/>
      <c r="AB1836" s="35"/>
      <c r="AC1836" s="35"/>
      <c r="AD1836" s="35"/>
      <c r="AE1836" s="35"/>
      <c r="AG1836" s="216" t="s">
        <v>184</v>
      </c>
      <c r="AH1836" s="907" t="s">
        <v>2771</v>
      </c>
      <c r="AI1836" s="906" t="s">
        <v>2772</v>
      </c>
      <c r="AJ1836" s="905">
        <v>1907006</v>
      </c>
      <c r="AK1836" s="451" t="s">
        <v>139</v>
      </c>
      <c r="AL1836" s="451">
        <v>1</v>
      </c>
      <c r="AM1836" s="451" t="s">
        <v>140</v>
      </c>
      <c r="AN1836" s="450"/>
      <c r="AP1836" s="77"/>
      <c r="AQ1836" s="77"/>
      <c r="AR1836" s="35"/>
      <c r="AS1836" s="35"/>
      <c r="AT1836" s="35"/>
      <c r="AU1836" s="35"/>
      <c r="AV1836" s="35"/>
      <c r="AW1836" s="35"/>
      <c r="AX1836" s="35"/>
      <c r="AY1836" s="35"/>
      <c r="AZ1836" s="35"/>
      <c r="BA1836" s="35"/>
      <c r="BB1836" s="35"/>
      <c r="BC1836" s="35"/>
      <c r="BD1836" s="35"/>
      <c r="BE1836" s="35"/>
      <c r="BF1836" s="35"/>
      <c r="BG1836" s="35"/>
      <c r="BH1836" s="35"/>
      <c r="BI1836" s="35"/>
      <c r="BJ1836" s="35"/>
      <c r="BK1836" s="35"/>
      <c r="BL1836" s="35"/>
      <c r="BM1836" s="35"/>
      <c r="BN1836" s="35"/>
      <c r="BO1836" s="35"/>
      <c r="BP1836" s="35"/>
      <c r="BQ1836" s="35"/>
      <c r="BR1836" s="35"/>
      <c r="BS1836" s="35"/>
      <c r="BT1836" s="35"/>
      <c r="BU1836" s="35"/>
      <c r="BV1836" s="35"/>
    </row>
    <row r="1837" spans="1:74" s="54" customFormat="1" ht="15" customHeight="1" x14ac:dyDescent="0.15">
      <c r="A1837" s="35"/>
      <c r="B1837" s="35"/>
      <c r="C1837" s="35"/>
      <c r="D1837" s="35"/>
      <c r="E1837" s="35"/>
      <c r="F1837" s="35"/>
      <c r="G1837" s="35"/>
      <c r="H1837" s="35"/>
      <c r="I1837" s="35"/>
      <c r="J1837" s="35"/>
      <c r="K1837" s="35"/>
      <c r="L1837" s="35"/>
      <c r="M1837" s="35"/>
      <c r="N1837" s="35"/>
      <c r="O1837" s="35"/>
      <c r="P1837" s="35"/>
      <c r="Q1837" s="35"/>
      <c r="R1837" s="35"/>
      <c r="S1837" s="35"/>
      <c r="T1837" s="35"/>
      <c r="U1837" s="35"/>
      <c r="V1837" s="35"/>
      <c r="W1837" s="35"/>
      <c r="X1837" s="35"/>
      <c r="Y1837" s="35"/>
      <c r="Z1837" s="35"/>
      <c r="AA1837" s="35"/>
      <c r="AB1837" s="35"/>
      <c r="AC1837" s="35"/>
      <c r="AD1837" s="35"/>
      <c r="AE1837" s="35"/>
      <c r="AG1837" s="216" t="s">
        <v>184</v>
      </c>
      <c r="AH1837" s="907" t="s">
        <v>2773</v>
      </c>
      <c r="AI1837" s="906" t="s">
        <v>2774</v>
      </c>
      <c r="AJ1837" s="905">
        <v>1907007</v>
      </c>
      <c r="AK1837" s="451" t="s">
        <v>139</v>
      </c>
      <c r="AL1837" s="451">
        <v>1</v>
      </c>
      <c r="AM1837" s="449" t="s">
        <v>3041</v>
      </c>
      <c r="AN1837" s="450"/>
      <c r="AP1837" s="77"/>
      <c r="AQ1837" s="77"/>
      <c r="AR1837" s="35"/>
      <c r="AS1837" s="35"/>
      <c r="AT1837" s="35"/>
      <c r="AU1837" s="35"/>
      <c r="AV1837" s="35"/>
      <c r="AW1837" s="35"/>
      <c r="AX1837" s="35"/>
      <c r="AY1837" s="35"/>
      <c r="AZ1837" s="35"/>
      <c r="BA1837" s="35"/>
      <c r="BB1837" s="35"/>
      <c r="BC1837" s="35"/>
      <c r="BD1837" s="35"/>
      <c r="BE1837" s="35"/>
      <c r="BF1837" s="35"/>
      <c r="BG1837" s="35"/>
      <c r="BH1837" s="35"/>
      <c r="BI1837" s="35"/>
      <c r="BJ1837" s="35"/>
      <c r="BK1837" s="35"/>
      <c r="BL1837" s="35"/>
      <c r="BM1837" s="35"/>
      <c r="BN1837" s="35"/>
      <c r="BO1837" s="35"/>
      <c r="BP1837" s="35"/>
      <c r="BQ1837" s="35"/>
      <c r="BR1837" s="35"/>
      <c r="BS1837" s="35"/>
      <c r="BT1837" s="35"/>
      <c r="BU1837" s="35"/>
      <c r="BV1837" s="35"/>
    </row>
    <row r="1838" spans="1:74" s="54" customFormat="1" ht="15" customHeight="1" x14ac:dyDescent="0.15">
      <c r="A1838" s="35"/>
      <c r="B1838" s="35"/>
      <c r="C1838" s="35"/>
      <c r="D1838" s="35"/>
      <c r="E1838" s="35"/>
      <c r="F1838" s="35"/>
      <c r="G1838" s="35"/>
      <c r="H1838" s="35"/>
      <c r="I1838" s="35"/>
      <c r="J1838" s="35"/>
      <c r="K1838" s="35"/>
      <c r="L1838" s="35"/>
      <c r="M1838" s="35"/>
      <c r="N1838" s="35"/>
      <c r="O1838" s="35"/>
      <c r="P1838" s="35"/>
      <c r="Q1838" s="35"/>
      <c r="R1838" s="35"/>
      <c r="S1838" s="35"/>
      <c r="T1838" s="35"/>
      <c r="U1838" s="35"/>
      <c r="V1838" s="35"/>
      <c r="W1838" s="35"/>
      <c r="X1838" s="35"/>
      <c r="Y1838" s="35"/>
      <c r="Z1838" s="35"/>
      <c r="AA1838" s="35"/>
      <c r="AB1838" s="35"/>
      <c r="AC1838" s="35"/>
      <c r="AD1838" s="35"/>
      <c r="AE1838" s="35"/>
      <c r="AG1838" s="216" t="s">
        <v>184</v>
      </c>
      <c r="AH1838" s="907" t="s">
        <v>2791</v>
      </c>
      <c r="AI1838" s="906" t="s">
        <v>2792</v>
      </c>
      <c r="AJ1838" s="905">
        <v>1907008</v>
      </c>
      <c r="AK1838" s="451" t="s">
        <v>139</v>
      </c>
      <c r="AL1838" s="451">
        <v>1</v>
      </c>
      <c r="AM1838" s="449" t="s">
        <v>3041</v>
      </c>
      <c r="AN1838" s="450"/>
      <c r="AP1838" s="77"/>
      <c r="AQ1838" s="77"/>
      <c r="AR1838" s="35"/>
      <c r="AS1838" s="35"/>
      <c r="AT1838" s="35"/>
      <c r="AU1838" s="35"/>
      <c r="AV1838" s="35"/>
      <c r="AW1838" s="35"/>
      <c r="AX1838" s="35"/>
      <c r="AY1838" s="35"/>
      <c r="AZ1838" s="35"/>
      <c r="BA1838" s="35"/>
      <c r="BB1838" s="35"/>
      <c r="BC1838" s="35"/>
      <c r="BD1838" s="35"/>
      <c r="BE1838" s="35"/>
      <c r="BF1838" s="35"/>
      <c r="BG1838" s="35"/>
      <c r="BH1838" s="35"/>
      <c r="BI1838" s="35"/>
      <c r="BJ1838" s="35"/>
      <c r="BK1838" s="35"/>
      <c r="BL1838" s="35"/>
      <c r="BM1838" s="35"/>
      <c r="BN1838" s="35"/>
      <c r="BO1838" s="35"/>
      <c r="BP1838" s="35"/>
      <c r="BQ1838" s="35"/>
      <c r="BR1838" s="35"/>
      <c r="BS1838" s="35"/>
      <c r="BT1838" s="35"/>
      <c r="BU1838" s="35"/>
      <c r="BV1838" s="35"/>
    </row>
    <row r="1839" spans="1:74" s="54" customFormat="1" ht="15" customHeight="1" x14ac:dyDescent="0.15">
      <c r="A1839" s="35"/>
      <c r="B1839" s="35"/>
      <c r="C1839" s="35"/>
      <c r="D1839" s="35"/>
      <c r="E1839" s="35"/>
      <c r="F1839" s="35"/>
      <c r="G1839" s="35"/>
      <c r="H1839" s="35"/>
      <c r="I1839" s="35"/>
      <c r="J1839" s="35"/>
      <c r="K1839" s="35"/>
      <c r="L1839" s="35"/>
      <c r="M1839" s="35"/>
      <c r="N1839" s="35"/>
      <c r="O1839" s="35"/>
      <c r="P1839" s="35"/>
      <c r="Q1839" s="35"/>
      <c r="R1839" s="35"/>
      <c r="S1839" s="35"/>
      <c r="T1839" s="35"/>
      <c r="U1839" s="35"/>
      <c r="V1839" s="35"/>
      <c r="W1839" s="35"/>
      <c r="X1839" s="35"/>
      <c r="Y1839" s="35"/>
      <c r="Z1839" s="35"/>
      <c r="AA1839" s="35"/>
      <c r="AB1839" s="35"/>
      <c r="AC1839" s="35"/>
      <c r="AD1839" s="35"/>
      <c r="AE1839" s="35"/>
      <c r="AG1839" s="216" t="s">
        <v>184</v>
      </c>
      <c r="AH1839" s="907" t="s">
        <v>2759</v>
      </c>
      <c r="AI1839" s="906" t="s">
        <v>2760</v>
      </c>
      <c r="AJ1839" s="905">
        <v>1907010</v>
      </c>
      <c r="AK1839" s="451" t="s">
        <v>139</v>
      </c>
      <c r="AL1839" s="451">
        <v>1</v>
      </c>
      <c r="AM1839" s="449" t="s">
        <v>3041</v>
      </c>
      <c r="AN1839" s="450"/>
      <c r="AP1839" s="77"/>
      <c r="AQ1839" s="77"/>
      <c r="AR1839" s="35"/>
      <c r="AS1839" s="35"/>
      <c r="AT1839" s="35"/>
      <c r="AU1839" s="35"/>
      <c r="AV1839" s="35"/>
      <c r="AW1839" s="35"/>
      <c r="AX1839" s="35"/>
      <c r="AY1839" s="35"/>
      <c r="AZ1839" s="35"/>
      <c r="BA1839" s="35"/>
      <c r="BB1839" s="35"/>
      <c r="BC1839" s="35"/>
      <c r="BD1839" s="35"/>
      <c r="BE1839" s="35"/>
      <c r="BF1839" s="35"/>
      <c r="BG1839" s="35"/>
      <c r="BH1839" s="35"/>
      <c r="BI1839" s="35"/>
      <c r="BJ1839" s="35"/>
      <c r="BK1839" s="35"/>
      <c r="BL1839" s="35"/>
      <c r="BM1839" s="35"/>
      <c r="BN1839" s="35"/>
      <c r="BO1839" s="35"/>
      <c r="BP1839" s="35"/>
      <c r="BQ1839" s="35"/>
      <c r="BR1839" s="35"/>
      <c r="BS1839" s="35"/>
      <c r="BT1839" s="35"/>
      <c r="BU1839" s="35"/>
      <c r="BV1839" s="35"/>
    </row>
    <row r="1840" spans="1:74" s="54" customFormat="1" ht="15" customHeight="1" x14ac:dyDescent="0.15">
      <c r="A1840" s="35"/>
      <c r="B1840" s="35"/>
      <c r="C1840" s="35"/>
      <c r="D1840" s="35"/>
      <c r="E1840" s="35"/>
      <c r="F1840" s="35"/>
      <c r="G1840" s="35"/>
      <c r="H1840" s="35"/>
      <c r="I1840" s="35"/>
      <c r="J1840" s="35"/>
      <c r="K1840" s="35"/>
      <c r="L1840" s="35"/>
      <c r="M1840" s="35"/>
      <c r="N1840" s="35"/>
      <c r="O1840" s="35"/>
      <c r="P1840" s="35"/>
      <c r="Q1840" s="35"/>
      <c r="R1840" s="35"/>
      <c r="S1840" s="35"/>
      <c r="T1840" s="35"/>
      <c r="U1840" s="35"/>
      <c r="V1840" s="35"/>
      <c r="W1840" s="35"/>
      <c r="X1840" s="35"/>
      <c r="Y1840" s="35"/>
      <c r="Z1840" s="35"/>
      <c r="AA1840" s="35"/>
      <c r="AB1840" s="35"/>
      <c r="AC1840" s="35"/>
      <c r="AD1840" s="35"/>
      <c r="AE1840" s="35"/>
      <c r="AG1840" s="216" t="s">
        <v>184</v>
      </c>
      <c r="AH1840" s="907" t="s">
        <v>2767</v>
      </c>
      <c r="AI1840" s="906" t="s">
        <v>2768</v>
      </c>
      <c r="AJ1840" s="905">
        <v>1907011</v>
      </c>
      <c r="AK1840" s="451">
        <v>1</v>
      </c>
      <c r="AL1840" s="451" t="s">
        <v>139</v>
      </c>
      <c r="AM1840" s="451" t="s">
        <v>140</v>
      </c>
      <c r="AN1840" s="450"/>
      <c r="AP1840" s="77"/>
      <c r="AQ1840" s="77"/>
      <c r="AR1840" s="35"/>
      <c r="AS1840" s="35"/>
      <c r="AT1840" s="35"/>
      <c r="AU1840" s="35"/>
      <c r="AV1840" s="35"/>
      <c r="AW1840" s="35"/>
      <c r="AX1840" s="35"/>
      <c r="AY1840" s="35"/>
      <c r="AZ1840" s="35"/>
      <c r="BA1840" s="35"/>
      <c r="BB1840" s="35"/>
      <c r="BC1840" s="35"/>
      <c r="BD1840" s="35"/>
      <c r="BE1840" s="35"/>
      <c r="BF1840" s="35"/>
      <c r="BG1840" s="35"/>
      <c r="BH1840" s="35"/>
      <c r="BI1840" s="35"/>
      <c r="BJ1840" s="35"/>
      <c r="BK1840" s="35"/>
      <c r="BL1840" s="35"/>
      <c r="BM1840" s="35"/>
      <c r="BN1840" s="35"/>
      <c r="BO1840" s="35"/>
      <c r="BP1840" s="35"/>
      <c r="BQ1840" s="35"/>
      <c r="BR1840" s="35"/>
      <c r="BS1840" s="35"/>
      <c r="BT1840" s="35"/>
      <c r="BU1840" s="35"/>
      <c r="BV1840" s="35"/>
    </row>
    <row r="1841" spans="1:74" s="54" customFormat="1" ht="15" customHeight="1" x14ac:dyDescent="0.15">
      <c r="A1841" s="35"/>
      <c r="B1841" s="35"/>
      <c r="C1841" s="35"/>
      <c r="D1841" s="35"/>
      <c r="E1841" s="35"/>
      <c r="F1841" s="35"/>
      <c r="G1841" s="35"/>
      <c r="H1841" s="35"/>
      <c r="I1841" s="35"/>
      <c r="J1841" s="35"/>
      <c r="K1841" s="35"/>
      <c r="L1841" s="35"/>
      <c r="M1841" s="35"/>
      <c r="N1841" s="35"/>
      <c r="O1841" s="35"/>
      <c r="P1841" s="35"/>
      <c r="Q1841" s="35"/>
      <c r="R1841" s="35"/>
      <c r="S1841" s="35"/>
      <c r="T1841" s="35"/>
      <c r="U1841" s="35"/>
      <c r="V1841" s="35"/>
      <c r="W1841" s="35"/>
      <c r="X1841" s="35"/>
      <c r="Y1841" s="35"/>
      <c r="Z1841" s="35"/>
      <c r="AA1841" s="35"/>
      <c r="AB1841" s="35"/>
      <c r="AC1841" s="35"/>
      <c r="AD1841" s="35"/>
      <c r="AE1841" s="35"/>
      <c r="AG1841" s="216" t="s">
        <v>184</v>
      </c>
      <c r="AH1841" s="907" t="s">
        <v>2779</v>
      </c>
      <c r="AI1841" s="906" t="s">
        <v>2780</v>
      </c>
      <c r="AJ1841" s="905">
        <v>1907013</v>
      </c>
      <c r="AK1841" s="451" t="s">
        <v>139</v>
      </c>
      <c r="AL1841" s="451">
        <v>1</v>
      </c>
      <c r="AM1841" s="449" t="s">
        <v>3041</v>
      </c>
      <c r="AN1841" s="450"/>
      <c r="AP1841" s="77"/>
      <c r="AQ1841" s="77"/>
      <c r="AR1841" s="35"/>
      <c r="AS1841" s="35"/>
      <c r="AT1841" s="35"/>
      <c r="AU1841" s="35"/>
      <c r="AV1841" s="35"/>
      <c r="AW1841" s="35"/>
      <c r="AX1841" s="35"/>
      <c r="AY1841" s="35"/>
      <c r="AZ1841" s="35"/>
      <c r="BA1841" s="35"/>
      <c r="BB1841" s="35"/>
      <c r="BC1841" s="35"/>
      <c r="BD1841" s="35"/>
      <c r="BE1841" s="35"/>
      <c r="BF1841" s="35"/>
      <c r="BG1841" s="35"/>
      <c r="BH1841" s="35"/>
      <c r="BI1841" s="35"/>
      <c r="BJ1841" s="35"/>
      <c r="BK1841" s="35"/>
      <c r="BL1841" s="35"/>
      <c r="BM1841" s="35"/>
      <c r="BN1841" s="35"/>
      <c r="BO1841" s="35"/>
      <c r="BP1841" s="35"/>
      <c r="BQ1841" s="35"/>
      <c r="BR1841" s="35"/>
      <c r="BS1841" s="35"/>
      <c r="BT1841" s="35"/>
      <c r="BU1841" s="35"/>
      <c r="BV1841" s="35"/>
    </row>
    <row r="1842" spans="1:74" s="54" customFormat="1" ht="15" customHeight="1" x14ac:dyDescent="0.15">
      <c r="A1842" s="35"/>
      <c r="B1842" s="35"/>
      <c r="C1842" s="35"/>
      <c r="D1842" s="35"/>
      <c r="E1842" s="35"/>
      <c r="F1842" s="35"/>
      <c r="G1842" s="35"/>
      <c r="H1842" s="35"/>
      <c r="I1842" s="35"/>
      <c r="J1842" s="35"/>
      <c r="K1842" s="35"/>
      <c r="L1842" s="35"/>
      <c r="M1842" s="35"/>
      <c r="N1842" s="35"/>
      <c r="O1842" s="35"/>
      <c r="P1842" s="35"/>
      <c r="Q1842" s="35"/>
      <c r="R1842" s="35"/>
      <c r="S1842" s="35"/>
      <c r="T1842" s="35"/>
      <c r="U1842" s="35"/>
      <c r="V1842" s="35"/>
      <c r="W1842" s="35"/>
      <c r="X1842" s="35"/>
      <c r="Y1842" s="35"/>
      <c r="Z1842" s="35"/>
      <c r="AA1842" s="35"/>
      <c r="AB1842" s="35"/>
      <c r="AC1842" s="35"/>
      <c r="AD1842" s="35"/>
      <c r="AE1842" s="35"/>
      <c r="AG1842" s="216" t="s">
        <v>184</v>
      </c>
      <c r="AH1842" s="907" t="s">
        <v>2789</v>
      </c>
      <c r="AI1842" s="906" t="s">
        <v>2790</v>
      </c>
      <c r="AJ1842" s="905">
        <v>1907014</v>
      </c>
      <c r="AK1842" s="451" t="s">
        <v>139</v>
      </c>
      <c r="AL1842" s="451">
        <v>1</v>
      </c>
      <c r="AM1842" s="449" t="s">
        <v>3041</v>
      </c>
      <c r="AN1842" s="450"/>
      <c r="AP1842" s="77"/>
      <c r="AQ1842" s="77"/>
      <c r="AR1842" s="35"/>
      <c r="AS1842" s="35"/>
      <c r="AT1842" s="35"/>
      <c r="AU1842" s="35"/>
      <c r="AV1842" s="35"/>
      <c r="AW1842" s="35"/>
      <c r="AX1842" s="35"/>
      <c r="AY1842" s="35"/>
      <c r="AZ1842" s="35"/>
      <c r="BA1842" s="35"/>
      <c r="BB1842" s="35"/>
      <c r="BC1842" s="35"/>
      <c r="BD1842" s="35"/>
      <c r="BE1842" s="35"/>
      <c r="BF1842" s="35"/>
      <c r="BG1842" s="35"/>
      <c r="BH1842" s="35"/>
      <c r="BI1842" s="35"/>
      <c r="BJ1842" s="35"/>
      <c r="BK1842" s="35"/>
      <c r="BL1842" s="35"/>
      <c r="BM1842" s="35"/>
      <c r="BN1842" s="35"/>
      <c r="BO1842" s="35"/>
      <c r="BP1842" s="35"/>
      <c r="BQ1842" s="35"/>
      <c r="BR1842" s="35"/>
      <c r="BS1842" s="35"/>
      <c r="BT1842" s="35"/>
      <c r="BU1842" s="35"/>
      <c r="BV1842" s="35"/>
    </row>
    <row r="1843" spans="1:74" s="54" customFormat="1" ht="15" customHeight="1" x14ac:dyDescent="0.15">
      <c r="A1843" s="35"/>
      <c r="B1843" s="35"/>
      <c r="C1843" s="35"/>
      <c r="D1843" s="35"/>
      <c r="E1843" s="35"/>
      <c r="F1843" s="35"/>
      <c r="G1843" s="35"/>
      <c r="H1843" s="35"/>
      <c r="I1843" s="35"/>
      <c r="J1843" s="35"/>
      <c r="K1843" s="35"/>
      <c r="L1843" s="35"/>
      <c r="M1843" s="35"/>
      <c r="N1843" s="35"/>
      <c r="O1843" s="35"/>
      <c r="P1843" s="35"/>
      <c r="Q1843" s="35"/>
      <c r="R1843" s="35"/>
      <c r="S1843" s="35"/>
      <c r="T1843" s="35"/>
      <c r="U1843" s="35"/>
      <c r="V1843" s="35"/>
      <c r="W1843" s="35"/>
      <c r="X1843" s="35"/>
      <c r="Y1843" s="35"/>
      <c r="Z1843" s="35"/>
      <c r="AA1843" s="35"/>
      <c r="AB1843" s="35"/>
      <c r="AC1843" s="35"/>
      <c r="AD1843" s="35"/>
      <c r="AE1843" s="35"/>
      <c r="AG1843" s="216" t="s">
        <v>184</v>
      </c>
      <c r="AH1843" s="907" t="s">
        <v>2795</v>
      </c>
      <c r="AI1843" s="906" t="s">
        <v>2796</v>
      </c>
      <c r="AJ1843" s="905">
        <v>1907015</v>
      </c>
      <c r="AK1843" s="451" t="s">
        <v>139</v>
      </c>
      <c r="AL1843" s="451">
        <v>1</v>
      </c>
      <c r="AM1843" s="451" t="s">
        <v>140</v>
      </c>
      <c r="AN1843" s="450"/>
      <c r="AP1843" s="77"/>
      <c r="AQ1843" s="77"/>
      <c r="AR1843" s="35"/>
      <c r="AS1843" s="35"/>
      <c r="AT1843" s="35"/>
      <c r="AU1843" s="35"/>
      <c r="AV1843" s="35"/>
      <c r="AW1843" s="35"/>
      <c r="AX1843" s="35"/>
      <c r="AY1843" s="35"/>
      <c r="AZ1843" s="35"/>
      <c r="BA1843" s="35"/>
      <c r="BB1843" s="35"/>
      <c r="BC1843" s="35"/>
      <c r="BD1843" s="35"/>
      <c r="BE1843" s="35"/>
      <c r="BF1843" s="35"/>
      <c r="BG1843" s="35"/>
      <c r="BH1843" s="35"/>
      <c r="BI1843" s="35"/>
      <c r="BJ1843" s="35"/>
      <c r="BK1843" s="35"/>
      <c r="BL1843" s="35"/>
      <c r="BM1843" s="35"/>
      <c r="BN1843" s="35"/>
      <c r="BO1843" s="35"/>
      <c r="BP1843" s="35"/>
      <c r="BQ1843" s="35"/>
      <c r="BR1843" s="35"/>
      <c r="BS1843" s="35"/>
      <c r="BT1843" s="35"/>
      <c r="BU1843" s="35"/>
      <c r="BV1843" s="35"/>
    </row>
    <row r="1844" spans="1:74" s="54" customFormat="1" ht="15" customHeight="1" x14ac:dyDescent="0.15">
      <c r="A1844" s="35"/>
      <c r="B1844" s="35"/>
      <c r="C1844" s="35"/>
      <c r="D1844" s="35"/>
      <c r="E1844" s="35"/>
      <c r="F1844" s="35"/>
      <c r="G1844" s="35"/>
      <c r="H1844" s="35"/>
      <c r="I1844" s="35"/>
      <c r="J1844" s="35"/>
      <c r="K1844" s="35"/>
      <c r="L1844" s="35"/>
      <c r="M1844" s="35"/>
      <c r="N1844" s="35"/>
      <c r="O1844" s="35"/>
      <c r="P1844" s="35"/>
      <c r="Q1844" s="35"/>
      <c r="R1844" s="35"/>
      <c r="S1844" s="35"/>
      <c r="T1844" s="35"/>
      <c r="U1844" s="35"/>
      <c r="V1844" s="35"/>
      <c r="W1844" s="35"/>
      <c r="X1844" s="35"/>
      <c r="Y1844" s="35"/>
      <c r="Z1844" s="35"/>
      <c r="AA1844" s="35"/>
      <c r="AB1844" s="35"/>
      <c r="AC1844" s="35"/>
      <c r="AD1844" s="35"/>
      <c r="AE1844" s="35"/>
      <c r="AG1844" s="216" t="s">
        <v>184</v>
      </c>
      <c r="AH1844" s="907" t="s">
        <v>2793</v>
      </c>
      <c r="AI1844" s="906" t="s">
        <v>2794</v>
      </c>
      <c r="AJ1844" s="905">
        <v>1907016</v>
      </c>
      <c r="AK1844" s="451" t="s">
        <v>139</v>
      </c>
      <c r="AL1844" s="451">
        <v>1</v>
      </c>
      <c r="AM1844" s="449" t="s">
        <v>3041</v>
      </c>
      <c r="AN1844" s="450"/>
      <c r="AP1844" s="77"/>
      <c r="AQ1844" s="77"/>
      <c r="AR1844" s="35"/>
      <c r="AS1844" s="35"/>
      <c r="AT1844" s="35"/>
      <c r="AU1844" s="35"/>
      <c r="AV1844" s="35"/>
      <c r="AW1844" s="35"/>
      <c r="AX1844" s="35"/>
      <c r="AY1844" s="35"/>
      <c r="AZ1844" s="35"/>
      <c r="BA1844" s="35"/>
      <c r="BB1844" s="35"/>
      <c r="BC1844" s="35"/>
      <c r="BD1844" s="35"/>
      <c r="BE1844" s="35"/>
      <c r="BF1844" s="35"/>
      <c r="BG1844" s="35"/>
      <c r="BH1844" s="35"/>
      <c r="BI1844" s="35"/>
      <c r="BJ1844" s="35"/>
      <c r="BK1844" s="35"/>
      <c r="BL1844" s="35"/>
      <c r="BM1844" s="35"/>
      <c r="BN1844" s="35"/>
      <c r="BO1844" s="35"/>
      <c r="BP1844" s="35"/>
      <c r="BQ1844" s="35"/>
      <c r="BR1844" s="35"/>
      <c r="BS1844" s="35"/>
      <c r="BT1844" s="35"/>
      <c r="BU1844" s="35"/>
      <c r="BV1844" s="35"/>
    </row>
    <row r="1845" spans="1:74" s="54" customFormat="1" ht="15" customHeight="1" x14ac:dyDescent="0.15">
      <c r="A1845" s="35"/>
      <c r="B1845" s="35"/>
      <c r="C1845" s="35"/>
      <c r="D1845" s="35"/>
      <c r="E1845" s="35"/>
      <c r="F1845" s="35"/>
      <c r="G1845" s="35"/>
      <c r="H1845" s="35"/>
      <c r="I1845" s="35"/>
      <c r="J1845" s="35"/>
      <c r="K1845" s="35"/>
      <c r="L1845" s="35"/>
      <c r="M1845" s="35"/>
      <c r="N1845" s="35"/>
      <c r="O1845" s="35"/>
      <c r="P1845" s="35"/>
      <c r="Q1845" s="35"/>
      <c r="R1845" s="35"/>
      <c r="S1845" s="35"/>
      <c r="T1845" s="35"/>
      <c r="U1845" s="35"/>
      <c r="V1845" s="35"/>
      <c r="W1845" s="35"/>
      <c r="X1845" s="35"/>
      <c r="Y1845" s="35"/>
      <c r="Z1845" s="35"/>
      <c r="AA1845" s="35"/>
      <c r="AB1845" s="35"/>
      <c r="AC1845" s="35"/>
      <c r="AD1845" s="35"/>
      <c r="AE1845" s="35"/>
      <c r="AG1845" s="216" t="s">
        <v>184</v>
      </c>
      <c r="AH1845" s="907" t="s">
        <v>2757</v>
      </c>
      <c r="AI1845" s="906" t="s">
        <v>2758</v>
      </c>
      <c r="AJ1845" s="905">
        <v>1907017</v>
      </c>
      <c r="AK1845" s="451" t="s">
        <v>139</v>
      </c>
      <c r="AL1845" s="451">
        <v>1</v>
      </c>
      <c r="AM1845" s="449" t="s">
        <v>3041</v>
      </c>
      <c r="AN1845" s="450"/>
      <c r="AP1845" s="77"/>
      <c r="AQ1845" s="77"/>
      <c r="AR1845" s="35"/>
      <c r="AS1845" s="35"/>
      <c r="AT1845" s="35"/>
      <c r="AU1845" s="35"/>
      <c r="AV1845" s="35"/>
      <c r="AW1845" s="35"/>
      <c r="AX1845" s="35"/>
      <c r="AY1845" s="35"/>
      <c r="AZ1845" s="35"/>
      <c r="BA1845" s="35"/>
      <c r="BB1845" s="35"/>
      <c r="BC1845" s="35"/>
      <c r="BD1845" s="35"/>
      <c r="BE1845" s="35"/>
      <c r="BF1845" s="35"/>
      <c r="BG1845" s="35"/>
      <c r="BH1845" s="35"/>
      <c r="BI1845" s="35"/>
      <c r="BJ1845" s="35"/>
      <c r="BK1845" s="35"/>
      <c r="BL1845" s="35"/>
      <c r="BM1845" s="35"/>
      <c r="BN1845" s="35"/>
      <c r="BO1845" s="35"/>
      <c r="BP1845" s="35"/>
      <c r="BQ1845" s="35"/>
      <c r="BR1845" s="35"/>
      <c r="BS1845" s="35"/>
      <c r="BT1845" s="35"/>
      <c r="BU1845" s="35"/>
      <c r="BV1845" s="35"/>
    </row>
    <row r="1846" spans="1:74" s="54" customFormat="1" ht="15" customHeight="1" x14ac:dyDescent="0.15">
      <c r="A1846" s="35"/>
      <c r="B1846" s="35"/>
      <c r="C1846" s="35"/>
      <c r="D1846" s="35"/>
      <c r="E1846" s="35"/>
      <c r="F1846" s="35"/>
      <c r="G1846" s="35"/>
      <c r="H1846" s="35"/>
      <c r="I1846" s="35"/>
      <c r="J1846" s="35"/>
      <c r="K1846" s="35"/>
      <c r="L1846" s="35"/>
      <c r="M1846" s="35"/>
      <c r="N1846" s="35"/>
      <c r="O1846" s="35"/>
      <c r="P1846" s="35"/>
      <c r="Q1846" s="35"/>
      <c r="R1846" s="35"/>
      <c r="S1846" s="35"/>
      <c r="T1846" s="35"/>
      <c r="U1846" s="35"/>
      <c r="V1846" s="35"/>
      <c r="W1846" s="35"/>
      <c r="X1846" s="35"/>
      <c r="Y1846" s="35"/>
      <c r="Z1846" s="35"/>
      <c r="AA1846" s="35"/>
      <c r="AB1846" s="35"/>
      <c r="AC1846" s="35"/>
      <c r="AD1846" s="35"/>
      <c r="AE1846" s="35"/>
      <c r="AG1846" s="216" t="s">
        <v>184</v>
      </c>
      <c r="AH1846" s="907" t="s">
        <v>2787</v>
      </c>
      <c r="AI1846" s="906" t="s">
        <v>2788</v>
      </c>
      <c r="AJ1846" s="905">
        <v>1907018</v>
      </c>
      <c r="AK1846" s="451" t="s">
        <v>139</v>
      </c>
      <c r="AL1846" s="451">
        <v>1</v>
      </c>
      <c r="AM1846" s="451" t="s">
        <v>140</v>
      </c>
      <c r="AN1846" s="450"/>
      <c r="AP1846" s="77"/>
      <c r="AQ1846" s="77"/>
      <c r="AR1846" s="35"/>
      <c r="AS1846" s="35"/>
      <c r="AT1846" s="35"/>
      <c r="AU1846" s="35"/>
      <c r="AV1846" s="35"/>
      <c r="AW1846" s="35"/>
      <c r="AX1846" s="35"/>
      <c r="AY1846" s="35"/>
      <c r="AZ1846" s="35"/>
      <c r="BA1846" s="35"/>
      <c r="BB1846" s="35"/>
      <c r="BC1846" s="35"/>
      <c r="BD1846" s="35"/>
      <c r="BE1846" s="35"/>
      <c r="BF1846" s="35"/>
      <c r="BG1846" s="35"/>
      <c r="BH1846" s="35"/>
      <c r="BI1846" s="35"/>
      <c r="BJ1846" s="35"/>
      <c r="BK1846" s="35"/>
      <c r="BL1846" s="35"/>
      <c r="BM1846" s="35"/>
      <c r="BN1846" s="35"/>
      <c r="BO1846" s="35"/>
      <c r="BP1846" s="35"/>
      <c r="BQ1846" s="35"/>
      <c r="BR1846" s="35"/>
      <c r="BS1846" s="35"/>
      <c r="BT1846" s="35"/>
      <c r="BU1846" s="35"/>
      <c r="BV1846" s="35"/>
    </row>
    <row r="1847" spans="1:74" s="54" customFormat="1" ht="15" customHeight="1" x14ac:dyDescent="0.15">
      <c r="A1847" s="35"/>
      <c r="B1847" s="35"/>
      <c r="C1847" s="35"/>
      <c r="D1847" s="35"/>
      <c r="E1847" s="35"/>
      <c r="F1847" s="35"/>
      <c r="G1847" s="35"/>
      <c r="H1847" s="35"/>
      <c r="I1847" s="35"/>
      <c r="J1847" s="35"/>
      <c r="K1847" s="35"/>
      <c r="L1847" s="35"/>
      <c r="M1847" s="35"/>
      <c r="N1847" s="35"/>
      <c r="O1847" s="35"/>
      <c r="P1847" s="35"/>
      <c r="Q1847" s="35"/>
      <c r="R1847" s="35"/>
      <c r="S1847" s="35"/>
      <c r="T1847" s="35"/>
      <c r="U1847" s="35"/>
      <c r="V1847" s="35"/>
      <c r="W1847" s="35"/>
      <c r="X1847" s="35"/>
      <c r="Y1847" s="35"/>
      <c r="Z1847" s="35"/>
      <c r="AA1847" s="35"/>
      <c r="AB1847" s="35"/>
      <c r="AC1847" s="35"/>
      <c r="AD1847" s="35"/>
      <c r="AE1847" s="35"/>
      <c r="AG1847" s="216" t="s">
        <v>184</v>
      </c>
      <c r="AH1847" s="907" t="s">
        <v>2777</v>
      </c>
      <c r="AI1847" s="906" t="s">
        <v>2778</v>
      </c>
      <c r="AJ1847" s="905">
        <v>1907019</v>
      </c>
      <c r="AK1847" s="451" t="s">
        <v>139</v>
      </c>
      <c r="AL1847" s="451">
        <v>1</v>
      </c>
      <c r="AM1847" s="449" t="s">
        <v>3041</v>
      </c>
      <c r="AN1847" s="450"/>
      <c r="AP1847" s="77"/>
      <c r="AQ1847" s="77"/>
      <c r="AR1847" s="35"/>
      <c r="AS1847" s="35"/>
      <c r="AT1847" s="35"/>
      <c r="AU1847" s="35"/>
      <c r="AV1847" s="35"/>
      <c r="AW1847" s="35"/>
      <c r="AX1847" s="35"/>
      <c r="AY1847" s="35"/>
      <c r="AZ1847" s="35"/>
      <c r="BA1847" s="35"/>
      <c r="BB1847" s="35"/>
      <c r="BC1847" s="35"/>
      <c r="BD1847" s="35"/>
      <c r="BE1847" s="35"/>
      <c r="BF1847" s="35"/>
      <c r="BG1847" s="35"/>
      <c r="BH1847" s="35"/>
      <c r="BI1847" s="35"/>
      <c r="BJ1847" s="35"/>
      <c r="BK1847" s="35"/>
      <c r="BL1847" s="35"/>
      <c r="BM1847" s="35"/>
      <c r="BN1847" s="35"/>
      <c r="BO1847" s="35"/>
      <c r="BP1847" s="35"/>
      <c r="BQ1847" s="35"/>
      <c r="BR1847" s="35"/>
      <c r="BS1847" s="35"/>
      <c r="BT1847" s="35"/>
      <c r="BU1847" s="35"/>
      <c r="BV1847" s="35"/>
    </row>
    <row r="1848" spans="1:74" s="54" customFormat="1" ht="15" customHeight="1" x14ac:dyDescent="0.15">
      <c r="A1848" s="35"/>
      <c r="B1848" s="35"/>
      <c r="C1848" s="35"/>
      <c r="D1848" s="35"/>
      <c r="E1848" s="35"/>
      <c r="F1848" s="35"/>
      <c r="G1848" s="35"/>
      <c r="H1848" s="35"/>
      <c r="I1848" s="35"/>
      <c r="J1848" s="35"/>
      <c r="K1848" s="35"/>
      <c r="L1848" s="35"/>
      <c r="M1848" s="35"/>
      <c r="N1848" s="35"/>
      <c r="O1848" s="35"/>
      <c r="P1848" s="35"/>
      <c r="Q1848" s="35"/>
      <c r="R1848" s="35"/>
      <c r="S1848" s="35"/>
      <c r="T1848" s="35"/>
      <c r="U1848" s="35"/>
      <c r="V1848" s="35"/>
      <c r="W1848" s="35"/>
      <c r="X1848" s="35"/>
      <c r="Y1848" s="35"/>
      <c r="Z1848" s="35"/>
      <c r="AA1848" s="35"/>
      <c r="AB1848" s="35"/>
      <c r="AC1848" s="35"/>
      <c r="AD1848" s="35"/>
      <c r="AE1848" s="35"/>
      <c r="AG1848" s="216" t="s">
        <v>184</v>
      </c>
      <c r="AH1848" s="907" t="s">
        <v>2783</v>
      </c>
      <c r="AI1848" s="906" t="s">
        <v>2784</v>
      </c>
      <c r="AJ1848" s="905">
        <v>1907020</v>
      </c>
      <c r="AK1848" s="451" t="s">
        <v>139</v>
      </c>
      <c r="AL1848" s="451">
        <v>1</v>
      </c>
      <c r="AM1848" s="451" t="s">
        <v>140</v>
      </c>
      <c r="AN1848" s="450"/>
      <c r="AP1848" s="77"/>
      <c r="AQ1848" s="77"/>
      <c r="AR1848" s="35"/>
      <c r="AS1848" s="35"/>
      <c r="AT1848" s="35"/>
      <c r="AU1848" s="35"/>
      <c r="AV1848" s="35"/>
      <c r="AW1848" s="35"/>
      <c r="AX1848" s="35"/>
      <c r="AY1848" s="35"/>
      <c r="AZ1848" s="35"/>
      <c r="BA1848" s="35"/>
      <c r="BB1848" s="35"/>
      <c r="BC1848" s="35"/>
      <c r="BD1848" s="35"/>
      <c r="BE1848" s="35"/>
      <c r="BF1848" s="35"/>
      <c r="BG1848" s="35"/>
      <c r="BH1848" s="35"/>
      <c r="BI1848" s="35"/>
      <c r="BJ1848" s="35"/>
      <c r="BK1848" s="35"/>
      <c r="BL1848" s="35"/>
      <c r="BM1848" s="35"/>
      <c r="BN1848" s="35"/>
      <c r="BO1848" s="35"/>
      <c r="BP1848" s="35"/>
      <c r="BQ1848" s="35"/>
      <c r="BR1848" s="35"/>
      <c r="BS1848" s="35"/>
      <c r="BT1848" s="35"/>
      <c r="BU1848" s="35"/>
      <c r="BV1848" s="35"/>
    </row>
    <row r="1849" spans="1:74" s="54" customFormat="1" ht="15" customHeight="1" x14ac:dyDescent="0.15">
      <c r="A1849" s="35"/>
      <c r="B1849" s="35"/>
      <c r="C1849" s="35"/>
      <c r="D1849" s="35"/>
      <c r="E1849" s="35"/>
      <c r="F1849" s="35"/>
      <c r="G1849" s="35"/>
      <c r="H1849" s="35"/>
      <c r="I1849" s="35"/>
      <c r="J1849" s="35"/>
      <c r="K1849" s="35"/>
      <c r="L1849" s="35"/>
      <c r="M1849" s="35"/>
      <c r="N1849" s="35"/>
      <c r="O1849" s="35"/>
      <c r="P1849" s="35"/>
      <c r="Q1849" s="35"/>
      <c r="R1849" s="35"/>
      <c r="S1849" s="35"/>
      <c r="T1849" s="35"/>
      <c r="U1849" s="35"/>
      <c r="V1849" s="35"/>
      <c r="W1849" s="35"/>
      <c r="X1849" s="35"/>
      <c r="Y1849" s="35"/>
      <c r="Z1849" s="35"/>
      <c r="AA1849" s="35"/>
      <c r="AB1849" s="35"/>
      <c r="AC1849" s="35"/>
      <c r="AD1849" s="35"/>
      <c r="AE1849" s="35"/>
      <c r="AG1849" s="216" t="s">
        <v>184</v>
      </c>
      <c r="AH1849" s="907" t="s">
        <v>2775</v>
      </c>
      <c r="AI1849" s="906" t="s">
        <v>2776</v>
      </c>
      <c r="AJ1849" s="905">
        <v>1907021</v>
      </c>
      <c r="AK1849" s="451">
        <v>1</v>
      </c>
      <c r="AL1849" s="451" t="s">
        <v>139</v>
      </c>
      <c r="AM1849" s="449" t="s">
        <v>3041</v>
      </c>
      <c r="AN1849" s="450"/>
      <c r="AP1849" s="77"/>
      <c r="AQ1849" s="77"/>
      <c r="AR1849" s="35"/>
      <c r="AS1849" s="35"/>
      <c r="AT1849" s="35"/>
      <c r="AU1849" s="35"/>
      <c r="AV1849" s="35"/>
      <c r="AW1849" s="35"/>
      <c r="AX1849" s="35"/>
      <c r="AY1849" s="35"/>
      <c r="AZ1849" s="35"/>
      <c r="BA1849" s="35"/>
      <c r="BB1849" s="35"/>
      <c r="BC1849" s="35"/>
      <c r="BD1849" s="35"/>
      <c r="BE1849" s="35"/>
      <c r="BF1849" s="35"/>
      <c r="BG1849" s="35"/>
      <c r="BH1849" s="35"/>
      <c r="BI1849" s="35"/>
      <c r="BJ1849" s="35"/>
      <c r="BK1849" s="35"/>
      <c r="BL1849" s="35"/>
      <c r="BM1849" s="35"/>
      <c r="BN1849" s="35"/>
      <c r="BO1849" s="35"/>
      <c r="BP1849" s="35"/>
      <c r="BQ1849" s="35"/>
      <c r="BR1849" s="35"/>
      <c r="BS1849" s="35"/>
      <c r="BT1849" s="35"/>
      <c r="BU1849" s="35"/>
      <c r="BV1849" s="35"/>
    </row>
    <row r="1850" spans="1:74" s="54" customFormat="1" ht="15" customHeight="1" x14ac:dyDescent="0.15">
      <c r="A1850" s="35"/>
      <c r="B1850" s="35"/>
      <c r="C1850" s="35"/>
      <c r="D1850" s="35"/>
      <c r="E1850" s="35"/>
      <c r="F1850" s="35"/>
      <c r="G1850" s="35"/>
      <c r="H1850" s="35"/>
      <c r="I1850" s="35"/>
      <c r="J1850" s="35"/>
      <c r="K1850" s="35"/>
      <c r="L1850" s="35"/>
      <c r="M1850" s="35"/>
      <c r="N1850" s="35"/>
      <c r="O1850" s="35"/>
      <c r="P1850" s="35"/>
      <c r="Q1850" s="35"/>
      <c r="R1850" s="35"/>
      <c r="S1850" s="35"/>
      <c r="T1850" s="35"/>
      <c r="U1850" s="35"/>
      <c r="V1850" s="35"/>
      <c r="W1850" s="35"/>
      <c r="X1850" s="35"/>
      <c r="Y1850" s="35"/>
      <c r="Z1850" s="35"/>
      <c r="AA1850" s="35"/>
      <c r="AB1850" s="35"/>
      <c r="AC1850" s="35"/>
      <c r="AD1850" s="35"/>
      <c r="AE1850" s="35"/>
      <c r="AG1850" s="216" t="s">
        <v>184</v>
      </c>
      <c r="AH1850" s="907" t="s">
        <v>2755</v>
      </c>
      <c r="AI1850" s="906" t="s">
        <v>2756</v>
      </c>
      <c r="AJ1850" s="905">
        <v>1907022</v>
      </c>
      <c r="AK1850" s="451" t="s">
        <v>139</v>
      </c>
      <c r="AL1850" s="451">
        <v>1</v>
      </c>
      <c r="AM1850" s="449" t="s">
        <v>3041</v>
      </c>
      <c r="AN1850" s="450"/>
      <c r="AP1850" s="77"/>
      <c r="AQ1850" s="77"/>
      <c r="AR1850" s="35"/>
      <c r="AS1850" s="35"/>
      <c r="AT1850" s="35"/>
      <c r="AU1850" s="35"/>
      <c r="AV1850" s="35"/>
      <c r="AW1850" s="35"/>
      <c r="AX1850" s="35"/>
      <c r="AY1850" s="35"/>
      <c r="AZ1850" s="35"/>
      <c r="BA1850" s="35"/>
      <c r="BB1850" s="35"/>
      <c r="BC1850" s="35"/>
      <c r="BD1850" s="35"/>
      <c r="BE1850" s="35"/>
      <c r="BF1850" s="35"/>
      <c r="BG1850" s="35"/>
      <c r="BH1850" s="35"/>
      <c r="BI1850" s="35"/>
      <c r="BJ1850" s="35"/>
      <c r="BK1850" s="35"/>
      <c r="BL1850" s="35"/>
      <c r="BM1850" s="35"/>
      <c r="BN1850" s="35"/>
      <c r="BO1850" s="35"/>
      <c r="BP1850" s="35"/>
      <c r="BQ1850" s="35"/>
      <c r="BR1850" s="35"/>
      <c r="BS1850" s="35"/>
      <c r="BT1850" s="35"/>
      <c r="BU1850" s="35"/>
      <c r="BV1850" s="35"/>
    </row>
    <row r="1851" spans="1:74" s="54" customFormat="1" ht="15" customHeight="1" x14ac:dyDescent="0.15">
      <c r="A1851" s="35"/>
      <c r="B1851" s="35"/>
      <c r="C1851" s="35"/>
      <c r="D1851" s="35"/>
      <c r="E1851" s="35"/>
      <c r="F1851" s="35"/>
      <c r="G1851" s="35"/>
      <c r="H1851" s="35"/>
      <c r="I1851" s="35"/>
      <c r="J1851" s="35"/>
      <c r="K1851" s="35"/>
      <c r="L1851" s="35"/>
      <c r="M1851" s="35"/>
      <c r="N1851" s="35"/>
      <c r="O1851" s="35"/>
      <c r="P1851" s="35"/>
      <c r="Q1851" s="35"/>
      <c r="R1851" s="35"/>
      <c r="S1851" s="35"/>
      <c r="T1851" s="35"/>
      <c r="U1851" s="35"/>
      <c r="V1851" s="35"/>
      <c r="W1851" s="35"/>
      <c r="X1851" s="35"/>
      <c r="Y1851" s="35"/>
      <c r="Z1851" s="35"/>
      <c r="AA1851" s="35"/>
      <c r="AB1851" s="35"/>
      <c r="AC1851" s="35"/>
      <c r="AD1851" s="35"/>
      <c r="AE1851" s="35"/>
      <c r="AG1851" s="216" t="s">
        <v>184</v>
      </c>
      <c r="AH1851" s="907" t="s">
        <v>2781</v>
      </c>
      <c r="AI1851" s="906" t="s">
        <v>2782</v>
      </c>
      <c r="AJ1851" s="905">
        <v>1907023</v>
      </c>
      <c r="AK1851" s="451">
        <v>1</v>
      </c>
      <c r="AL1851" s="451" t="s">
        <v>139</v>
      </c>
      <c r="AM1851" s="449" t="s">
        <v>3041</v>
      </c>
      <c r="AN1851" s="450"/>
      <c r="AP1851" s="77"/>
      <c r="AQ1851" s="77"/>
      <c r="AR1851" s="35"/>
      <c r="AS1851" s="35"/>
      <c r="AT1851" s="35"/>
      <c r="AU1851" s="35"/>
      <c r="AV1851" s="35"/>
      <c r="AW1851" s="35"/>
      <c r="AX1851" s="35"/>
      <c r="AY1851" s="35"/>
      <c r="AZ1851" s="35"/>
      <c r="BA1851" s="35"/>
      <c r="BB1851" s="35"/>
      <c r="BC1851" s="35"/>
      <c r="BD1851" s="35"/>
      <c r="BE1851" s="35"/>
      <c r="BF1851" s="35"/>
      <c r="BG1851" s="35"/>
      <c r="BH1851" s="35"/>
      <c r="BI1851" s="35"/>
      <c r="BJ1851" s="35"/>
      <c r="BK1851" s="35"/>
      <c r="BL1851" s="35"/>
      <c r="BM1851" s="35"/>
      <c r="BN1851" s="35"/>
      <c r="BO1851" s="35"/>
      <c r="BP1851" s="35"/>
      <c r="BQ1851" s="35"/>
      <c r="BR1851" s="35"/>
      <c r="BS1851" s="35"/>
      <c r="BT1851" s="35"/>
      <c r="BU1851" s="35"/>
      <c r="BV1851" s="35"/>
    </row>
    <row r="1852" spans="1:74" s="54" customFormat="1" ht="15" customHeight="1" x14ac:dyDescent="0.15">
      <c r="A1852" s="35"/>
      <c r="B1852" s="35"/>
      <c r="C1852" s="35"/>
      <c r="D1852" s="35"/>
      <c r="E1852" s="35"/>
      <c r="F1852" s="35"/>
      <c r="G1852" s="35"/>
      <c r="H1852" s="35"/>
      <c r="I1852" s="35"/>
      <c r="J1852" s="35"/>
      <c r="K1852" s="35"/>
      <c r="L1852" s="35"/>
      <c r="M1852" s="35"/>
      <c r="N1852" s="35"/>
      <c r="O1852" s="35"/>
      <c r="P1852" s="35"/>
      <c r="Q1852" s="35"/>
      <c r="R1852" s="35"/>
      <c r="S1852" s="35"/>
      <c r="T1852" s="35"/>
      <c r="U1852" s="35"/>
      <c r="V1852" s="35"/>
      <c r="W1852" s="35"/>
      <c r="X1852" s="35"/>
      <c r="Y1852" s="35"/>
      <c r="Z1852" s="35"/>
      <c r="AA1852" s="35"/>
      <c r="AB1852" s="35"/>
      <c r="AC1852" s="35"/>
      <c r="AD1852" s="35"/>
      <c r="AE1852" s="35"/>
      <c r="AG1852" s="216" t="s">
        <v>184</v>
      </c>
      <c r="AH1852" s="907" t="s">
        <v>2763</v>
      </c>
      <c r="AI1852" s="906" t="s">
        <v>2764</v>
      </c>
      <c r="AJ1852" s="905">
        <v>1907024</v>
      </c>
      <c r="AK1852" s="451" t="s">
        <v>139</v>
      </c>
      <c r="AL1852" s="451">
        <v>1</v>
      </c>
      <c r="AM1852" s="451" t="s">
        <v>140</v>
      </c>
      <c r="AN1852" s="450"/>
      <c r="AP1852" s="77"/>
      <c r="AQ1852" s="77"/>
      <c r="AR1852" s="35"/>
      <c r="AS1852" s="35"/>
      <c r="AT1852" s="35"/>
      <c r="AU1852" s="35"/>
      <c r="AV1852" s="35"/>
      <c r="AW1852" s="35"/>
      <c r="AX1852" s="35"/>
      <c r="AY1852" s="35"/>
      <c r="AZ1852" s="35"/>
      <c r="BA1852" s="35"/>
      <c r="BB1852" s="35"/>
      <c r="BC1852" s="35"/>
      <c r="BD1852" s="35"/>
      <c r="BE1852" s="35"/>
      <c r="BF1852" s="35"/>
      <c r="BG1852" s="35"/>
      <c r="BH1852" s="35"/>
      <c r="BI1852" s="35"/>
      <c r="BJ1852" s="35"/>
      <c r="BK1852" s="35"/>
      <c r="BL1852" s="35"/>
      <c r="BM1852" s="35"/>
      <c r="BN1852" s="35"/>
      <c r="BO1852" s="35"/>
      <c r="BP1852" s="35"/>
      <c r="BQ1852" s="35"/>
      <c r="BR1852" s="35"/>
      <c r="BS1852" s="35"/>
      <c r="BT1852" s="35"/>
      <c r="BU1852" s="35"/>
      <c r="BV1852" s="35"/>
    </row>
    <row r="1853" spans="1:74" s="54" customFormat="1" ht="15" customHeight="1" x14ac:dyDescent="0.15">
      <c r="A1853" s="35"/>
      <c r="B1853" s="35"/>
      <c r="C1853" s="35"/>
      <c r="D1853" s="35"/>
      <c r="E1853" s="35"/>
      <c r="F1853" s="35"/>
      <c r="G1853" s="35"/>
      <c r="H1853" s="35"/>
      <c r="I1853" s="35"/>
      <c r="J1853" s="35"/>
      <c r="K1853" s="35"/>
      <c r="L1853" s="35"/>
      <c r="M1853" s="35"/>
      <c r="N1853" s="35"/>
      <c r="O1853" s="35"/>
      <c r="P1853" s="35"/>
      <c r="Q1853" s="35"/>
      <c r="R1853" s="35"/>
      <c r="S1853" s="35"/>
      <c r="T1853" s="35"/>
      <c r="U1853" s="35"/>
      <c r="V1853" s="35"/>
      <c r="W1853" s="35"/>
      <c r="X1853" s="35"/>
      <c r="Y1853" s="35"/>
      <c r="Z1853" s="35"/>
      <c r="AA1853" s="35"/>
      <c r="AB1853" s="35"/>
      <c r="AC1853" s="35"/>
      <c r="AD1853" s="35"/>
      <c r="AE1853" s="35"/>
      <c r="AG1853" s="216" t="s">
        <v>185</v>
      </c>
      <c r="AH1853" s="907" t="s">
        <v>2801</v>
      </c>
      <c r="AI1853" s="906" t="s">
        <v>2802</v>
      </c>
      <c r="AJ1853" s="905">
        <v>1908001</v>
      </c>
      <c r="AK1853" s="451" t="s">
        <v>139</v>
      </c>
      <c r="AL1853" s="451">
        <v>1</v>
      </c>
      <c r="AM1853" s="449" t="s">
        <v>3041</v>
      </c>
      <c r="AN1853" s="450"/>
      <c r="AP1853" s="77"/>
      <c r="AQ1853" s="77"/>
      <c r="AR1853" s="35"/>
      <c r="AS1853" s="35"/>
      <c r="AT1853" s="35"/>
      <c r="AU1853" s="35"/>
      <c r="AV1853" s="35"/>
      <c r="AW1853" s="35"/>
      <c r="AX1853" s="35"/>
      <c r="AY1853" s="35"/>
      <c r="AZ1853" s="35"/>
      <c r="BA1853" s="35"/>
      <c r="BB1853" s="35"/>
      <c r="BC1853" s="35"/>
      <c r="BD1853" s="35"/>
      <c r="BE1853" s="35"/>
      <c r="BF1853" s="35"/>
      <c r="BG1853" s="35"/>
      <c r="BH1853" s="35"/>
      <c r="BI1853" s="35"/>
      <c r="BJ1853" s="35"/>
      <c r="BK1853" s="35"/>
      <c r="BL1853" s="35"/>
      <c r="BM1853" s="35"/>
      <c r="BN1853" s="35"/>
      <c r="BO1853" s="35"/>
      <c r="BP1853" s="35"/>
      <c r="BQ1853" s="35"/>
      <c r="BR1853" s="35"/>
      <c r="BS1853" s="35"/>
      <c r="BT1853" s="35"/>
      <c r="BU1853" s="35"/>
      <c r="BV1853" s="35"/>
    </row>
    <row r="1854" spans="1:74" s="54" customFormat="1" ht="15" customHeight="1" x14ac:dyDescent="0.15">
      <c r="A1854" s="35"/>
      <c r="B1854" s="35"/>
      <c r="C1854" s="35"/>
      <c r="D1854" s="35"/>
      <c r="E1854" s="35"/>
      <c r="F1854" s="35"/>
      <c r="G1854" s="35"/>
      <c r="H1854" s="35"/>
      <c r="I1854" s="35"/>
      <c r="J1854" s="35"/>
      <c r="K1854" s="35"/>
      <c r="L1854" s="35"/>
      <c r="M1854" s="35"/>
      <c r="N1854" s="35"/>
      <c r="O1854" s="35"/>
      <c r="P1854" s="35"/>
      <c r="Q1854" s="35"/>
      <c r="R1854" s="35"/>
      <c r="S1854" s="35"/>
      <c r="T1854" s="35"/>
      <c r="U1854" s="35"/>
      <c r="V1854" s="35"/>
      <c r="W1854" s="35"/>
      <c r="X1854" s="35"/>
      <c r="Y1854" s="35"/>
      <c r="Z1854" s="35"/>
      <c r="AA1854" s="35"/>
      <c r="AB1854" s="35"/>
      <c r="AC1854" s="35"/>
      <c r="AD1854" s="35"/>
      <c r="AE1854" s="35"/>
      <c r="AG1854" s="216" t="s">
        <v>185</v>
      </c>
      <c r="AH1854" s="907" t="s">
        <v>2803</v>
      </c>
      <c r="AI1854" s="906" t="s">
        <v>2804</v>
      </c>
      <c r="AJ1854" s="905">
        <v>1908002</v>
      </c>
      <c r="AK1854" s="451" t="s">
        <v>139</v>
      </c>
      <c r="AL1854" s="451">
        <v>1</v>
      </c>
      <c r="AM1854" s="449" t="s">
        <v>3041</v>
      </c>
      <c r="AN1854" s="450"/>
      <c r="AP1854" s="77"/>
      <c r="AQ1854" s="77"/>
      <c r="AR1854" s="35"/>
      <c r="AS1854" s="35"/>
      <c r="AT1854" s="35"/>
      <c r="AU1854" s="35"/>
      <c r="AV1854" s="35"/>
      <c r="AW1854" s="35"/>
      <c r="AX1854" s="35"/>
      <c r="AY1854" s="35"/>
      <c r="AZ1854" s="35"/>
      <c r="BA1854" s="35"/>
      <c r="BB1854" s="35"/>
      <c r="BC1854" s="35"/>
      <c r="BD1854" s="35"/>
      <c r="BE1854" s="35"/>
      <c r="BF1854" s="35"/>
      <c r="BG1854" s="35"/>
      <c r="BH1854" s="35"/>
      <c r="BI1854" s="35"/>
      <c r="BJ1854" s="35"/>
      <c r="BK1854" s="35"/>
      <c r="BL1854" s="35"/>
      <c r="BM1854" s="35"/>
      <c r="BN1854" s="35"/>
      <c r="BO1854" s="35"/>
      <c r="BP1854" s="35"/>
      <c r="BQ1854" s="35"/>
      <c r="BR1854" s="35"/>
      <c r="BS1854" s="35"/>
      <c r="BT1854" s="35"/>
      <c r="BU1854" s="35"/>
      <c r="BV1854" s="35"/>
    </row>
    <row r="1855" spans="1:74" s="54" customFormat="1" ht="15" customHeight="1" x14ac:dyDescent="0.15">
      <c r="A1855" s="35"/>
      <c r="B1855" s="35"/>
      <c r="C1855" s="35"/>
      <c r="D1855" s="35"/>
      <c r="E1855" s="35"/>
      <c r="F1855" s="35"/>
      <c r="G1855" s="35"/>
      <c r="H1855" s="35"/>
      <c r="I1855" s="35"/>
      <c r="J1855" s="35"/>
      <c r="K1855" s="35"/>
      <c r="L1855" s="35"/>
      <c r="M1855" s="35"/>
      <c r="N1855" s="35"/>
      <c r="O1855" s="35"/>
      <c r="P1855" s="35"/>
      <c r="Q1855" s="35"/>
      <c r="R1855" s="35"/>
      <c r="S1855" s="35"/>
      <c r="T1855" s="35"/>
      <c r="U1855" s="35"/>
      <c r="V1855" s="35"/>
      <c r="W1855" s="35"/>
      <c r="X1855" s="35"/>
      <c r="Y1855" s="35"/>
      <c r="Z1855" s="35"/>
      <c r="AA1855" s="35"/>
      <c r="AB1855" s="35"/>
      <c r="AC1855" s="35"/>
      <c r="AD1855" s="35"/>
      <c r="AE1855" s="35"/>
      <c r="AG1855" s="216" t="s">
        <v>185</v>
      </c>
      <c r="AH1855" s="907" t="s">
        <v>2805</v>
      </c>
      <c r="AI1855" s="906" t="s">
        <v>2806</v>
      </c>
      <c r="AJ1855" s="905">
        <v>1908005</v>
      </c>
      <c r="AK1855" s="451">
        <v>1</v>
      </c>
      <c r="AL1855" s="451" t="s">
        <v>139</v>
      </c>
      <c r="AM1855" s="449" t="s">
        <v>3041</v>
      </c>
      <c r="AN1855" s="450"/>
      <c r="AP1855" s="77"/>
      <c r="AQ1855" s="77"/>
      <c r="AR1855" s="35"/>
      <c r="AS1855" s="35"/>
      <c r="AT1855" s="35"/>
      <c r="AU1855" s="35"/>
      <c r="AV1855" s="35"/>
      <c r="AW1855" s="35"/>
      <c r="AX1855" s="35"/>
      <c r="AY1855" s="35"/>
      <c r="AZ1855" s="35"/>
      <c r="BA1855" s="35"/>
      <c r="BB1855" s="35"/>
      <c r="BC1855" s="35"/>
      <c r="BD1855" s="35"/>
      <c r="BE1855" s="35"/>
      <c r="BF1855" s="35"/>
      <c r="BG1855" s="35"/>
      <c r="BH1855" s="35"/>
      <c r="BI1855" s="35"/>
      <c r="BJ1855" s="35"/>
      <c r="BK1855" s="35"/>
      <c r="BL1855" s="35"/>
      <c r="BM1855" s="35"/>
      <c r="BN1855" s="35"/>
      <c r="BO1855" s="35"/>
      <c r="BP1855" s="35"/>
      <c r="BQ1855" s="35"/>
      <c r="BR1855" s="35"/>
      <c r="BS1855" s="35"/>
      <c r="BT1855" s="35"/>
      <c r="BU1855" s="35"/>
      <c r="BV1855" s="35"/>
    </row>
    <row r="1856" spans="1:74" s="54" customFormat="1" ht="15" customHeight="1" x14ac:dyDescent="0.15">
      <c r="A1856" s="35"/>
      <c r="B1856" s="35"/>
      <c r="C1856" s="35"/>
      <c r="D1856" s="35"/>
      <c r="E1856" s="35"/>
      <c r="F1856" s="35"/>
      <c r="G1856" s="35"/>
      <c r="H1856" s="35"/>
      <c r="I1856" s="35"/>
      <c r="J1856" s="35"/>
      <c r="K1856" s="35"/>
      <c r="L1856" s="35"/>
      <c r="M1856" s="35"/>
      <c r="N1856" s="35"/>
      <c r="O1856" s="35"/>
      <c r="P1856" s="35"/>
      <c r="Q1856" s="35"/>
      <c r="R1856" s="35"/>
      <c r="S1856" s="35"/>
      <c r="T1856" s="35"/>
      <c r="U1856" s="35"/>
      <c r="V1856" s="35"/>
      <c r="W1856" s="35"/>
      <c r="X1856" s="35"/>
      <c r="Y1856" s="35"/>
      <c r="Z1856" s="35"/>
      <c r="AA1856" s="35"/>
      <c r="AB1856" s="35"/>
      <c r="AC1856" s="35"/>
      <c r="AD1856" s="35"/>
      <c r="AE1856" s="35"/>
      <c r="AG1856" s="216" t="s">
        <v>185</v>
      </c>
      <c r="AH1856" s="907" t="s">
        <v>2799</v>
      </c>
      <c r="AI1856" s="906" t="s">
        <v>2800</v>
      </c>
      <c r="AJ1856" s="905">
        <v>1908007</v>
      </c>
      <c r="AK1856" s="451" t="s">
        <v>139</v>
      </c>
      <c r="AL1856" s="451">
        <v>1</v>
      </c>
      <c r="AM1856" s="449" t="s">
        <v>3041</v>
      </c>
      <c r="AN1856" s="450"/>
      <c r="AP1856" s="77"/>
      <c r="AQ1856" s="77"/>
      <c r="AR1856" s="35"/>
      <c r="AS1856" s="35"/>
      <c r="AT1856" s="35"/>
      <c r="AU1856" s="35"/>
      <c r="AV1856" s="35"/>
      <c r="AW1856" s="35"/>
      <c r="AX1856" s="35"/>
      <c r="AY1856" s="35"/>
      <c r="AZ1856" s="35"/>
      <c r="BA1856" s="35"/>
      <c r="BB1856" s="35"/>
      <c r="BC1856" s="35"/>
      <c r="BD1856" s="35"/>
      <c r="BE1856" s="35"/>
      <c r="BF1856" s="35"/>
      <c r="BG1856" s="35"/>
      <c r="BH1856" s="35"/>
      <c r="BI1856" s="35"/>
      <c r="BJ1856" s="35"/>
      <c r="BK1856" s="35"/>
      <c r="BL1856" s="35"/>
      <c r="BM1856" s="35"/>
      <c r="BN1856" s="35"/>
      <c r="BO1856" s="35"/>
      <c r="BP1856" s="35"/>
      <c r="BQ1856" s="35"/>
      <c r="BR1856" s="35"/>
      <c r="BS1856" s="35"/>
      <c r="BT1856" s="35"/>
      <c r="BU1856" s="35"/>
      <c r="BV1856" s="35"/>
    </row>
    <row r="1857" spans="1:74" s="54" customFormat="1" ht="15" customHeight="1" x14ac:dyDescent="0.15">
      <c r="A1857" s="35"/>
      <c r="B1857" s="35"/>
      <c r="C1857" s="35"/>
      <c r="D1857" s="35"/>
      <c r="E1857" s="35"/>
      <c r="F1857" s="35"/>
      <c r="G1857" s="35"/>
      <c r="H1857" s="35"/>
      <c r="I1857" s="35"/>
      <c r="J1857" s="35"/>
      <c r="K1857" s="35"/>
      <c r="L1857" s="35"/>
      <c r="M1857" s="35"/>
      <c r="N1857" s="35"/>
      <c r="O1857" s="35"/>
      <c r="P1857" s="35"/>
      <c r="Q1857" s="35"/>
      <c r="R1857" s="35"/>
      <c r="S1857" s="35"/>
      <c r="T1857" s="35"/>
      <c r="U1857" s="35"/>
      <c r="V1857" s="35"/>
      <c r="W1857" s="35"/>
      <c r="X1857" s="35"/>
      <c r="Y1857" s="35"/>
      <c r="Z1857" s="35"/>
      <c r="AA1857" s="35"/>
      <c r="AB1857" s="35"/>
      <c r="AC1857" s="35"/>
      <c r="AD1857" s="35"/>
      <c r="AE1857" s="35"/>
      <c r="AG1857" s="216" t="s">
        <v>185</v>
      </c>
      <c r="AH1857" s="907" t="s">
        <v>2807</v>
      </c>
      <c r="AI1857" s="906" t="s">
        <v>2808</v>
      </c>
      <c r="AJ1857" s="905">
        <v>1908995</v>
      </c>
      <c r="AK1857" s="451" t="s">
        <v>139</v>
      </c>
      <c r="AL1857" s="451">
        <v>1</v>
      </c>
      <c r="AM1857" s="451" t="s">
        <v>140</v>
      </c>
      <c r="AN1857" s="450" t="s">
        <v>3042</v>
      </c>
      <c r="AP1857" s="77"/>
      <c r="AQ1857" s="77"/>
      <c r="AR1857" s="35"/>
      <c r="AS1857" s="35"/>
      <c r="AT1857" s="35"/>
      <c r="AU1857" s="35"/>
      <c r="AV1857" s="35"/>
      <c r="AW1857" s="35"/>
      <c r="AX1857" s="35"/>
      <c r="AY1857" s="35"/>
      <c r="AZ1857" s="35"/>
      <c r="BA1857" s="35"/>
      <c r="BB1857" s="35"/>
      <c r="BC1857" s="35"/>
      <c r="BD1857" s="35"/>
      <c r="BE1857" s="35"/>
      <c r="BF1857" s="35"/>
      <c r="BG1857" s="35"/>
      <c r="BH1857" s="35"/>
      <c r="BI1857" s="35"/>
      <c r="BJ1857" s="35"/>
      <c r="BK1857" s="35"/>
      <c r="BL1857" s="35"/>
      <c r="BM1857" s="35"/>
      <c r="BN1857" s="35"/>
      <c r="BO1857" s="35"/>
      <c r="BP1857" s="35"/>
      <c r="BQ1857" s="35"/>
      <c r="BR1857" s="35"/>
      <c r="BS1857" s="35"/>
      <c r="BT1857" s="35"/>
      <c r="BU1857" s="35"/>
      <c r="BV1857" s="35"/>
    </row>
    <row r="1858" spans="1:74" s="54" customFormat="1" ht="15" customHeight="1" x14ac:dyDescent="0.15">
      <c r="A1858" s="35"/>
      <c r="B1858" s="35"/>
      <c r="C1858" s="35"/>
      <c r="D1858" s="35"/>
      <c r="E1858" s="35"/>
      <c r="F1858" s="35"/>
      <c r="G1858" s="35"/>
      <c r="H1858" s="35"/>
      <c r="I1858" s="35"/>
      <c r="J1858" s="35"/>
      <c r="K1858" s="35"/>
      <c r="L1858" s="35"/>
      <c r="M1858" s="35"/>
      <c r="N1858" s="35"/>
      <c r="O1858" s="35"/>
      <c r="P1858" s="35"/>
      <c r="Q1858" s="35"/>
      <c r="R1858" s="35"/>
      <c r="S1858" s="35"/>
      <c r="T1858" s="35"/>
      <c r="U1858" s="35"/>
      <c r="V1858" s="35"/>
      <c r="W1858" s="35"/>
      <c r="X1858" s="35"/>
      <c r="Y1858" s="35"/>
      <c r="Z1858" s="35"/>
      <c r="AA1858" s="35"/>
      <c r="AB1858" s="35"/>
      <c r="AC1858" s="35"/>
      <c r="AD1858" s="35"/>
      <c r="AE1858" s="35"/>
      <c r="AG1858" s="216" t="s">
        <v>185</v>
      </c>
      <c r="AH1858" s="912" t="s">
        <v>2797</v>
      </c>
      <c r="AI1858" s="906" t="s">
        <v>2798</v>
      </c>
      <c r="AJ1858" s="905">
        <v>1908996</v>
      </c>
      <c r="AK1858" s="452" t="s">
        <v>139</v>
      </c>
      <c r="AL1858" s="452">
        <v>1</v>
      </c>
      <c r="AM1858" s="449" t="s">
        <v>3041</v>
      </c>
      <c r="AN1858" s="450" t="s">
        <v>3042</v>
      </c>
      <c r="AP1858" s="77"/>
      <c r="AQ1858" s="77"/>
      <c r="AR1858" s="35"/>
      <c r="AS1858" s="35"/>
      <c r="AT1858" s="35"/>
      <c r="AU1858" s="35"/>
      <c r="AV1858" s="35"/>
      <c r="AW1858" s="35"/>
      <c r="AX1858" s="35"/>
      <c r="AY1858" s="35"/>
      <c r="AZ1858" s="35"/>
      <c r="BA1858" s="35"/>
      <c r="BB1858" s="35"/>
      <c r="BC1858" s="35"/>
      <c r="BD1858" s="35"/>
      <c r="BE1858" s="35"/>
      <c r="BF1858" s="35"/>
      <c r="BG1858" s="35"/>
      <c r="BH1858" s="35"/>
      <c r="BI1858" s="35"/>
      <c r="BJ1858" s="35"/>
      <c r="BK1858" s="35"/>
      <c r="BL1858" s="35"/>
      <c r="BM1858" s="35"/>
      <c r="BN1858" s="35"/>
      <c r="BO1858" s="35"/>
      <c r="BP1858" s="35"/>
      <c r="BQ1858" s="35"/>
      <c r="BR1858" s="35"/>
      <c r="BS1858" s="35"/>
      <c r="BT1858" s="35"/>
      <c r="BU1858" s="35"/>
      <c r="BV1858" s="35"/>
    </row>
    <row r="1859" spans="1:74" s="54" customFormat="1" ht="15" customHeight="1" x14ac:dyDescent="0.15">
      <c r="A1859" s="35"/>
      <c r="B1859" s="35"/>
      <c r="C1859" s="35"/>
      <c r="D1859" s="35"/>
      <c r="E1859" s="35"/>
      <c r="F1859" s="35"/>
      <c r="G1859" s="35"/>
      <c r="H1859" s="35"/>
      <c r="I1859" s="35"/>
      <c r="J1859" s="35"/>
      <c r="K1859" s="35"/>
      <c r="L1859" s="35"/>
      <c r="M1859" s="35"/>
      <c r="N1859" s="35"/>
      <c r="O1859" s="35"/>
      <c r="P1859" s="35"/>
      <c r="Q1859" s="35"/>
      <c r="R1859" s="35"/>
      <c r="S1859" s="35"/>
      <c r="T1859" s="35"/>
      <c r="U1859" s="35"/>
      <c r="V1859" s="35"/>
      <c r="W1859" s="35"/>
      <c r="X1859" s="35"/>
      <c r="Y1859" s="35"/>
      <c r="Z1859" s="35"/>
      <c r="AA1859" s="35"/>
      <c r="AB1859" s="35"/>
      <c r="AC1859" s="35"/>
      <c r="AD1859" s="35"/>
      <c r="AE1859" s="35"/>
      <c r="AG1859" s="216"/>
      <c r="AH1859" s="216"/>
      <c r="AI1859" s="216"/>
      <c r="AJ1859" s="216"/>
      <c r="AK1859" s="409"/>
      <c r="AL1859" s="409"/>
      <c r="AM1859" s="409"/>
      <c r="AN1859" s="437"/>
      <c r="AP1859" s="77"/>
      <c r="AQ1859" s="77"/>
      <c r="AR1859" s="35"/>
      <c r="AS1859" s="35"/>
      <c r="AT1859" s="35"/>
      <c r="AU1859" s="35"/>
      <c r="AV1859" s="35"/>
      <c r="AW1859" s="35"/>
      <c r="AX1859" s="35"/>
      <c r="AY1859" s="35"/>
      <c r="AZ1859" s="35"/>
      <c r="BA1859" s="35"/>
      <c r="BB1859" s="35"/>
      <c r="BC1859" s="35"/>
      <c r="BD1859" s="35"/>
      <c r="BE1859" s="35"/>
      <c r="BF1859" s="35"/>
      <c r="BG1859" s="35"/>
      <c r="BH1859" s="35"/>
      <c r="BI1859" s="35"/>
      <c r="BJ1859" s="35"/>
      <c r="BK1859" s="35"/>
      <c r="BL1859" s="35"/>
      <c r="BM1859" s="35"/>
      <c r="BN1859" s="35"/>
      <c r="BO1859" s="35"/>
      <c r="BP1859" s="35"/>
      <c r="BQ1859" s="35"/>
      <c r="BR1859" s="35"/>
      <c r="BS1859" s="35"/>
      <c r="BT1859" s="35"/>
      <c r="BU1859" s="35"/>
      <c r="BV1859" s="35"/>
    </row>
    <row r="1860" spans="1:74" s="54" customFormat="1" ht="15" customHeight="1" x14ac:dyDescent="0.15">
      <c r="A1860" s="35"/>
      <c r="B1860" s="35"/>
      <c r="C1860" s="35"/>
      <c r="D1860" s="35"/>
      <c r="E1860" s="35"/>
      <c r="F1860" s="35"/>
      <c r="G1860" s="35"/>
      <c r="H1860" s="35"/>
      <c r="I1860" s="35"/>
      <c r="J1860" s="35"/>
      <c r="K1860" s="35"/>
      <c r="L1860" s="35"/>
      <c r="M1860" s="35"/>
      <c r="N1860" s="35"/>
      <c r="O1860" s="35"/>
      <c r="P1860" s="35"/>
      <c r="Q1860" s="35"/>
      <c r="R1860" s="35"/>
      <c r="S1860" s="35"/>
      <c r="T1860" s="35"/>
      <c r="U1860" s="35"/>
      <c r="V1860" s="35"/>
      <c r="W1860" s="35"/>
      <c r="X1860" s="35"/>
      <c r="Y1860" s="35"/>
      <c r="Z1860" s="35"/>
      <c r="AA1860" s="35"/>
      <c r="AB1860" s="35"/>
      <c r="AC1860" s="35"/>
      <c r="AD1860" s="35"/>
      <c r="AE1860" s="35"/>
      <c r="AG1860" s="216"/>
      <c r="AH1860" s="216"/>
      <c r="AI1860" s="216"/>
      <c r="AJ1860" s="216"/>
      <c r="AK1860" s="409"/>
      <c r="AL1860" s="409"/>
      <c r="AM1860" s="409"/>
      <c r="AN1860" s="437"/>
      <c r="AP1860" s="77"/>
      <c r="AQ1860" s="77"/>
      <c r="AR1860" s="35"/>
      <c r="AS1860" s="35"/>
      <c r="AT1860" s="35"/>
      <c r="AU1860" s="35"/>
      <c r="AV1860" s="35"/>
      <c r="AW1860" s="35"/>
      <c r="AX1860" s="35"/>
      <c r="AY1860" s="35"/>
      <c r="AZ1860" s="35"/>
      <c r="BA1860" s="35"/>
      <c r="BB1860" s="35"/>
      <c r="BC1860" s="35"/>
      <c r="BD1860" s="35"/>
      <c r="BE1860" s="35"/>
      <c r="BF1860" s="35"/>
      <c r="BG1860" s="35"/>
      <c r="BH1860" s="35"/>
      <c r="BI1860" s="35"/>
      <c r="BJ1860" s="35"/>
      <c r="BK1860" s="35"/>
      <c r="BL1860" s="35"/>
      <c r="BM1860" s="35"/>
      <c r="BN1860" s="35"/>
      <c r="BO1860" s="35"/>
      <c r="BP1860" s="35"/>
      <c r="BQ1860" s="35"/>
      <c r="BR1860" s="35"/>
      <c r="BS1860" s="35"/>
      <c r="BT1860" s="35"/>
      <c r="BU1860" s="35"/>
      <c r="BV1860" s="35"/>
    </row>
    <row r="1861" spans="1:74" s="54" customFormat="1" ht="15" customHeight="1" x14ac:dyDescent="0.15">
      <c r="A1861" s="35"/>
      <c r="B1861" s="35"/>
      <c r="C1861" s="35"/>
      <c r="D1861" s="35"/>
      <c r="E1861" s="35"/>
      <c r="F1861" s="35"/>
      <c r="G1861" s="35"/>
      <c r="H1861" s="35"/>
      <c r="I1861" s="35"/>
      <c r="J1861" s="35"/>
      <c r="K1861" s="35"/>
      <c r="L1861" s="35"/>
      <c r="M1861" s="35"/>
      <c r="N1861" s="35"/>
      <c r="O1861" s="35"/>
      <c r="P1861" s="35"/>
      <c r="Q1861" s="35"/>
      <c r="R1861" s="35"/>
      <c r="S1861" s="35"/>
      <c r="T1861" s="35"/>
      <c r="U1861" s="35"/>
      <c r="V1861" s="35"/>
      <c r="W1861" s="35"/>
      <c r="X1861" s="35"/>
      <c r="Y1861" s="35"/>
      <c r="Z1861" s="35"/>
      <c r="AA1861" s="35"/>
      <c r="AB1861" s="35"/>
      <c r="AC1861" s="35"/>
      <c r="AD1861" s="35"/>
      <c r="AE1861" s="35"/>
      <c r="AG1861" s="216"/>
      <c r="AH1861" s="216"/>
      <c r="AI1861" s="216"/>
      <c r="AJ1861" s="216"/>
      <c r="AK1861" s="409"/>
      <c r="AL1861" s="409"/>
      <c r="AM1861" s="409"/>
      <c r="AN1861" s="437"/>
      <c r="AP1861" s="77"/>
      <c r="AQ1861" s="77"/>
      <c r="AR1861" s="35"/>
      <c r="AS1861" s="35"/>
      <c r="AT1861" s="35"/>
      <c r="AU1861" s="35"/>
      <c r="AV1861" s="35"/>
      <c r="AW1861" s="35"/>
      <c r="AX1861" s="35"/>
      <c r="AY1861" s="35"/>
      <c r="AZ1861" s="35"/>
      <c r="BA1861" s="35"/>
      <c r="BB1861" s="35"/>
      <c r="BC1861" s="35"/>
      <c r="BD1861" s="35"/>
      <c r="BE1861" s="35"/>
      <c r="BF1861" s="35"/>
      <c r="BG1861" s="35"/>
      <c r="BH1861" s="35"/>
      <c r="BI1861" s="35"/>
      <c r="BJ1861" s="35"/>
      <c r="BK1861" s="35"/>
      <c r="BL1861" s="35"/>
      <c r="BM1861" s="35"/>
      <c r="BN1861" s="35"/>
      <c r="BO1861" s="35"/>
      <c r="BP1861" s="35"/>
      <c r="BQ1861" s="35"/>
      <c r="BR1861" s="35"/>
      <c r="BS1861" s="35"/>
      <c r="BT1861" s="35"/>
      <c r="BU1861" s="35"/>
      <c r="BV1861" s="35"/>
    </row>
    <row r="1862" spans="1:74" s="54" customFormat="1" ht="15" customHeight="1" x14ac:dyDescent="0.15">
      <c r="A1862" s="35"/>
      <c r="B1862" s="35"/>
      <c r="C1862" s="35"/>
      <c r="D1862" s="35"/>
      <c r="E1862" s="35"/>
      <c r="F1862" s="35"/>
      <c r="G1862" s="35"/>
      <c r="H1862" s="35"/>
      <c r="I1862" s="35"/>
      <c r="J1862" s="35"/>
      <c r="K1862" s="35"/>
      <c r="L1862" s="35"/>
      <c r="M1862" s="35"/>
      <c r="N1862" s="35"/>
      <c r="O1862" s="35"/>
      <c r="P1862" s="35"/>
      <c r="Q1862" s="35"/>
      <c r="R1862" s="35"/>
      <c r="S1862" s="35"/>
      <c r="T1862" s="35"/>
      <c r="U1862" s="35"/>
      <c r="V1862" s="35"/>
      <c r="W1862" s="35"/>
      <c r="X1862" s="35"/>
      <c r="Y1862" s="35"/>
      <c r="Z1862" s="35"/>
      <c r="AA1862" s="35"/>
      <c r="AB1862" s="35"/>
      <c r="AC1862" s="35"/>
      <c r="AD1862" s="35"/>
      <c r="AE1862" s="35"/>
      <c r="AG1862" s="216"/>
      <c r="AH1862" s="216"/>
      <c r="AI1862" s="216"/>
      <c r="AJ1862" s="216"/>
      <c r="AK1862" s="409"/>
      <c r="AL1862" s="409"/>
      <c r="AM1862" s="409"/>
      <c r="AN1862" s="437"/>
      <c r="AP1862" s="77"/>
      <c r="AQ1862" s="77"/>
      <c r="AR1862" s="35"/>
      <c r="AS1862" s="35"/>
      <c r="AT1862" s="35"/>
      <c r="AU1862" s="35"/>
      <c r="AV1862" s="35"/>
      <c r="AW1862" s="35"/>
      <c r="AX1862" s="35"/>
      <c r="AY1862" s="35"/>
      <c r="AZ1862" s="35"/>
      <c r="BA1862" s="35"/>
      <c r="BB1862" s="35"/>
      <c r="BC1862" s="35"/>
      <c r="BD1862" s="35"/>
      <c r="BE1862" s="35"/>
      <c r="BF1862" s="35"/>
      <c r="BG1862" s="35"/>
      <c r="BH1862" s="35"/>
      <c r="BI1862" s="35"/>
      <c r="BJ1862" s="35"/>
      <c r="BK1862" s="35"/>
      <c r="BL1862" s="35"/>
      <c r="BM1862" s="35"/>
      <c r="BN1862" s="35"/>
      <c r="BO1862" s="35"/>
      <c r="BP1862" s="35"/>
      <c r="BQ1862" s="35"/>
      <c r="BR1862" s="35"/>
      <c r="BS1862" s="35"/>
      <c r="BT1862" s="35"/>
      <c r="BU1862" s="35"/>
      <c r="BV1862" s="35"/>
    </row>
    <row r="1863" spans="1:74" s="54" customFormat="1" ht="15" customHeight="1" x14ac:dyDescent="0.15">
      <c r="A1863" s="35"/>
      <c r="B1863" s="35"/>
      <c r="C1863" s="35"/>
      <c r="D1863" s="35"/>
      <c r="E1863" s="35"/>
      <c r="F1863" s="35"/>
      <c r="G1863" s="35"/>
      <c r="H1863" s="35"/>
      <c r="I1863" s="35"/>
      <c r="J1863" s="35"/>
      <c r="K1863" s="35"/>
      <c r="L1863" s="35"/>
      <c r="M1863" s="35"/>
      <c r="N1863" s="35"/>
      <c r="O1863" s="35"/>
      <c r="P1863" s="35"/>
      <c r="Q1863" s="35"/>
      <c r="R1863" s="35"/>
      <c r="S1863" s="35"/>
      <c r="T1863" s="35"/>
      <c r="U1863" s="35"/>
      <c r="V1863" s="35"/>
      <c r="W1863" s="35"/>
      <c r="X1863" s="35"/>
      <c r="Y1863" s="35"/>
      <c r="Z1863" s="35"/>
      <c r="AA1863" s="35"/>
      <c r="AB1863" s="35"/>
      <c r="AC1863" s="35"/>
      <c r="AD1863" s="35"/>
      <c r="AE1863" s="35"/>
      <c r="AG1863" s="216"/>
      <c r="AH1863" s="216"/>
      <c r="AI1863" s="216"/>
      <c r="AJ1863" s="216"/>
      <c r="AK1863" s="409"/>
      <c r="AL1863" s="409"/>
      <c r="AM1863" s="409"/>
      <c r="AN1863" s="437"/>
      <c r="AP1863" s="77"/>
      <c r="AQ1863" s="77"/>
      <c r="AR1863" s="35"/>
      <c r="AS1863" s="35"/>
      <c r="AT1863" s="35"/>
      <c r="AU1863" s="35"/>
      <c r="AV1863" s="35"/>
      <c r="AW1863" s="35"/>
      <c r="AX1863" s="35"/>
      <c r="AY1863" s="35"/>
      <c r="AZ1863" s="35"/>
      <c r="BA1863" s="35"/>
      <c r="BB1863" s="35"/>
      <c r="BC1863" s="35"/>
      <c r="BD1863" s="35"/>
      <c r="BE1863" s="35"/>
      <c r="BF1863" s="35"/>
      <c r="BG1863" s="35"/>
      <c r="BH1863" s="35"/>
      <c r="BI1863" s="35"/>
      <c r="BJ1863" s="35"/>
      <c r="BK1863" s="35"/>
      <c r="BL1863" s="35"/>
      <c r="BM1863" s="35"/>
      <c r="BN1863" s="35"/>
      <c r="BO1863" s="35"/>
      <c r="BP1863" s="35"/>
      <c r="BQ1863" s="35"/>
      <c r="BR1863" s="35"/>
      <c r="BS1863" s="35"/>
      <c r="BT1863" s="35"/>
      <c r="BU1863" s="35"/>
      <c r="BV1863" s="35"/>
    </row>
    <row r="1864" spans="1:74" s="54" customFormat="1" ht="15" customHeight="1" x14ac:dyDescent="0.15">
      <c r="A1864" s="35"/>
      <c r="B1864" s="35"/>
      <c r="C1864" s="35"/>
      <c r="D1864" s="35"/>
      <c r="E1864" s="35"/>
      <c r="F1864" s="35"/>
      <c r="G1864" s="35"/>
      <c r="H1864" s="35"/>
      <c r="I1864" s="35"/>
      <c r="J1864" s="35"/>
      <c r="K1864" s="35"/>
      <c r="L1864" s="35"/>
      <c r="M1864" s="35"/>
      <c r="N1864" s="35"/>
      <c r="O1864" s="35"/>
      <c r="P1864" s="35"/>
      <c r="Q1864" s="35"/>
      <c r="R1864" s="35"/>
      <c r="S1864" s="35"/>
      <c r="T1864" s="35"/>
      <c r="U1864" s="35"/>
      <c r="V1864" s="35"/>
      <c r="W1864" s="35"/>
      <c r="X1864" s="35"/>
      <c r="Y1864" s="35"/>
      <c r="Z1864" s="35"/>
      <c r="AA1864" s="35"/>
      <c r="AB1864" s="35"/>
      <c r="AC1864" s="35"/>
      <c r="AD1864" s="35"/>
      <c r="AE1864" s="35"/>
      <c r="AG1864" s="216"/>
      <c r="AH1864" s="216"/>
      <c r="AI1864" s="216"/>
      <c r="AJ1864" s="216"/>
      <c r="AK1864" s="409"/>
      <c r="AL1864" s="409"/>
      <c r="AM1864" s="409"/>
      <c r="AN1864" s="437"/>
      <c r="AP1864" s="77"/>
      <c r="AQ1864" s="77"/>
      <c r="AR1864" s="35"/>
      <c r="AS1864" s="35"/>
      <c r="AT1864" s="35"/>
      <c r="AU1864" s="35"/>
      <c r="AV1864" s="35"/>
      <c r="AW1864" s="35"/>
      <c r="AX1864" s="35"/>
      <c r="AY1864" s="35"/>
      <c r="AZ1864" s="35"/>
      <c r="BA1864" s="35"/>
      <c r="BB1864" s="35"/>
      <c r="BC1864" s="35"/>
      <c r="BD1864" s="35"/>
      <c r="BE1864" s="35"/>
      <c r="BF1864" s="35"/>
      <c r="BG1864" s="35"/>
      <c r="BH1864" s="35"/>
      <c r="BI1864" s="35"/>
      <c r="BJ1864" s="35"/>
      <c r="BK1864" s="35"/>
      <c r="BL1864" s="35"/>
      <c r="BM1864" s="35"/>
      <c r="BN1864" s="35"/>
      <c r="BO1864" s="35"/>
      <c r="BP1864" s="35"/>
      <c r="BQ1864" s="35"/>
      <c r="BR1864" s="35"/>
      <c r="BS1864" s="35"/>
      <c r="BT1864" s="35"/>
      <c r="BU1864" s="35"/>
      <c r="BV1864" s="35"/>
    </row>
    <row r="1865" spans="1:74" s="54" customFormat="1" ht="15" customHeight="1" x14ac:dyDescent="0.15">
      <c r="A1865" s="35"/>
      <c r="B1865" s="35"/>
      <c r="C1865" s="35"/>
      <c r="D1865" s="35"/>
      <c r="E1865" s="35"/>
      <c r="F1865" s="35"/>
      <c r="G1865" s="35"/>
      <c r="H1865" s="35"/>
      <c r="I1865" s="35"/>
      <c r="J1865" s="35"/>
      <c r="K1865" s="35"/>
      <c r="L1865" s="35"/>
      <c r="M1865" s="35"/>
      <c r="N1865" s="35"/>
      <c r="O1865" s="35"/>
      <c r="P1865" s="35"/>
      <c r="Q1865" s="35"/>
      <c r="R1865" s="35"/>
      <c r="S1865" s="35"/>
      <c r="T1865" s="35"/>
      <c r="U1865" s="35"/>
      <c r="V1865" s="35"/>
      <c r="W1865" s="35"/>
      <c r="X1865" s="35"/>
      <c r="Y1865" s="35"/>
      <c r="Z1865" s="35"/>
      <c r="AA1865" s="35"/>
      <c r="AB1865" s="35"/>
      <c r="AC1865" s="35"/>
      <c r="AD1865" s="35"/>
      <c r="AE1865" s="35"/>
      <c r="AG1865" s="216"/>
      <c r="AH1865" s="216"/>
      <c r="AI1865" s="216"/>
      <c r="AJ1865" s="216"/>
      <c r="AK1865" s="409"/>
      <c r="AL1865" s="409"/>
      <c r="AM1865" s="409"/>
      <c r="AN1865" s="437"/>
      <c r="AP1865" s="77"/>
      <c r="AQ1865" s="77"/>
      <c r="AR1865" s="35"/>
      <c r="AS1865" s="35"/>
      <c r="AT1865" s="35"/>
      <c r="AU1865" s="35"/>
      <c r="AV1865" s="35"/>
      <c r="AW1865" s="35"/>
      <c r="AX1865" s="35"/>
      <c r="AY1865" s="35"/>
      <c r="AZ1865" s="35"/>
      <c r="BA1865" s="35"/>
      <c r="BB1865" s="35"/>
      <c r="BC1865" s="35"/>
      <c r="BD1865" s="35"/>
      <c r="BE1865" s="35"/>
      <c r="BF1865" s="35"/>
      <c r="BG1865" s="35"/>
      <c r="BH1865" s="35"/>
      <c r="BI1865" s="35"/>
      <c r="BJ1865" s="35"/>
      <c r="BK1865" s="35"/>
      <c r="BL1865" s="35"/>
      <c r="BM1865" s="35"/>
      <c r="BN1865" s="35"/>
      <c r="BO1865" s="35"/>
      <c r="BP1865" s="35"/>
      <c r="BQ1865" s="35"/>
      <c r="BR1865" s="35"/>
      <c r="BS1865" s="35"/>
      <c r="BT1865" s="35"/>
      <c r="BU1865" s="35"/>
      <c r="BV1865" s="35"/>
    </row>
    <row r="1866" spans="1:74" s="54" customFormat="1" ht="15" customHeight="1" x14ac:dyDescent="0.15">
      <c r="A1866" s="35"/>
      <c r="B1866" s="35"/>
      <c r="C1866" s="35"/>
      <c r="D1866" s="35"/>
      <c r="E1866" s="35"/>
      <c r="F1866" s="35"/>
      <c r="G1866" s="35"/>
      <c r="H1866" s="35"/>
      <c r="I1866" s="35"/>
      <c r="J1866" s="35"/>
      <c r="K1866" s="35"/>
      <c r="L1866" s="35"/>
      <c r="M1866" s="35"/>
      <c r="N1866" s="35"/>
      <c r="O1866" s="35"/>
      <c r="P1866" s="35"/>
      <c r="Q1866" s="35"/>
      <c r="R1866" s="35"/>
      <c r="S1866" s="35"/>
      <c r="T1866" s="35"/>
      <c r="U1866" s="35"/>
      <c r="V1866" s="35"/>
      <c r="W1866" s="35"/>
      <c r="X1866" s="35"/>
      <c r="Y1866" s="35"/>
      <c r="Z1866" s="35"/>
      <c r="AA1866" s="35"/>
      <c r="AB1866" s="35"/>
      <c r="AC1866" s="35"/>
      <c r="AD1866" s="35"/>
      <c r="AE1866" s="35"/>
      <c r="AG1866" s="216"/>
      <c r="AH1866" s="216"/>
      <c r="AI1866" s="216"/>
      <c r="AJ1866" s="216"/>
      <c r="AK1866" s="409"/>
      <c r="AL1866" s="409"/>
      <c r="AM1866" s="409"/>
      <c r="AN1866" s="437"/>
      <c r="AP1866" s="77"/>
      <c r="AQ1866" s="77"/>
      <c r="AR1866" s="35"/>
      <c r="AS1866" s="35"/>
      <c r="AT1866" s="35"/>
      <c r="AU1866" s="35"/>
      <c r="AV1866" s="35"/>
      <c r="AW1866" s="35"/>
      <c r="AX1866" s="35"/>
      <c r="AY1866" s="35"/>
      <c r="AZ1866" s="35"/>
      <c r="BA1866" s="35"/>
      <c r="BB1866" s="35"/>
      <c r="BC1866" s="35"/>
      <c r="BD1866" s="35"/>
      <c r="BE1866" s="35"/>
      <c r="BF1866" s="35"/>
      <c r="BG1866" s="35"/>
      <c r="BH1866" s="35"/>
      <c r="BI1866" s="35"/>
      <c r="BJ1866" s="35"/>
      <c r="BK1866" s="35"/>
      <c r="BL1866" s="35"/>
      <c r="BM1866" s="35"/>
      <c r="BN1866" s="35"/>
      <c r="BO1866" s="35"/>
      <c r="BP1866" s="35"/>
      <c r="BQ1866" s="35"/>
      <c r="BR1866" s="35"/>
      <c r="BS1866" s="35"/>
      <c r="BT1866" s="35"/>
      <c r="BU1866" s="35"/>
      <c r="BV1866" s="35"/>
    </row>
    <row r="1867" spans="1:74" s="54" customFormat="1" ht="15" customHeight="1" x14ac:dyDescent="0.15">
      <c r="A1867" s="35"/>
      <c r="B1867" s="35"/>
      <c r="C1867" s="35"/>
      <c r="D1867" s="35"/>
      <c r="E1867" s="35"/>
      <c r="F1867" s="35"/>
      <c r="G1867" s="35"/>
      <c r="H1867" s="35"/>
      <c r="I1867" s="35"/>
      <c r="J1867" s="35"/>
      <c r="K1867" s="35"/>
      <c r="L1867" s="35"/>
      <c r="M1867" s="35"/>
      <c r="N1867" s="35"/>
      <c r="O1867" s="35"/>
      <c r="P1867" s="35"/>
      <c r="Q1867" s="35"/>
      <c r="R1867" s="35"/>
      <c r="S1867" s="35"/>
      <c r="T1867" s="35"/>
      <c r="U1867" s="35"/>
      <c r="V1867" s="35"/>
      <c r="W1867" s="35"/>
      <c r="X1867" s="35"/>
      <c r="Y1867" s="35"/>
      <c r="Z1867" s="35"/>
      <c r="AA1867" s="35"/>
      <c r="AB1867" s="35"/>
      <c r="AC1867" s="35"/>
      <c r="AD1867" s="35"/>
      <c r="AE1867" s="35"/>
      <c r="AG1867" s="216"/>
      <c r="AH1867" s="216"/>
      <c r="AI1867" s="216"/>
      <c r="AJ1867" s="216"/>
      <c r="AK1867" s="409"/>
      <c r="AL1867" s="409"/>
      <c r="AM1867" s="409"/>
      <c r="AN1867" s="437"/>
      <c r="AP1867" s="77"/>
      <c r="AQ1867" s="77"/>
      <c r="AR1867" s="35"/>
      <c r="AS1867" s="35"/>
      <c r="AT1867" s="35"/>
      <c r="AU1867" s="35"/>
      <c r="AV1867" s="35"/>
      <c r="AW1867" s="35"/>
      <c r="AX1867" s="35"/>
      <c r="AY1867" s="35"/>
      <c r="AZ1867" s="35"/>
      <c r="BA1867" s="35"/>
      <c r="BB1867" s="35"/>
      <c r="BC1867" s="35"/>
      <c r="BD1867" s="35"/>
      <c r="BE1867" s="35"/>
      <c r="BF1867" s="35"/>
      <c r="BG1867" s="35"/>
      <c r="BH1867" s="35"/>
      <c r="BI1867" s="35"/>
      <c r="BJ1867" s="35"/>
      <c r="BK1867" s="35"/>
      <c r="BL1867" s="35"/>
      <c r="BM1867" s="35"/>
      <c r="BN1867" s="35"/>
      <c r="BO1867" s="35"/>
      <c r="BP1867" s="35"/>
      <c r="BQ1867" s="35"/>
      <c r="BR1867" s="35"/>
      <c r="BS1867" s="35"/>
      <c r="BT1867" s="35"/>
      <c r="BU1867" s="35"/>
      <c r="BV1867" s="35"/>
    </row>
    <row r="1868" spans="1:74" s="54" customFormat="1" ht="15" customHeight="1" x14ac:dyDescent="0.15">
      <c r="A1868" s="35"/>
      <c r="B1868" s="35"/>
      <c r="C1868" s="35"/>
      <c r="D1868" s="35"/>
      <c r="E1868" s="35"/>
      <c r="F1868" s="35"/>
      <c r="G1868" s="35"/>
      <c r="H1868" s="35"/>
      <c r="I1868" s="35"/>
      <c r="J1868" s="35"/>
      <c r="K1868" s="35"/>
      <c r="L1868" s="35"/>
      <c r="M1868" s="35"/>
      <c r="N1868" s="35"/>
      <c r="O1868" s="35"/>
      <c r="P1868" s="35"/>
      <c r="Q1868" s="35"/>
      <c r="R1868" s="35"/>
      <c r="S1868" s="35"/>
      <c r="T1868" s="35"/>
      <c r="U1868" s="35"/>
      <c r="V1868" s="35"/>
      <c r="W1868" s="35"/>
      <c r="X1868" s="35"/>
      <c r="Y1868" s="35"/>
      <c r="Z1868" s="35"/>
      <c r="AA1868" s="35"/>
      <c r="AB1868" s="35"/>
      <c r="AC1868" s="35"/>
      <c r="AD1868" s="35"/>
      <c r="AE1868" s="35"/>
      <c r="AG1868" s="216"/>
      <c r="AH1868" s="216"/>
      <c r="AI1868" s="216"/>
      <c r="AJ1868" s="216"/>
      <c r="AK1868" s="409"/>
      <c r="AL1868" s="409"/>
      <c r="AM1868" s="409"/>
      <c r="AN1868" s="437"/>
      <c r="AP1868" s="77"/>
      <c r="AQ1868" s="77"/>
      <c r="AR1868" s="35"/>
      <c r="AS1868" s="35"/>
      <c r="AT1868" s="35"/>
      <c r="AU1868" s="35"/>
      <c r="AV1868" s="35"/>
      <c r="AW1868" s="35"/>
      <c r="AX1868" s="35"/>
      <c r="AY1868" s="35"/>
      <c r="AZ1868" s="35"/>
      <c r="BA1868" s="35"/>
      <c r="BB1868" s="35"/>
      <c r="BC1868" s="35"/>
      <c r="BD1868" s="35"/>
      <c r="BE1868" s="35"/>
      <c r="BF1868" s="35"/>
      <c r="BG1868" s="35"/>
      <c r="BH1868" s="35"/>
      <c r="BI1868" s="35"/>
      <c r="BJ1868" s="35"/>
      <c r="BK1868" s="35"/>
      <c r="BL1868" s="35"/>
      <c r="BM1868" s="35"/>
      <c r="BN1868" s="35"/>
      <c r="BO1868" s="35"/>
      <c r="BP1868" s="35"/>
      <c r="BQ1868" s="35"/>
      <c r="BR1868" s="35"/>
      <c r="BS1868" s="35"/>
      <c r="BT1868" s="35"/>
      <c r="BU1868" s="35"/>
      <c r="BV1868" s="35"/>
    </row>
    <row r="1869" spans="1:74" s="54" customFormat="1" ht="15" customHeight="1" x14ac:dyDescent="0.15">
      <c r="A1869" s="35"/>
      <c r="B1869" s="35"/>
      <c r="C1869" s="35"/>
      <c r="D1869" s="35"/>
      <c r="E1869" s="35"/>
      <c r="F1869" s="35"/>
      <c r="G1869" s="35"/>
      <c r="H1869" s="35"/>
      <c r="I1869" s="35"/>
      <c r="J1869" s="35"/>
      <c r="K1869" s="35"/>
      <c r="L1869" s="35"/>
      <c r="M1869" s="35"/>
      <c r="N1869" s="35"/>
      <c r="O1869" s="35"/>
      <c r="P1869" s="35"/>
      <c r="Q1869" s="35"/>
      <c r="R1869" s="35"/>
      <c r="S1869" s="35"/>
      <c r="T1869" s="35"/>
      <c r="U1869" s="35"/>
      <c r="V1869" s="35"/>
      <c r="W1869" s="35"/>
      <c r="X1869" s="35"/>
      <c r="Y1869" s="35"/>
      <c r="Z1869" s="35"/>
      <c r="AA1869" s="35"/>
      <c r="AB1869" s="35"/>
      <c r="AC1869" s="35"/>
      <c r="AD1869" s="35"/>
      <c r="AE1869" s="35"/>
      <c r="AG1869" s="216"/>
      <c r="AH1869" s="216"/>
      <c r="AI1869" s="216"/>
      <c r="AJ1869" s="216"/>
      <c r="AK1869" s="409"/>
      <c r="AL1869" s="409"/>
      <c r="AM1869" s="409"/>
      <c r="AN1869" s="437"/>
      <c r="AP1869" s="77"/>
      <c r="AQ1869" s="77"/>
      <c r="AR1869" s="35"/>
      <c r="AS1869" s="35"/>
      <c r="AT1869" s="35"/>
      <c r="AU1869" s="35"/>
      <c r="AV1869" s="35"/>
      <c r="AW1869" s="35"/>
      <c r="AX1869" s="35"/>
      <c r="AY1869" s="35"/>
      <c r="AZ1869" s="35"/>
      <c r="BA1869" s="35"/>
      <c r="BB1869" s="35"/>
      <c r="BC1869" s="35"/>
      <c r="BD1869" s="35"/>
      <c r="BE1869" s="35"/>
      <c r="BF1869" s="35"/>
      <c r="BG1869" s="35"/>
      <c r="BH1869" s="35"/>
      <c r="BI1869" s="35"/>
      <c r="BJ1869" s="35"/>
      <c r="BK1869" s="35"/>
      <c r="BL1869" s="35"/>
      <c r="BM1869" s="35"/>
      <c r="BN1869" s="35"/>
      <c r="BO1869" s="35"/>
      <c r="BP1869" s="35"/>
      <c r="BQ1869" s="35"/>
      <c r="BR1869" s="35"/>
      <c r="BS1869" s="35"/>
      <c r="BT1869" s="35"/>
      <c r="BU1869" s="35"/>
      <c r="BV1869" s="35"/>
    </row>
    <row r="1870" spans="1:74" s="54" customFormat="1" ht="15" customHeight="1" x14ac:dyDescent="0.15">
      <c r="A1870" s="35"/>
      <c r="B1870" s="35"/>
      <c r="C1870" s="35"/>
      <c r="D1870" s="35"/>
      <c r="E1870" s="35"/>
      <c r="F1870" s="35"/>
      <c r="G1870" s="35"/>
      <c r="H1870" s="35"/>
      <c r="I1870" s="35"/>
      <c r="J1870" s="35"/>
      <c r="K1870" s="35"/>
      <c r="L1870" s="35"/>
      <c r="M1870" s="35"/>
      <c r="N1870" s="35"/>
      <c r="O1870" s="35"/>
      <c r="P1870" s="35"/>
      <c r="Q1870" s="35"/>
      <c r="R1870" s="35"/>
      <c r="S1870" s="35"/>
      <c r="T1870" s="35"/>
      <c r="U1870" s="35"/>
      <c r="V1870" s="35"/>
      <c r="W1870" s="35"/>
      <c r="X1870" s="35"/>
      <c r="Y1870" s="35"/>
      <c r="Z1870" s="35"/>
      <c r="AA1870" s="35"/>
      <c r="AB1870" s="35"/>
      <c r="AC1870" s="35"/>
      <c r="AD1870" s="35"/>
      <c r="AE1870" s="35"/>
      <c r="AG1870" s="216"/>
      <c r="AH1870" s="216"/>
      <c r="AI1870" s="216"/>
      <c r="AJ1870" s="216"/>
      <c r="AK1870" s="409"/>
      <c r="AL1870" s="409"/>
      <c r="AM1870" s="409"/>
      <c r="AN1870" s="437"/>
      <c r="AP1870" s="77"/>
      <c r="AQ1870" s="77"/>
      <c r="AR1870" s="35"/>
      <c r="AS1870" s="35"/>
      <c r="AT1870" s="35"/>
      <c r="AU1870" s="35"/>
      <c r="AV1870" s="35"/>
      <c r="AW1870" s="35"/>
      <c r="AX1870" s="35"/>
      <c r="AY1870" s="35"/>
      <c r="AZ1870" s="35"/>
      <c r="BA1870" s="35"/>
      <c r="BB1870" s="35"/>
      <c r="BC1870" s="35"/>
      <c r="BD1870" s="35"/>
      <c r="BE1870" s="35"/>
      <c r="BF1870" s="35"/>
      <c r="BG1870" s="35"/>
      <c r="BH1870" s="35"/>
      <c r="BI1870" s="35"/>
      <c r="BJ1870" s="35"/>
      <c r="BK1870" s="35"/>
      <c r="BL1870" s="35"/>
      <c r="BM1870" s="35"/>
      <c r="BN1870" s="35"/>
      <c r="BO1870" s="35"/>
      <c r="BP1870" s="35"/>
      <c r="BQ1870" s="35"/>
      <c r="BR1870" s="35"/>
      <c r="BS1870" s="35"/>
      <c r="BT1870" s="35"/>
      <c r="BU1870" s="35"/>
      <c r="BV1870" s="35"/>
    </row>
    <row r="1871" spans="1:74" s="54" customFormat="1" ht="15" customHeight="1" x14ac:dyDescent="0.15">
      <c r="A1871" s="35"/>
      <c r="B1871" s="35"/>
      <c r="C1871" s="35"/>
      <c r="D1871" s="35"/>
      <c r="E1871" s="35"/>
      <c r="F1871" s="35"/>
      <c r="G1871" s="35"/>
      <c r="H1871" s="35"/>
      <c r="I1871" s="35"/>
      <c r="J1871" s="35"/>
      <c r="K1871" s="35"/>
      <c r="L1871" s="35"/>
      <c r="M1871" s="35"/>
      <c r="N1871" s="35"/>
      <c r="O1871" s="35"/>
      <c r="P1871" s="35"/>
      <c r="Q1871" s="35"/>
      <c r="R1871" s="35"/>
      <c r="S1871" s="35"/>
      <c r="T1871" s="35"/>
      <c r="U1871" s="35"/>
      <c r="V1871" s="35"/>
      <c r="W1871" s="35"/>
      <c r="X1871" s="35"/>
      <c r="Y1871" s="35"/>
      <c r="Z1871" s="35"/>
      <c r="AA1871" s="35"/>
      <c r="AB1871" s="35"/>
      <c r="AC1871" s="35"/>
      <c r="AD1871" s="35"/>
      <c r="AE1871" s="35"/>
      <c r="AG1871" s="216"/>
      <c r="AH1871" s="216"/>
      <c r="AI1871" s="216"/>
      <c r="AJ1871" s="216"/>
      <c r="AK1871" s="409"/>
      <c r="AL1871" s="409"/>
      <c r="AM1871" s="409"/>
      <c r="AN1871" s="437"/>
      <c r="AP1871" s="77"/>
      <c r="AQ1871" s="77"/>
      <c r="AR1871" s="35"/>
      <c r="AS1871" s="35"/>
      <c r="AT1871" s="35"/>
      <c r="AU1871" s="35"/>
      <c r="AV1871" s="35"/>
      <c r="AW1871" s="35"/>
      <c r="AX1871" s="35"/>
      <c r="AY1871" s="35"/>
      <c r="AZ1871" s="35"/>
      <c r="BA1871" s="35"/>
      <c r="BB1871" s="35"/>
      <c r="BC1871" s="35"/>
      <c r="BD1871" s="35"/>
      <c r="BE1871" s="35"/>
      <c r="BF1871" s="35"/>
      <c r="BG1871" s="35"/>
      <c r="BH1871" s="35"/>
      <c r="BI1871" s="35"/>
      <c r="BJ1871" s="35"/>
      <c r="BK1871" s="35"/>
      <c r="BL1871" s="35"/>
      <c r="BM1871" s="35"/>
      <c r="BN1871" s="35"/>
      <c r="BO1871" s="35"/>
      <c r="BP1871" s="35"/>
      <c r="BQ1871" s="35"/>
      <c r="BR1871" s="35"/>
      <c r="BS1871" s="35"/>
      <c r="BT1871" s="35"/>
      <c r="BU1871" s="35"/>
      <c r="BV1871" s="35"/>
    </row>
    <row r="1872" spans="1:74" s="54" customFormat="1" ht="15" customHeight="1" x14ac:dyDescent="0.15">
      <c r="A1872" s="35"/>
      <c r="B1872" s="35"/>
      <c r="C1872" s="35"/>
      <c r="D1872" s="35"/>
      <c r="E1872" s="35"/>
      <c r="F1872" s="35"/>
      <c r="G1872" s="35"/>
      <c r="H1872" s="35"/>
      <c r="I1872" s="35"/>
      <c r="J1872" s="35"/>
      <c r="K1872" s="35"/>
      <c r="L1872" s="35"/>
      <c r="M1872" s="35"/>
      <c r="N1872" s="35"/>
      <c r="O1872" s="35"/>
      <c r="P1872" s="35"/>
      <c r="Q1872" s="35"/>
      <c r="R1872" s="35"/>
      <c r="S1872" s="35"/>
      <c r="T1872" s="35"/>
      <c r="U1872" s="35"/>
      <c r="V1872" s="35"/>
      <c r="W1872" s="35"/>
      <c r="X1872" s="35"/>
      <c r="Y1872" s="35"/>
      <c r="Z1872" s="35"/>
      <c r="AA1872" s="35"/>
      <c r="AB1872" s="35"/>
      <c r="AC1872" s="35"/>
      <c r="AD1872" s="35"/>
      <c r="AE1872" s="35"/>
      <c r="AG1872" s="216"/>
      <c r="AH1872" s="216"/>
      <c r="AI1872" s="216"/>
      <c r="AJ1872" s="216"/>
      <c r="AK1872" s="409"/>
      <c r="AL1872" s="409"/>
      <c r="AM1872" s="409"/>
      <c r="AN1872" s="437"/>
      <c r="AP1872" s="77"/>
      <c r="AQ1872" s="77"/>
      <c r="AR1872" s="35"/>
      <c r="AS1872" s="35"/>
      <c r="AT1872" s="35"/>
      <c r="AU1872" s="35"/>
      <c r="AV1872" s="35"/>
      <c r="AW1872" s="35"/>
      <c r="AX1872" s="35"/>
      <c r="AY1872" s="35"/>
      <c r="AZ1872" s="35"/>
      <c r="BA1872" s="35"/>
      <c r="BB1872" s="35"/>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row>
    <row r="1873" spans="1:74" s="54" customFormat="1" ht="15" customHeight="1" x14ac:dyDescent="0.15">
      <c r="A1873" s="35"/>
      <c r="B1873" s="35"/>
      <c r="C1873" s="35"/>
      <c r="D1873" s="35"/>
      <c r="E1873" s="35"/>
      <c r="F1873" s="35"/>
      <c r="G1873" s="35"/>
      <c r="H1873" s="35"/>
      <c r="I1873" s="35"/>
      <c r="J1873" s="35"/>
      <c r="K1873" s="35"/>
      <c r="L1873" s="35"/>
      <c r="M1873" s="35"/>
      <c r="N1873" s="35"/>
      <c r="O1873" s="35"/>
      <c r="P1873" s="35"/>
      <c r="Q1873" s="35"/>
      <c r="R1873" s="35"/>
      <c r="S1873" s="35"/>
      <c r="T1873" s="35"/>
      <c r="U1873" s="35"/>
      <c r="V1873" s="35"/>
      <c r="W1873" s="35"/>
      <c r="X1873" s="35"/>
      <c r="Y1873" s="35"/>
      <c r="Z1873" s="35"/>
      <c r="AA1873" s="35"/>
      <c r="AB1873" s="35"/>
      <c r="AC1873" s="35"/>
      <c r="AD1873" s="35"/>
      <c r="AE1873" s="35"/>
      <c r="AG1873" s="216"/>
      <c r="AH1873" s="216"/>
      <c r="AI1873" s="216"/>
      <c r="AJ1873" s="216"/>
      <c r="AK1873" s="409"/>
      <c r="AL1873" s="409"/>
      <c r="AM1873" s="409"/>
      <c r="AN1873" s="437"/>
      <c r="AP1873" s="77"/>
      <c r="AQ1873" s="77"/>
      <c r="AR1873" s="35"/>
      <c r="AS1873" s="35"/>
      <c r="AT1873" s="35"/>
      <c r="AU1873" s="35"/>
      <c r="AV1873" s="35"/>
      <c r="AW1873" s="35"/>
      <c r="AX1873" s="35"/>
      <c r="AY1873" s="35"/>
      <c r="AZ1873" s="35"/>
      <c r="BA1873" s="35"/>
      <c r="BB1873" s="35"/>
      <c r="BC1873" s="35"/>
      <c r="BD1873" s="35"/>
      <c r="BE1873" s="35"/>
      <c r="BF1873" s="35"/>
      <c r="BG1873" s="35"/>
      <c r="BH1873" s="35"/>
      <c r="BI1873" s="35"/>
      <c r="BJ1873" s="35"/>
      <c r="BK1873" s="35"/>
      <c r="BL1873" s="35"/>
      <c r="BM1873" s="35"/>
      <c r="BN1873" s="35"/>
      <c r="BO1873" s="35"/>
      <c r="BP1873" s="35"/>
      <c r="BQ1873" s="35"/>
      <c r="BR1873" s="35"/>
      <c r="BS1873" s="35"/>
      <c r="BT1873" s="35"/>
      <c r="BU1873" s="35"/>
      <c r="BV1873" s="35"/>
    </row>
    <row r="1874" spans="1:74" s="54" customFormat="1" ht="15" customHeight="1" x14ac:dyDescent="0.15">
      <c r="A1874" s="35"/>
      <c r="B1874" s="35"/>
      <c r="C1874" s="35"/>
      <c r="D1874" s="35"/>
      <c r="E1874" s="35"/>
      <c r="F1874" s="35"/>
      <c r="G1874" s="35"/>
      <c r="H1874" s="35"/>
      <c r="I1874" s="35"/>
      <c r="J1874" s="35"/>
      <c r="K1874" s="35"/>
      <c r="L1874" s="35"/>
      <c r="M1874" s="35"/>
      <c r="N1874" s="35"/>
      <c r="O1874" s="35"/>
      <c r="P1874" s="35"/>
      <c r="Q1874" s="35"/>
      <c r="R1874" s="35"/>
      <c r="S1874" s="35"/>
      <c r="T1874" s="35"/>
      <c r="U1874" s="35"/>
      <c r="V1874" s="35"/>
      <c r="W1874" s="35"/>
      <c r="X1874" s="35"/>
      <c r="Y1874" s="35"/>
      <c r="Z1874" s="35"/>
      <c r="AA1874" s="35"/>
      <c r="AB1874" s="35"/>
      <c r="AC1874" s="35"/>
      <c r="AD1874" s="35"/>
      <c r="AE1874" s="35"/>
      <c r="AG1874" s="216"/>
      <c r="AH1874" s="216"/>
      <c r="AI1874" s="216"/>
      <c r="AJ1874" s="216"/>
      <c r="AK1874" s="409"/>
      <c r="AL1874" s="409"/>
      <c r="AM1874" s="409"/>
      <c r="AN1874" s="437"/>
      <c r="AP1874" s="77"/>
      <c r="AQ1874" s="77"/>
      <c r="AR1874" s="35"/>
      <c r="AS1874" s="35"/>
      <c r="AT1874" s="35"/>
      <c r="AU1874" s="35"/>
      <c r="AV1874" s="35"/>
      <c r="AW1874" s="35"/>
      <c r="AX1874" s="35"/>
      <c r="AY1874" s="35"/>
      <c r="AZ1874" s="35"/>
      <c r="BA1874" s="35"/>
      <c r="BB1874" s="35"/>
      <c r="BC1874" s="35"/>
      <c r="BD1874" s="35"/>
      <c r="BE1874" s="35"/>
      <c r="BF1874" s="35"/>
      <c r="BG1874" s="35"/>
      <c r="BH1874" s="35"/>
      <c r="BI1874" s="35"/>
      <c r="BJ1874" s="35"/>
      <c r="BK1874" s="35"/>
      <c r="BL1874" s="35"/>
      <c r="BM1874" s="35"/>
      <c r="BN1874" s="35"/>
      <c r="BO1874" s="35"/>
      <c r="BP1874" s="35"/>
      <c r="BQ1874" s="35"/>
      <c r="BR1874" s="35"/>
      <c r="BS1874" s="35"/>
      <c r="BT1874" s="35"/>
      <c r="BU1874" s="35"/>
      <c r="BV1874" s="35"/>
    </row>
    <row r="1875" spans="1:74" s="54" customFormat="1" ht="15" customHeight="1" x14ac:dyDescent="0.15">
      <c r="A1875" s="35"/>
      <c r="B1875" s="35"/>
      <c r="C1875" s="35"/>
      <c r="D1875" s="35"/>
      <c r="E1875" s="35"/>
      <c r="F1875" s="35"/>
      <c r="G1875" s="35"/>
      <c r="H1875" s="35"/>
      <c r="I1875" s="35"/>
      <c r="J1875" s="35"/>
      <c r="K1875" s="35"/>
      <c r="L1875" s="35"/>
      <c r="M1875" s="35"/>
      <c r="N1875" s="35"/>
      <c r="O1875" s="35"/>
      <c r="P1875" s="35"/>
      <c r="Q1875" s="35"/>
      <c r="R1875" s="35"/>
      <c r="S1875" s="35"/>
      <c r="T1875" s="35"/>
      <c r="U1875" s="35"/>
      <c r="V1875" s="35"/>
      <c r="W1875" s="35"/>
      <c r="X1875" s="35"/>
      <c r="Y1875" s="35"/>
      <c r="Z1875" s="35"/>
      <c r="AA1875" s="35"/>
      <c r="AB1875" s="35"/>
      <c r="AC1875" s="35"/>
      <c r="AD1875" s="35"/>
      <c r="AE1875" s="35"/>
      <c r="AG1875" s="216"/>
      <c r="AH1875" s="216"/>
      <c r="AI1875" s="216"/>
      <c r="AJ1875" s="216"/>
      <c r="AK1875" s="409"/>
      <c r="AL1875" s="409"/>
      <c r="AM1875" s="409"/>
      <c r="AN1875" s="437"/>
      <c r="AP1875" s="77"/>
      <c r="AQ1875" s="77"/>
      <c r="AR1875" s="35"/>
      <c r="AS1875" s="35"/>
      <c r="AT1875" s="35"/>
      <c r="AU1875" s="35"/>
      <c r="AV1875" s="35"/>
      <c r="AW1875" s="35"/>
      <c r="AX1875" s="35"/>
      <c r="AY1875" s="35"/>
      <c r="AZ1875" s="35"/>
      <c r="BA1875" s="35"/>
      <c r="BB1875" s="35"/>
      <c r="BC1875" s="35"/>
      <c r="BD1875" s="35"/>
      <c r="BE1875" s="35"/>
      <c r="BF1875" s="35"/>
      <c r="BG1875" s="35"/>
      <c r="BH1875" s="35"/>
      <c r="BI1875" s="35"/>
      <c r="BJ1875" s="35"/>
      <c r="BK1875" s="35"/>
      <c r="BL1875" s="35"/>
      <c r="BM1875" s="35"/>
      <c r="BN1875" s="35"/>
      <c r="BO1875" s="35"/>
      <c r="BP1875" s="35"/>
      <c r="BQ1875" s="35"/>
      <c r="BR1875" s="35"/>
      <c r="BS1875" s="35"/>
      <c r="BT1875" s="35"/>
      <c r="BU1875" s="35"/>
      <c r="BV1875" s="35"/>
    </row>
    <row r="1876" spans="1:74" s="54" customFormat="1" ht="15" customHeight="1" x14ac:dyDescent="0.15">
      <c r="A1876" s="35"/>
      <c r="B1876" s="35"/>
      <c r="C1876" s="35"/>
      <c r="D1876" s="35"/>
      <c r="E1876" s="35"/>
      <c r="F1876" s="35"/>
      <c r="G1876" s="35"/>
      <c r="H1876" s="35"/>
      <c r="I1876" s="35"/>
      <c r="J1876" s="35"/>
      <c r="K1876" s="35"/>
      <c r="L1876" s="35"/>
      <c r="M1876" s="35"/>
      <c r="N1876" s="35"/>
      <c r="O1876" s="35"/>
      <c r="P1876" s="35"/>
      <c r="Q1876" s="35"/>
      <c r="R1876" s="35"/>
      <c r="S1876" s="35"/>
      <c r="T1876" s="35"/>
      <c r="U1876" s="35"/>
      <c r="V1876" s="35"/>
      <c r="W1876" s="35"/>
      <c r="X1876" s="35"/>
      <c r="Y1876" s="35"/>
      <c r="Z1876" s="35"/>
      <c r="AA1876" s="35"/>
      <c r="AB1876" s="35"/>
      <c r="AC1876" s="35"/>
      <c r="AD1876" s="35"/>
      <c r="AE1876" s="35"/>
      <c r="AG1876" s="216"/>
      <c r="AH1876" s="216"/>
      <c r="AI1876" s="216"/>
      <c r="AJ1876" s="216"/>
      <c r="AK1876" s="409"/>
      <c r="AL1876" s="409"/>
      <c r="AM1876" s="409"/>
      <c r="AN1876" s="437"/>
      <c r="AP1876" s="77"/>
      <c r="AQ1876" s="77"/>
      <c r="AR1876" s="35"/>
      <c r="AS1876" s="35"/>
      <c r="AT1876" s="35"/>
      <c r="AU1876" s="35"/>
      <c r="AV1876" s="35"/>
      <c r="AW1876" s="35"/>
      <c r="AX1876" s="35"/>
      <c r="AY1876" s="35"/>
      <c r="AZ1876" s="35"/>
      <c r="BA1876" s="35"/>
      <c r="BB1876" s="35"/>
      <c r="BC1876" s="35"/>
      <c r="BD1876" s="35"/>
      <c r="BE1876" s="35"/>
      <c r="BF1876" s="35"/>
      <c r="BG1876" s="35"/>
      <c r="BH1876" s="35"/>
      <c r="BI1876" s="35"/>
      <c r="BJ1876" s="35"/>
      <c r="BK1876" s="35"/>
      <c r="BL1876" s="35"/>
      <c r="BM1876" s="35"/>
      <c r="BN1876" s="35"/>
      <c r="BO1876" s="35"/>
      <c r="BP1876" s="35"/>
      <c r="BQ1876" s="35"/>
      <c r="BR1876" s="35"/>
      <c r="BS1876" s="35"/>
      <c r="BT1876" s="35"/>
      <c r="BU1876" s="35"/>
      <c r="BV1876" s="35"/>
    </row>
    <row r="1877" spans="1:74" s="54" customFormat="1" ht="15" customHeight="1" x14ac:dyDescent="0.15">
      <c r="A1877" s="35"/>
      <c r="B1877" s="35"/>
      <c r="C1877" s="35"/>
      <c r="D1877" s="35"/>
      <c r="E1877" s="35"/>
      <c r="F1877" s="35"/>
      <c r="G1877" s="35"/>
      <c r="H1877" s="35"/>
      <c r="I1877" s="35"/>
      <c r="J1877" s="35"/>
      <c r="K1877" s="35"/>
      <c r="L1877" s="35"/>
      <c r="M1877" s="35"/>
      <c r="N1877" s="35"/>
      <c r="O1877" s="35"/>
      <c r="P1877" s="35"/>
      <c r="Q1877" s="35"/>
      <c r="R1877" s="35"/>
      <c r="S1877" s="35"/>
      <c r="T1877" s="35"/>
      <c r="U1877" s="35"/>
      <c r="V1877" s="35"/>
      <c r="W1877" s="35"/>
      <c r="X1877" s="35"/>
      <c r="Y1877" s="35"/>
      <c r="Z1877" s="35"/>
      <c r="AA1877" s="35"/>
      <c r="AB1877" s="35"/>
      <c r="AC1877" s="35"/>
      <c r="AD1877" s="35"/>
      <c r="AE1877" s="35"/>
      <c r="AG1877" s="216"/>
      <c r="AH1877" s="216"/>
      <c r="AI1877" s="216"/>
      <c r="AJ1877" s="216"/>
      <c r="AK1877" s="409"/>
      <c r="AL1877" s="409"/>
      <c r="AM1877" s="409"/>
      <c r="AN1877" s="437"/>
      <c r="AP1877" s="77"/>
      <c r="AQ1877" s="77"/>
      <c r="AR1877" s="35"/>
      <c r="AS1877" s="35"/>
      <c r="AT1877" s="35"/>
      <c r="AU1877" s="35"/>
      <c r="AV1877" s="35"/>
      <c r="AW1877" s="35"/>
      <c r="AX1877" s="35"/>
      <c r="AY1877" s="35"/>
      <c r="AZ1877" s="35"/>
      <c r="BA1877" s="35"/>
      <c r="BB1877" s="35"/>
      <c r="BC1877" s="35"/>
      <c r="BD1877" s="35"/>
      <c r="BE1877" s="35"/>
      <c r="BF1877" s="35"/>
      <c r="BG1877" s="35"/>
      <c r="BH1877" s="35"/>
      <c r="BI1877" s="35"/>
      <c r="BJ1877" s="35"/>
      <c r="BK1877" s="35"/>
      <c r="BL1877" s="35"/>
      <c r="BM1877" s="35"/>
      <c r="BN1877" s="35"/>
      <c r="BO1877" s="35"/>
      <c r="BP1877" s="35"/>
      <c r="BQ1877" s="35"/>
      <c r="BR1877" s="35"/>
      <c r="BS1877" s="35"/>
      <c r="BT1877" s="35"/>
      <c r="BU1877" s="35"/>
      <c r="BV1877" s="35"/>
    </row>
    <row r="1878" spans="1:74" s="54" customFormat="1" ht="15" customHeight="1" x14ac:dyDescent="0.15">
      <c r="A1878" s="35"/>
      <c r="B1878" s="35"/>
      <c r="C1878" s="35"/>
      <c r="D1878" s="35"/>
      <c r="E1878" s="35"/>
      <c r="F1878" s="35"/>
      <c r="G1878" s="35"/>
      <c r="H1878" s="35"/>
      <c r="I1878" s="35"/>
      <c r="J1878" s="35"/>
      <c r="K1878" s="35"/>
      <c r="L1878" s="35"/>
      <c r="M1878" s="35"/>
      <c r="N1878" s="35"/>
      <c r="O1878" s="35"/>
      <c r="P1878" s="35"/>
      <c r="Q1878" s="35"/>
      <c r="R1878" s="35"/>
      <c r="S1878" s="35"/>
      <c r="T1878" s="35"/>
      <c r="U1878" s="35"/>
      <c r="V1878" s="35"/>
      <c r="W1878" s="35"/>
      <c r="X1878" s="35"/>
      <c r="Y1878" s="35"/>
      <c r="Z1878" s="35"/>
      <c r="AA1878" s="35"/>
      <c r="AB1878" s="35"/>
      <c r="AC1878" s="35"/>
      <c r="AD1878" s="35"/>
      <c r="AE1878" s="35"/>
      <c r="AG1878" s="216"/>
      <c r="AH1878" s="216"/>
      <c r="AI1878" s="216"/>
      <c r="AJ1878" s="216"/>
      <c r="AK1878" s="409"/>
      <c r="AL1878" s="409"/>
      <c r="AM1878" s="409"/>
      <c r="AN1878" s="437"/>
      <c r="AP1878" s="77"/>
      <c r="AQ1878" s="77"/>
      <c r="AR1878" s="35"/>
      <c r="AS1878" s="35"/>
      <c r="AT1878" s="35"/>
      <c r="AU1878" s="35"/>
      <c r="AV1878" s="35"/>
      <c r="AW1878" s="35"/>
      <c r="AX1878" s="35"/>
      <c r="AY1878" s="35"/>
      <c r="AZ1878" s="35"/>
      <c r="BA1878" s="35"/>
      <c r="BB1878" s="35"/>
      <c r="BC1878" s="35"/>
      <c r="BD1878" s="35"/>
      <c r="BE1878" s="35"/>
      <c r="BF1878" s="35"/>
      <c r="BG1878" s="35"/>
      <c r="BH1878" s="35"/>
      <c r="BI1878" s="35"/>
      <c r="BJ1878" s="35"/>
      <c r="BK1878" s="35"/>
      <c r="BL1878" s="35"/>
      <c r="BM1878" s="35"/>
      <c r="BN1878" s="35"/>
      <c r="BO1878" s="35"/>
      <c r="BP1878" s="35"/>
      <c r="BQ1878" s="35"/>
      <c r="BR1878" s="35"/>
      <c r="BS1878" s="35"/>
      <c r="BT1878" s="35"/>
      <c r="BU1878" s="35"/>
      <c r="BV1878" s="35"/>
    </row>
    <row r="1879" spans="1:74" s="54" customFormat="1" ht="15" customHeight="1" x14ac:dyDescent="0.15">
      <c r="A1879" s="35"/>
      <c r="B1879" s="35"/>
      <c r="C1879" s="35"/>
      <c r="D1879" s="35"/>
      <c r="E1879" s="35"/>
      <c r="F1879" s="35"/>
      <c r="G1879" s="35"/>
      <c r="H1879" s="35"/>
      <c r="I1879" s="35"/>
      <c r="J1879" s="35"/>
      <c r="K1879" s="35"/>
      <c r="L1879" s="35"/>
      <c r="M1879" s="35"/>
      <c r="N1879" s="35"/>
      <c r="O1879" s="35"/>
      <c r="P1879" s="35"/>
      <c r="Q1879" s="35"/>
      <c r="R1879" s="35"/>
      <c r="S1879" s="35"/>
      <c r="T1879" s="35"/>
      <c r="U1879" s="35"/>
      <c r="V1879" s="35"/>
      <c r="W1879" s="35"/>
      <c r="X1879" s="35"/>
      <c r="Y1879" s="35"/>
      <c r="Z1879" s="35"/>
      <c r="AA1879" s="35"/>
      <c r="AB1879" s="35"/>
      <c r="AC1879" s="35"/>
      <c r="AD1879" s="35"/>
      <c r="AE1879" s="35"/>
      <c r="AG1879" s="216"/>
      <c r="AH1879" s="216"/>
      <c r="AI1879" s="216"/>
      <c r="AJ1879" s="216"/>
      <c r="AK1879" s="409"/>
      <c r="AL1879" s="409"/>
      <c r="AM1879" s="409"/>
      <c r="AN1879" s="437"/>
      <c r="AP1879" s="77"/>
      <c r="AQ1879" s="77"/>
      <c r="AR1879" s="35"/>
      <c r="AS1879" s="35"/>
      <c r="AT1879" s="35"/>
      <c r="AU1879" s="35"/>
      <c r="AV1879" s="35"/>
      <c r="AW1879" s="35"/>
      <c r="AX1879" s="35"/>
      <c r="AY1879" s="35"/>
      <c r="AZ1879" s="35"/>
      <c r="BA1879" s="35"/>
      <c r="BB1879" s="35"/>
      <c r="BC1879" s="35"/>
      <c r="BD1879" s="35"/>
      <c r="BE1879" s="35"/>
      <c r="BF1879" s="35"/>
      <c r="BG1879" s="35"/>
      <c r="BH1879" s="35"/>
      <c r="BI1879" s="35"/>
      <c r="BJ1879" s="35"/>
      <c r="BK1879" s="35"/>
      <c r="BL1879" s="35"/>
      <c r="BM1879" s="35"/>
      <c r="BN1879" s="35"/>
      <c r="BO1879" s="35"/>
      <c r="BP1879" s="35"/>
      <c r="BQ1879" s="35"/>
      <c r="BR1879" s="35"/>
      <c r="BS1879" s="35"/>
      <c r="BT1879" s="35"/>
      <c r="BU1879" s="35"/>
      <c r="BV1879" s="35"/>
    </row>
    <row r="1880" spans="1:74" s="54" customFormat="1" ht="15" customHeight="1" x14ac:dyDescent="0.15">
      <c r="A1880" s="35"/>
      <c r="B1880" s="35"/>
      <c r="C1880" s="35"/>
      <c r="D1880" s="35"/>
      <c r="E1880" s="35"/>
      <c r="F1880" s="35"/>
      <c r="G1880" s="35"/>
      <c r="H1880" s="35"/>
      <c r="I1880" s="35"/>
      <c r="J1880" s="35"/>
      <c r="K1880" s="35"/>
      <c r="L1880" s="35"/>
      <c r="M1880" s="35"/>
      <c r="N1880" s="35"/>
      <c r="O1880" s="35"/>
      <c r="P1880" s="35"/>
      <c r="Q1880" s="35"/>
      <c r="R1880" s="35"/>
      <c r="S1880" s="35"/>
      <c r="T1880" s="35"/>
      <c r="U1880" s="35"/>
      <c r="V1880" s="35"/>
      <c r="W1880" s="35"/>
      <c r="X1880" s="35"/>
      <c r="Y1880" s="35"/>
      <c r="Z1880" s="35"/>
      <c r="AA1880" s="35"/>
      <c r="AB1880" s="35"/>
      <c r="AC1880" s="35"/>
      <c r="AD1880" s="35"/>
      <c r="AE1880" s="35"/>
      <c r="AG1880" s="216"/>
      <c r="AH1880" s="216"/>
      <c r="AI1880" s="216"/>
      <c r="AJ1880" s="216"/>
      <c r="AK1880" s="409"/>
      <c r="AL1880" s="409"/>
      <c r="AM1880" s="409"/>
      <c r="AN1880" s="437"/>
      <c r="AP1880" s="77"/>
      <c r="AQ1880" s="77"/>
      <c r="AR1880" s="35"/>
      <c r="AS1880" s="35"/>
      <c r="AT1880" s="35"/>
      <c r="AU1880" s="35"/>
      <c r="AV1880" s="35"/>
      <c r="AW1880" s="35"/>
      <c r="AX1880" s="35"/>
      <c r="AY1880" s="35"/>
      <c r="AZ1880" s="35"/>
      <c r="BA1880" s="35"/>
      <c r="BB1880" s="35"/>
      <c r="BC1880" s="35"/>
      <c r="BD1880" s="35"/>
      <c r="BE1880" s="35"/>
      <c r="BF1880" s="35"/>
      <c r="BG1880" s="35"/>
      <c r="BH1880" s="35"/>
      <c r="BI1880" s="35"/>
      <c r="BJ1880" s="35"/>
      <c r="BK1880" s="35"/>
      <c r="BL1880" s="35"/>
      <c r="BM1880" s="35"/>
      <c r="BN1880" s="35"/>
      <c r="BO1880" s="35"/>
      <c r="BP1880" s="35"/>
      <c r="BQ1880" s="35"/>
      <c r="BR1880" s="35"/>
      <c r="BS1880" s="35"/>
      <c r="BT1880" s="35"/>
      <c r="BU1880" s="35"/>
      <c r="BV1880" s="35"/>
    </row>
    <row r="1881" spans="1:74" s="54" customFormat="1" ht="15" customHeight="1" x14ac:dyDescent="0.15">
      <c r="A1881" s="35"/>
      <c r="B1881" s="35"/>
      <c r="C1881" s="35"/>
      <c r="D1881" s="35"/>
      <c r="E1881" s="35"/>
      <c r="F1881" s="35"/>
      <c r="G1881" s="35"/>
      <c r="H1881" s="35"/>
      <c r="I1881" s="35"/>
      <c r="J1881" s="35"/>
      <c r="K1881" s="35"/>
      <c r="L1881" s="35"/>
      <c r="M1881" s="35"/>
      <c r="N1881" s="35"/>
      <c r="O1881" s="35"/>
      <c r="P1881" s="35"/>
      <c r="Q1881" s="35"/>
      <c r="R1881" s="35"/>
      <c r="S1881" s="35"/>
      <c r="T1881" s="35"/>
      <c r="U1881" s="35"/>
      <c r="V1881" s="35"/>
      <c r="W1881" s="35"/>
      <c r="X1881" s="35"/>
      <c r="Y1881" s="35"/>
      <c r="Z1881" s="35"/>
      <c r="AA1881" s="35"/>
      <c r="AB1881" s="35"/>
      <c r="AC1881" s="35"/>
      <c r="AD1881" s="35"/>
      <c r="AE1881" s="35"/>
      <c r="AG1881" s="216"/>
      <c r="AH1881" s="217"/>
      <c r="AI1881" s="216"/>
      <c r="AJ1881" s="216"/>
      <c r="AK1881" s="409"/>
      <c r="AL1881" s="409"/>
      <c r="AM1881" s="409"/>
      <c r="AN1881" s="437"/>
      <c r="AP1881" s="77"/>
      <c r="AQ1881" s="77"/>
      <c r="AR1881" s="35"/>
      <c r="AS1881" s="35"/>
      <c r="AT1881" s="35"/>
      <c r="AU1881" s="35"/>
      <c r="AV1881" s="35"/>
      <c r="AW1881" s="35"/>
      <c r="AX1881" s="35"/>
      <c r="AY1881" s="35"/>
      <c r="AZ1881" s="35"/>
      <c r="BA1881" s="35"/>
      <c r="BB1881" s="35"/>
      <c r="BC1881" s="35"/>
      <c r="BD1881" s="35"/>
      <c r="BE1881" s="35"/>
      <c r="BF1881" s="35"/>
      <c r="BG1881" s="35"/>
      <c r="BH1881" s="35"/>
      <c r="BI1881" s="35"/>
      <c r="BJ1881" s="35"/>
      <c r="BK1881" s="35"/>
      <c r="BL1881" s="35"/>
      <c r="BM1881" s="35"/>
      <c r="BN1881" s="35"/>
      <c r="BO1881" s="35"/>
      <c r="BP1881" s="35"/>
      <c r="BQ1881" s="35"/>
      <c r="BR1881" s="35"/>
      <c r="BS1881" s="35"/>
      <c r="BT1881" s="35"/>
      <c r="BU1881" s="35"/>
      <c r="BV1881" s="35"/>
    </row>
    <row r="1882" spans="1:74" s="54" customFormat="1" ht="15" customHeight="1" x14ac:dyDescent="0.15">
      <c r="A1882" s="35"/>
      <c r="B1882" s="35"/>
      <c r="C1882" s="35"/>
      <c r="D1882" s="35"/>
      <c r="E1882" s="35"/>
      <c r="F1882" s="35"/>
      <c r="G1882" s="35"/>
      <c r="H1882" s="35"/>
      <c r="I1882" s="35"/>
      <c r="J1882" s="35"/>
      <c r="K1882" s="35"/>
      <c r="L1882" s="35"/>
      <c r="M1882" s="35"/>
      <c r="N1882" s="35"/>
      <c r="O1882" s="35"/>
      <c r="P1882" s="35"/>
      <c r="Q1882" s="35"/>
      <c r="R1882" s="35"/>
      <c r="S1882" s="35"/>
      <c r="T1882" s="35"/>
      <c r="U1882" s="35"/>
      <c r="V1882" s="35"/>
      <c r="W1882" s="35"/>
      <c r="X1882" s="35"/>
      <c r="Y1882" s="35"/>
      <c r="Z1882" s="35"/>
      <c r="AA1882" s="35"/>
      <c r="AB1882" s="35"/>
      <c r="AC1882" s="35"/>
      <c r="AD1882" s="35"/>
      <c r="AE1882" s="35"/>
      <c r="AG1882" s="216"/>
      <c r="AH1882" s="216"/>
      <c r="AI1882" s="216"/>
      <c r="AJ1882" s="216"/>
      <c r="AK1882" s="409"/>
      <c r="AL1882" s="409"/>
      <c r="AM1882" s="409"/>
      <c r="AN1882" s="437"/>
      <c r="AP1882" s="77"/>
      <c r="AQ1882" s="77"/>
      <c r="AR1882" s="35"/>
      <c r="AS1882" s="35"/>
      <c r="AT1882" s="35"/>
      <c r="AU1882" s="35"/>
      <c r="AV1882" s="35"/>
      <c r="AW1882" s="35"/>
      <c r="AX1882" s="35"/>
      <c r="AY1882" s="35"/>
      <c r="AZ1882" s="35"/>
      <c r="BA1882" s="35"/>
      <c r="BB1882" s="35"/>
      <c r="BC1882" s="35"/>
      <c r="BD1882" s="35"/>
      <c r="BE1882" s="35"/>
      <c r="BF1882" s="35"/>
      <c r="BG1882" s="35"/>
      <c r="BH1882" s="35"/>
      <c r="BI1882" s="35"/>
      <c r="BJ1882" s="35"/>
      <c r="BK1882" s="35"/>
      <c r="BL1882" s="35"/>
      <c r="BM1882" s="35"/>
      <c r="BN1882" s="35"/>
      <c r="BO1882" s="35"/>
      <c r="BP1882" s="35"/>
      <c r="BQ1882" s="35"/>
      <c r="BR1882" s="35"/>
      <c r="BS1882" s="35"/>
      <c r="BT1882" s="35"/>
      <c r="BU1882" s="35"/>
      <c r="BV1882" s="35"/>
    </row>
    <row r="1883" spans="1:74" s="54" customFormat="1" ht="15" customHeight="1" x14ac:dyDescent="0.15">
      <c r="A1883" s="35"/>
      <c r="B1883" s="35"/>
      <c r="C1883" s="35"/>
      <c r="D1883" s="35"/>
      <c r="E1883" s="35"/>
      <c r="F1883" s="35"/>
      <c r="G1883" s="35"/>
      <c r="H1883" s="35"/>
      <c r="I1883" s="35"/>
      <c r="J1883" s="35"/>
      <c r="K1883" s="35"/>
      <c r="L1883" s="35"/>
      <c r="M1883" s="35"/>
      <c r="N1883" s="35"/>
      <c r="O1883" s="35"/>
      <c r="P1883" s="35"/>
      <c r="Q1883" s="35"/>
      <c r="R1883" s="35"/>
      <c r="S1883" s="35"/>
      <c r="T1883" s="35"/>
      <c r="U1883" s="35"/>
      <c r="V1883" s="35"/>
      <c r="W1883" s="35"/>
      <c r="X1883" s="35"/>
      <c r="Y1883" s="35"/>
      <c r="Z1883" s="35"/>
      <c r="AA1883" s="35"/>
      <c r="AB1883" s="35"/>
      <c r="AC1883" s="35"/>
      <c r="AD1883" s="35"/>
      <c r="AE1883" s="35"/>
      <c r="AG1883" s="216"/>
      <c r="AH1883" s="216"/>
      <c r="AI1883" s="216"/>
      <c r="AJ1883" s="216"/>
      <c r="AK1883" s="409"/>
      <c r="AL1883" s="409"/>
      <c r="AM1883" s="409"/>
      <c r="AN1883" s="437"/>
      <c r="AP1883" s="77"/>
      <c r="AQ1883" s="77"/>
      <c r="AR1883" s="35"/>
      <c r="AS1883" s="35"/>
      <c r="AT1883" s="35"/>
      <c r="AU1883" s="35"/>
      <c r="AV1883" s="35"/>
      <c r="AW1883" s="35"/>
      <c r="AX1883" s="35"/>
      <c r="AY1883" s="35"/>
      <c r="AZ1883" s="35"/>
      <c r="BA1883" s="35"/>
      <c r="BB1883" s="35"/>
      <c r="BC1883" s="35"/>
      <c r="BD1883" s="35"/>
      <c r="BE1883" s="35"/>
      <c r="BF1883" s="35"/>
      <c r="BG1883" s="35"/>
      <c r="BH1883" s="35"/>
      <c r="BI1883" s="35"/>
      <c r="BJ1883" s="35"/>
      <c r="BK1883" s="35"/>
      <c r="BL1883" s="35"/>
      <c r="BM1883" s="35"/>
      <c r="BN1883" s="35"/>
      <c r="BO1883" s="35"/>
      <c r="BP1883" s="35"/>
      <c r="BQ1883" s="35"/>
      <c r="BR1883" s="35"/>
      <c r="BS1883" s="35"/>
      <c r="BT1883" s="35"/>
      <c r="BU1883" s="35"/>
      <c r="BV1883" s="35"/>
    </row>
    <row r="1884" spans="1:74" s="54" customFormat="1" ht="15" customHeight="1" x14ac:dyDescent="0.15">
      <c r="A1884" s="35"/>
      <c r="B1884" s="35"/>
      <c r="C1884" s="35"/>
      <c r="D1884" s="35"/>
      <c r="E1884" s="35"/>
      <c r="F1884" s="35"/>
      <c r="G1884" s="35"/>
      <c r="H1884" s="35"/>
      <c r="I1884" s="35"/>
      <c r="J1884" s="35"/>
      <c r="K1884" s="35"/>
      <c r="L1884" s="35"/>
      <c r="M1884" s="35"/>
      <c r="N1884" s="35"/>
      <c r="O1884" s="35"/>
      <c r="P1884" s="35"/>
      <c r="Q1884" s="35"/>
      <c r="R1884" s="35"/>
      <c r="S1884" s="35"/>
      <c r="T1884" s="35"/>
      <c r="U1884" s="35"/>
      <c r="V1884" s="35"/>
      <c r="W1884" s="35"/>
      <c r="X1884" s="35"/>
      <c r="Y1884" s="35"/>
      <c r="Z1884" s="35"/>
      <c r="AA1884" s="35"/>
      <c r="AB1884" s="35"/>
      <c r="AC1884" s="35"/>
      <c r="AD1884" s="35"/>
      <c r="AE1884" s="35"/>
      <c r="AG1884" s="216"/>
      <c r="AH1884" s="216"/>
      <c r="AI1884" s="216"/>
      <c r="AJ1884" s="216"/>
      <c r="AK1884" s="409"/>
      <c r="AL1884" s="409"/>
      <c r="AM1884" s="409"/>
      <c r="AN1884" s="437"/>
      <c r="AP1884" s="77"/>
      <c r="AQ1884" s="77"/>
      <c r="AR1884" s="35"/>
      <c r="AS1884" s="35"/>
      <c r="AT1884" s="35"/>
      <c r="AU1884" s="35"/>
      <c r="AV1884" s="35"/>
      <c r="AW1884" s="35"/>
      <c r="AX1884" s="35"/>
      <c r="AY1884" s="35"/>
      <c r="AZ1884" s="35"/>
      <c r="BA1884" s="35"/>
      <c r="BB1884" s="35"/>
      <c r="BC1884" s="35"/>
      <c r="BD1884" s="35"/>
      <c r="BE1884" s="35"/>
      <c r="BF1884" s="35"/>
      <c r="BG1884" s="35"/>
      <c r="BH1884" s="35"/>
      <c r="BI1884" s="35"/>
      <c r="BJ1884" s="35"/>
      <c r="BK1884" s="35"/>
      <c r="BL1884" s="35"/>
      <c r="BM1884" s="35"/>
      <c r="BN1884" s="35"/>
      <c r="BO1884" s="35"/>
      <c r="BP1884" s="35"/>
      <c r="BQ1884" s="35"/>
      <c r="BR1884" s="35"/>
      <c r="BS1884" s="35"/>
      <c r="BT1884" s="35"/>
      <c r="BU1884" s="35"/>
      <c r="BV1884" s="35"/>
    </row>
    <row r="1885" spans="1:74" s="54" customFormat="1" ht="15" customHeight="1" x14ac:dyDescent="0.15">
      <c r="A1885" s="35"/>
      <c r="B1885" s="35"/>
      <c r="C1885" s="35"/>
      <c r="D1885" s="35"/>
      <c r="E1885" s="35"/>
      <c r="F1885" s="35"/>
      <c r="G1885" s="35"/>
      <c r="H1885" s="35"/>
      <c r="I1885" s="35"/>
      <c r="J1885" s="35"/>
      <c r="K1885" s="35"/>
      <c r="L1885" s="35"/>
      <c r="M1885" s="35"/>
      <c r="N1885" s="35"/>
      <c r="O1885" s="35"/>
      <c r="P1885" s="35"/>
      <c r="Q1885" s="35"/>
      <c r="R1885" s="35"/>
      <c r="S1885" s="35"/>
      <c r="T1885" s="35"/>
      <c r="U1885" s="35"/>
      <c r="V1885" s="35"/>
      <c r="W1885" s="35"/>
      <c r="X1885" s="35"/>
      <c r="Y1885" s="35"/>
      <c r="Z1885" s="35"/>
      <c r="AA1885" s="35"/>
      <c r="AB1885" s="35"/>
      <c r="AC1885" s="35"/>
      <c r="AD1885" s="35"/>
      <c r="AE1885" s="35"/>
      <c r="AG1885" s="216"/>
      <c r="AH1885" s="216"/>
      <c r="AI1885" s="216"/>
      <c r="AJ1885" s="216"/>
      <c r="AK1885" s="409"/>
      <c r="AL1885" s="409"/>
      <c r="AM1885" s="409"/>
      <c r="AN1885" s="437"/>
      <c r="AP1885" s="77"/>
      <c r="AQ1885" s="77"/>
      <c r="AR1885" s="35"/>
      <c r="AS1885" s="35"/>
      <c r="AT1885" s="35"/>
      <c r="AU1885" s="35"/>
      <c r="AV1885" s="35"/>
      <c r="AW1885" s="35"/>
      <c r="AX1885" s="35"/>
      <c r="AY1885" s="35"/>
      <c r="AZ1885" s="35"/>
      <c r="BA1885" s="35"/>
      <c r="BB1885" s="35"/>
      <c r="BC1885" s="35"/>
      <c r="BD1885" s="35"/>
      <c r="BE1885" s="35"/>
      <c r="BF1885" s="35"/>
      <c r="BG1885" s="35"/>
      <c r="BH1885" s="35"/>
      <c r="BI1885" s="35"/>
      <c r="BJ1885" s="35"/>
      <c r="BK1885" s="35"/>
      <c r="BL1885" s="35"/>
      <c r="BM1885" s="35"/>
      <c r="BN1885" s="35"/>
      <c r="BO1885" s="35"/>
      <c r="BP1885" s="35"/>
      <c r="BQ1885" s="35"/>
      <c r="BR1885" s="35"/>
      <c r="BS1885" s="35"/>
      <c r="BT1885" s="35"/>
      <c r="BU1885" s="35"/>
      <c r="BV1885" s="35"/>
    </row>
    <row r="1886" spans="1:74" s="54" customFormat="1" ht="15" customHeight="1" x14ac:dyDescent="0.15">
      <c r="A1886" s="35"/>
      <c r="B1886" s="35"/>
      <c r="C1886" s="35"/>
      <c r="D1886" s="35"/>
      <c r="E1886" s="35"/>
      <c r="F1886" s="35"/>
      <c r="G1886" s="35"/>
      <c r="H1886" s="35"/>
      <c r="I1886" s="35"/>
      <c r="J1886" s="35"/>
      <c r="K1886" s="35"/>
      <c r="L1886" s="35"/>
      <c r="M1886" s="35"/>
      <c r="N1886" s="35"/>
      <c r="O1886" s="35"/>
      <c r="P1886" s="35"/>
      <c r="Q1886" s="35"/>
      <c r="R1886" s="35"/>
      <c r="S1886" s="35"/>
      <c r="T1886" s="35"/>
      <c r="U1886" s="35"/>
      <c r="V1886" s="35"/>
      <c r="W1886" s="35"/>
      <c r="X1886" s="35"/>
      <c r="Y1886" s="35"/>
      <c r="Z1886" s="35"/>
      <c r="AA1886" s="35"/>
      <c r="AB1886" s="35"/>
      <c r="AC1886" s="35"/>
      <c r="AD1886" s="35"/>
      <c r="AE1886" s="35"/>
      <c r="AG1886" s="216"/>
      <c r="AH1886" s="216"/>
      <c r="AI1886" s="216"/>
      <c r="AJ1886" s="216"/>
      <c r="AK1886" s="409"/>
      <c r="AL1886" s="409"/>
      <c r="AM1886" s="409"/>
      <c r="AN1886" s="437"/>
      <c r="AP1886" s="77"/>
      <c r="AQ1886" s="77"/>
      <c r="AR1886" s="35"/>
      <c r="AS1886" s="35"/>
      <c r="AT1886" s="35"/>
      <c r="AU1886" s="35"/>
      <c r="AV1886" s="35"/>
      <c r="AW1886" s="35"/>
      <c r="AX1886" s="35"/>
      <c r="AY1886" s="35"/>
      <c r="AZ1886" s="35"/>
      <c r="BA1886" s="35"/>
      <c r="BB1886" s="35"/>
      <c r="BC1886" s="35"/>
      <c r="BD1886" s="35"/>
      <c r="BE1886" s="35"/>
      <c r="BF1886" s="35"/>
      <c r="BG1886" s="35"/>
      <c r="BH1886" s="35"/>
      <c r="BI1886" s="35"/>
      <c r="BJ1886" s="35"/>
      <c r="BK1886" s="35"/>
      <c r="BL1886" s="35"/>
      <c r="BM1886" s="35"/>
      <c r="BN1886" s="35"/>
      <c r="BO1886" s="35"/>
      <c r="BP1886" s="35"/>
      <c r="BQ1886" s="35"/>
      <c r="BR1886" s="35"/>
      <c r="BS1886" s="35"/>
      <c r="BT1886" s="35"/>
      <c r="BU1886" s="35"/>
      <c r="BV1886" s="35"/>
    </row>
  </sheetData>
  <sheetProtection algorithmName="SHA-512" hashValue="CDXAqCfzY3FfqaugKJNdeDI28swRowKK5vLR6t0716J7K91iqeJ32CpxqF/jGINx5Lkm1Wvz/qyOAQRbGo+TAw==" saltValue="8ejrqgPHxJ0z585SipFXQQ==" spinCount="100000" sheet="1" formatCells="0"/>
  <autoFilter ref="AI552:AN1886" xr:uid="{C957D563-0EF9-4842-B620-81208C2EC435}"/>
  <dataConsolidate/>
  <mergeCells count="1112">
    <mergeCell ref="A197:Q197"/>
    <mergeCell ref="A191:B194"/>
    <mergeCell ref="A199:Q199"/>
    <mergeCell ref="AF336:AF338"/>
    <mergeCell ref="AF339:AF340"/>
    <mergeCell ref="AB103:AD103"/>
    <mergeCell ref="S95:U95"/>
    <mergeCell ref="AB99:AD99"/>
    <mergeCell ref="AB100:AD100"/>
    <mergeCell ref="AB101:AD101"/>
    <mergeCell ref="AB102:AD102"/>
    <mergeCell ref="Y96:AA96"/>
    <mergeCell ref="P97:R97"/>
    <mergeCell ref="S97:U97"/>
    <mergeCell ref="V97:X97"/>
    <mergeCell ref="Y97:AA97"/>
    <mergeCell ref="P98:R98"/>
    <mergeCell ref="S98:U98"/>
    <mergeCell ref="AB107:AD107"/>
    <mergeCell ref="R200:AA200"/>
    <mergeCell ref="AB200:AC200"/>
    <mergeCell ref="R194:AA194"/>
    <mergeCell ref="A195:Q195"/>
    <mergeCell ref="X133:Z133"/>
    <mergeCell ref="R188:AA188"/>
    <mergeCell ref="X139:Z139"/>
    <mergeCell ref="H138:J138"/>
    <mergeCell ref="AF330:AF333"/>
    <mergeCell ref="AF334:AF335"/>
    <mergeCell ref="C201:AE201"/>
    <mergeCell ref="J104:L105"/>
    <mergeCell ref="A135:B137"/>
    <mergeCell ref="AB91:AD91"/>
    <mergeCell ref="AB92:AD92"/>
    <mergeCell ref="AB93:AD93"/>
    <mergeCell ref="Y92:AA92"/>
    <mergeCell ref="Y93:AA93"/>
    <mergeCell ref="P94:R94"/>
    <mergeCell ref="S94:U94"/>
    <mergeCell ref="V94:X94"/>
    <mergeCell ref="Y94:AA94"/>
    <mergeCell ref="R225:AD225"/>
    <mergeCell ref="P106:R106"/>
    <mergeCell ref="S106:U106"/>
    <mergeCell ref="V106:X106"/>
    <mergeCell ref="Y106:AA106"/>
    <mergeCell ref="R195:AA195"/>
    <mergeCell ref="AC314:AE314"/>
    <mergeCell ref="C194:Q194"/>
    <mergeCell ref="C187:Q187"/>
    <mergeCell ref="A227:C227"/>
    <mergeCell ref="R186:AA186"/>
    <mergeCell ref="S182:AA182"/>
    <mergeCell ref="E183:Q183"/>
    <mergeCell ref="A241:B241"/>
    <mergeCell ref="C218:M218"/>
    <mergeCell ref="AB104:AD104"/>
    <mergeCell ref="AB105:AD105"/>
    <mergeCell ref="K265:O265"/>
    <mergeCell ref="A252:C252"/>
    <mergeCell ref="D252:E252"/>
    <mergeCell ref="A263:E265"/>
    <mergeCell ref="F264:J265"/>
    <mergeCell ref="A201:B201"/>
    <mergeCell ref="H135:J135"/>
    <mergeCell ref="L135:N135"/>
    <mergeCell ref="P135:R135"/>
    <mergeCell ref="C134:G134"/>
    <mergeCell ref="H129:J129"/>
    <mergeCell ref="P130:R130"/>
    <mergeCell ref="P131:R131"/>
    <mergeCell ref="T130:V130"/>
    <mergeCell ref="L137:N137"/>
    <mergeCell ref="C135:G135"/>
    <mergeCell ref="T129:V129"/>
    <mergeCell ref="X129:Z129"/>
    <mergeCell ref="X130:Z130"/>
    <mergeCell ref="X131:Z131"/>
    <mergeCell ref="A236:B236"/>
    <mergeCell ref="C236:W236"/>
    <mergeCell ref="L139:N139"/>
    <mergeCell ref="P139:R139"/>
    <mergeCell ref="T139:V139"/>
    <mergeCell ref="X140:Z140"/>
    <mergeCell ref="G160:L160"/>
    <mergeCell ref="M160:N160"/>
    <mergeCell ref="O160:T160"/>
    <mergeCell ref="U160:V160"/>
    <mergeCell ref="X136:Z136"/>
    <mergeCell ref="C166:AE166"/>
    <mergeCell ref="S180:AA180"/>
    <mergeCell ref="C136:G136"/>
    <mergeCell ref="R148:AD148"/>
    <mergeCell ref="R149:AD149"/>
    <mergeCell ref="AA207:AE207"/>
    <mergeCell ref="E189:Q189"/>
    <mergeCell ref="C237:W237"/>
    <mergeCell ref="C238:W238"/>
    <mergeCell ref="A239:B239"/>
    <mergeCell ref="C239:W239"/>
    <mergeCell ref="L130:N130"/>
    <mergeCell ref="T131:V131"/>
    <mergeCell ref="P134:R134"/>
    <mergeCell ref="T134:V134"/>
    <mergeCell ref="X134:Z134"/>
    <mergeCell ref="H134:J134"/>
    <mergeCell ref="L134:N134"/>
    <mergeCell ref="H130:J130"/>
    <mergeCell ref="Z490:AE490"/>
    <mergeCell ref="D227:E227"/>
    <mergeCell ref="B228:C228"/>
    <mergeCell ref="D228:AD228"/>
    <mergeCell ref="B230:C230"/>
    <mergeCell ref="T314:V314"/>
    <mergeCell ref="W314:Y314"/>
    <mergeCell ref="Z314:AB314"/>
    <mergeCell ref="C435:L435"/>
    <mergeCell ref="N435:O436"/>
    <mergeCell ref="P435:AE435"/>
    <mergeCell ref="P436:AE436"/>
    <mergeCell ref="A412:T412"/>
    <mergeCell ref="U412:Y412"/>
    <mergeCell ref="Z412:AD412"/>
    <mergeCell ref="A408:T408"/>
    <mergeCell ref="U408:Y408"/>
    <mergeCell ref="Z408:AD408"/>
    <mergeCell ref="A409:T409"/>
    <mergeCell ref="A410:T410"/>
    <mergeCell ref="A491:W491"/>
    <mergeCell ref="X491:Y491"/>
    <mergeCell ref="Z491:AE491"/>
    <mergeCell ref="U458:X458"/>
    <mergeCell ref="Y458:AB458"/>
    <mergeCell ref="A463:B463"/>
    <mergeCell ref="C463:AE463"/>
    <mergeCell ref="B450:AE450"/>
    <mergeCell ref="A455:AE455"/>
    <mergeCell ref="U456:X456"/>
    <mergeCell ref="Y456:AB456"/>
    <mergeCell ref="A457:J458"/>
    <mergeCell ref="K457:T457"/>
    <mergeCell ref="U457:X457"/>
    <mergeCell ref="Y457:AB457"/>
    <mergeCell ref="AC457:AE458"/>
    <mergeCell ref="K458:T458"/>
    <mergeCell ref="B462:AD462"/>
    <mergeCell ref="A504:B505"/>
    <mergeCell ref="C499:AE499"/>
    <mergeCell ref="D226:E226"/>
    <mergeCell ref="F226:N226"/>
    <mergeCell ref="C240:W240"/>
    <mergeCell ref="F227:I227"/>
    <mergeCell ref="K227:AD227"/>
    <mergeCell ref="A313:J313"/>
    <mergeCell ref="A274:E275"/>
    <mergeCell ref="F275:J275"/>
    <mergeCell ref="F276:H276"/>
    <mergeCell ref="I276:J276"/>
    <mergeCell ref="T274:X274"/>
    <mergeCell ref="A287:B287"/>
    <mergeCell ref="C287:AE287"/>
    <mergeCell ref="A309:B309"/>
    <mergeCell ref="C309:D309"/>
    <mergeCell ref="D266:E266"/>
    <mergeCell ref="F266:H266"/>
    <mergeCell ref="I266:J266"/>
    <mergeCell ref="F309:G309"/>
    <mergeCell ref="A473:B473"/>
    <mergeCell ref="C473:AD473"/>
    <mergeCell ref="A474:B474"/>
    <mergeCell ref="A475:B475"/>
    <mergeCell ref="C474:H474"/>
    <mergeCell ref="I474:AD474"/>
    <mergeCell ref="A469:AE469"/>
    <mergeCell ref="A471:B471"/>
    <mergeCell ref="C471:AD471"/>
    <mergeCell ref="A472:B472"/>
    <mergeCell ref="C472:AD472"/>
    <mergeCell ref="A538:B538"/>
    <mergeCell ref="C538:AE538"/>
    <mergeCell ref="A529:B529"/>
    <mergeCell ref="M535:R536"/>
    <mergeCell ref="A536:F536"/>
    <mergeCell ref="G536:L536"/>
    <mergeCell ref="Y536:AD536"/>
    <mergeCell ref="A526:B526"/>
    <mergeCell ref="C526:AE526"/>
    <mergeCell ref="A532:P532"/>
    <mergeCell ref="S514:X514"/>
    <mergeCell ref="Y514:AD514"/>
    <mergeCell ref="A515:B515"/>
    <mergeCell ref="C515:AE515"/>
    <mergeCell ref="A516:B516"/>
    <mergeCell ref="C516:AE516"/>
    <mergeCell ref="A517:B517"/>
    <mergeCell ref="C517:AE517"/>
    <mergeCell ref="C529:AE529"/>
    <mergeCell ref="A528:B528"/>
    <mergeCell ref="C528:AE528"/>
    <mergeCell ref="A527:B527"/>
    <mergeCell ref="C527:AE527"/>
    <mergeCell ref="A537:F537"/>
    <mergeCell ref="G537:L537"/>
    <mergeCell ref="M537:R537"/>
    <mergeCell ref="A542:AE542"/>
    <mergeCell ref="A282:AE282"/>
    <mergeCell ref="A240:B240"/>
    <mergeCell ref="A312:AE312"/>
    <mergeCell ref="V285:X285"/>
    <mergeCell ref="A283:C285"/>
    <mergeCell ref="Y283:AA285"/>
    <mergeCell ref="D284:X284"/>
    <mergeCell ref="AB284:AE285"/>
    <mergeCell ref="D285:F285"/>
    <mergeCell ref="G285:I285"/>
    <mergeCell ref="J285:L285"/>
    <mergeCell ref="M285:O285"/>
    <mergeCell ref="P285:R285"/>
    <mergeCell ref="S285:U285"/>
    <mergeCell ref="Q313:S313"/>
    <mergeCell ref="M286:N286"/>
    <mergeCell ref="Y523:AD524"/>
    <mergeCell ref="A524:F524"/>
    <mergeCell ref="G524:L524"/>
    <mergeCell ref="M524:R524"/>
    <mergeCell ref="S524:X524"/>
    <mergeCell ref="A525:F525"/>
    <mergeCell ref="G525:L525"/>
    <mergeCell ref="M525:R525"/>
    <mergeCell ref="S525:X525"/>
    <mergeCell ref="Y525:AD525"/>
    <mergeCell ref="A514:F514"/>
    <mergeCell ref="G514:L514"/>
    <mergeCell ref="M514:R514"/>
    <mergeCell ref="A499:B499"/>
    <mergeCell ref="A506:AE506"/>
    <mergeCell ref="Y512:AD513"/>
    <mergeCell ref="A513:F513"/>
    <mergeCell ref="G513:L513"/>
    <mergeCell ref="M513:R513"/>
    <mergeCell ref="A484:H484"/>
    <mergeCell ref="I484:M484"/>
    <mergeCell ref="N484:S484"/>
    <mergeCell ref="A485:H485"/>
    <mergeCell ref="I485:M485"/>
    <mergeCell ref="N485:S485"/>
    <mergeCell ref="A478:N478"/>
    <mergeCell ref="A480:B480"/>
    <mergeCell ref="C480:AD480"/>
    <mergeCell ref="AF481:AF485"/>
    <mergeCell ref="A482:H482"/>
    <mergeCell ref="I482:M482"/>
    <mergeCell ref="N482:S482"/>
    <mergeCell ref="A483:H483"/>
    <mergeCell ref="I483:M483"/>
    <mergeCell ref="N483:S483"/>
    <mergeCell ref="S513:X513"/>
    <mergeCell ref="A494:AE494"/>
    <mergeCell ref="A498:B498"/>
    <mergeCell ref="C498:AE498"/>
    <mergeCell ref="C504:F504"/>
    <mergeCell ref="C505:F505"/>
    <mergeCell ref="G505:P505"/>
    <mergeCell ref="Q505:W505"/>
    <mergeCell ref="A486:B486"/>
    <mergeCell ref="C486:AE486"/>
    <mergeCell ref="A490:W490"/>
    <mergeCell ref="X490:Y490"/>
    <mergeCell ref="AF424:AF425"/>
    <mergeCell ref="C425:L425"/>
    <mergeCell ref="C426:L426"/>
    <mergeCell ref="A432:B435"/>
    <mergeCell ref="C432:L432"/>
    <mergeCell ref="N432:O432"/>
    <mergeCell ref="P432:AE432"/>
    <mergeCell ref="C433:L433"/>
    <mergeCell ref="N433:O433"/>
    <mergeCell ref="P433:AE433"/>
    <mergeCell ref="A447:C449"/>
    <mergeCell ref="D447:G449"/>
    <mergeCell ref="H447:K449"/>
    <mergeCell ref="L447:O449"/>
    <mergeCell ref="Q447:AE449"/>
    <mergeCell ref="AF448:AF449"/>
    <mergeCell ref="P439:AE439"/>
    <mergeCell ref="A440:P440"/>
    <mergeCell ref="A443:N443"/>
    <mergeCell ref="A445:C446"/>
    <mergeCell ref="D445:G446"/>
    <mergeCell ref="H445:K446"/>
    <mergeCell ref="L445:O446"/>
    <mergeCell ref="Q445:AE446"/>
    <mergeCell ref="A411:T411"/>
    <mergeCell ref="Q415:AE416"/>
    <mergeCell ref="A418:P418"/>
    <mergeCell ref="A420:AE420"/>
    <mergeCell ref="A424:B426"/>
    <mergeCell ref="C424:L424"/>
    <mergeCell ref="N424:AE427"/>
    <mergeCell ref="C434:L434"/>
    <mergeCell ref="N434:O434"/>
    <mergeCell ref="P434:AE434"/>
    <mergeCell ref="U409:Y409"/>
    <mergeCell ref="U410:Y410"/>
    <mergeCell ref="U411:Y411"/>
    <mergeCell ref="Z409:AD409"/>
    <mergeCell ref="Z410:AD410"/>
    <mergeCell ref="Z411:AD411"/>
    <mergeCell ref="Q417:AE418"/>
    <mergeCell ref="U405:Y405"/>
    <mergeCell ref="Z405:AD405"/>
    <mergeCell ref="A406:T406"/>
    <mergeCell ref="U406:Y406"/>
    <mergeCell ref="Z406:AD406"/>
    <mergeCell ref="A407:T407"/>
    <mergeCell ref="A395:E395"/>
    <mergeCell ref="F395:J395"/>
    <mergeCell ref="K395:AD395"/>
    <mergeCell ref="A396:B396"/>
    <mergeCell ref="C396:AE396"/>
    <mergeCell ref="A403:AE403"/>
    <mergeCell ref="A393:E393"/>
    <mergeCell ref="F393:J393"/>
    <mergeCell ref="K393:AD393"/>
    <mergeCell ref="A394:E394"/>
    <mergeCell ref="F394:J394"/>
    <mergeCell ref="K394:P394"/>
    <mergeCell ref="Q394:AD394"/>
    <mergeCell ref="A397:B397"/>
    <mergeCell ref="C397:AE397"/>
    <mergeCell ref="Z407:AD407"/>
    <mergeCell ref="U407:Y407"/>
    <mergeCell ref="A391:E391"/>
    <mergeCell ref="F391:J391"/>
    <mergeCell ref="K391:AD391"/>
    <mergeCell ref="A392:E392"/>
    <mergeCell ref="F392:J392"/>
    <mergeCell ref="K392:AD392"/>
    <mergeCell ref="A389:E389"/>
    <mergeCell ref="F389:J389"/>
    <mergeCell ref="K389:AD389"/>
    <mergeCell ref="A390:E390"/>
    <mergeCell ref="F390:J390"/>
    <mergeCell ref="K390:AD390"/>
    <mergeCell ref="A387:E387"/>
    <mergeCell ref="F387:J387"/>
    <mergeCell ref="K387:AD387"/>
    <mergeCell ref="A388:E388"/>
    <mergeCell ref="F388:J388"/>
    <mergeCell ref="K388:AD388"/>
    <mergeCell ref="A377:T377"/>
    <mergeCell ref="A378:T378"/>
    <mergeCell ref="U378:Y378"/>
    <mergeCell ref="Z378:AD378"/>
    <mergeCell ref="A384:AE384"/>
    <mergeCell ref="A386:E386"/>
    <mergeCell ref="F386:J386"/>
    <mergeCell ref="K386:AD386"/>
    <mergeCell ref="A375:T375"/>
    <mergeCell ref="U375:Y375"/>
    <mergeCell ref="Z375:AD375"/>
    <mergeCell ref="AF375:AF376"/>
    <mergeCell ref="A376:T376"/>
    <mergeCell ref="U376:Y376"/>
    <mergeCell ref="Z376:AD376"/>
    <mergeCell ref="A372:T372"/>
    <mergeCell ref="U372:Y372"/>
    <mergeCell ref="Z372:AD372"/>
    <mergeCell ref="A373:T373"/>
    <mergeCell ref="A374:T374"/>
    <mergeCell ref="U374:Y374"/>
    <mergeCell ref="Z374:AD374"/>
    <mergeCell ref="U377:Y377"/>
    <mergeCell ref="Z377:AD377"/>
    <mergeCell ref="U373:Y373"/>
    <mergeCell ref="Z373:AD373"/>
    <mergeCell ref="X362:AB362"/>
    <mergeCell ref="AC362:AE362"/>
    <mergeCell ref="B363:AD363"/>
    <mergeCell ref="A369:AE369"/>
    <mergeCell ref="U371:Y371"/>
    <mergeCell ref="Z371:AD371"/>
    <mergeCell ref="U361:W361"/>
    <mergeCell ref="X361:AB361"/>
    <mergeCell ref="AC361:AE361"/>
    <mergeCell ref="AF361:AF362"/>
    <mergeCell ref="F362:H362"/>
    <mergeCell ref="I362:K362"/>
    <mergeCell ref="L362:N362"/>
    <mergeCell ref="O362:Q362"/>
    <mergeCell ref="R362:T362"/>
    <mergeCell ref="U362:W362"/>
    <mergeCell ref="A361:E362"/>
    <mergeCell ref="F361:H361"/>
    <mergeCell ref="I361:K361"/>
    <mergeCell ref="L361:N361"/>
    <mergeCell ref="O361:Q361"/>
    <mergeCell ref="R361:T361"/>
    <mergeCell ref="AB352:AD352"/>
    <mergeCell ref="AF352:AF353"/>
    <mergeCell ref="L353:O353"/>
    <mergeCell ref="P353:AA353"/>
    <mergeCell ref="AB353:AD353"/>
    <mergeCell ref="A359:AE359"/>
    <mergeCell ref="A352:G352"/>
    <mergeCell ref="H352:K352"/>
    <mergeCell ref="L352:O352"/>
    <mergeCell ref="P352:S352"/>
    <mergeCell ref="T352:W352"/>
    <mergeCell ref="X352:AA352"/>
    <mergeCell ref="A344:AE344"/>
    <mergeCell ref="A347:O347"/>
    <mergeCell ref="A351:G351"/>
    <mergeCell ref="H351:K351"/>
    <mergeCell ref="L351:O351"/>
    <mergeCell ref="P351:S351"/>
    <mergeCell ref="T351:W351"/>
    <mergeCell ref="X351:AA351"/>
    <mergeCell ref="AB351:AD351"/>
    <mergeCell ref="Z340:AB340"/>
    <mergeCell ref="AC340:AE340"/>
    <mergeCell ref="T339:V339"/>
    <mergeCell ref="W339:Y339"/>
    <mergeCell ref="Z339:AB339"/>
    <mergeCell ref="AC339:AE339"/>
    <mergeCell ref="C340:J340"/>
    <mergeCell ref="K340:M340"/>
    <mergeCell ref="N340:P340"/>
    <mergeCell ref="Q340:S340"/>
    <mergeCell ref="T340:V340"/>
    <mergeCell ref="W340:Y340"/>
    <mergeCell ref="A336:B340"/>
    <mergeCell ref="C339:J339"/>
    <mergeCell ref="K339:M339"/>
    <mergeCell ref="N339:P339"/>
    <mergeCell ref="Q339:S339"/>
    <mergeCell ref="AC337:AE337"/>
    <mergeCell ref="C338:J338"/>
    <mergeCell ref="K338:M338"/>
    <mergeCell ref="N338:P338"/>
    <mergeCell ref="Q338:S338"/>
    <mergeCell ref="T338:V338"/>
    <mergeCell ref="W338:Y338"/>
    <mergeCell ref="Z338:AB338"/>
    <mergeCell ref="AC338:AE338"/>
    <mergeCell ref="Z336:AB336"/>
    <mergeCell ref="AC336:AE336"/>
    <mergeCell ref="C337:J337"/>
    <mergeCell ref="K337:M337"/>
    <mergeCell ref="N337:P337"/>
    <mergeCell ref="Q337:S337"/>
    <mergeCell ref="A330:B335"/>
    <mergeCell ref="C330:J330"/>
    <mergeCell ref="K330:M330"/>
    <mergeCell ref="K333:M333"/>
    <mergeCell ref="T337:V337"/>
    <mergeCell ref="W337:Y337"/>
    <mergeCell ref="Z337:AB337"/>
    <mergeCell ref="C336:J336"/>
    <mergeCell ref="K336:M336"/>
    <mergeCell ref="N336:P336"/>
    <mergeCell ref="Q336:S336"/>
    <mergeCell ref="T336:V336"/>
    <mergeCell ref="C331:J331"/>
    <mergeCell ref="K331:M331"/>
    <mergeCell ref="N331:P331"/>
    <mergeCell ref="Q331:S331"/>
    <mergeCell ref="T331:V331"/>
    <mergeCell ref="W331:Y331"/>
    <mergeCell ref="Z331:AB331"/>
    <mergeCell ref="Z334:AB334"/>
    <mergeCell ref="C335:J335"/>
    <mergeCell ref="K335:M335"/>
    <mergeCell ref="N335:P335"/>
    <mergeCell ref="Q335:S335"/>
    <mergeCell ref="T335:V335"/>
    <mergeCell ref="W335:Y335"/>
    <mergeCell ref="Z335:AB335"/>
    <mergeCell ref="C334:J334"/>
    <mergeCell ref="K334:M334"/>
    <mergeCell ref="N334:P334"/>
    <mergeCell ref="Q334:S334"/>
    <mergeCell ref="T334:V334"/>
    <mergeCell ref="T329:V329"/>
    <mergeCell ref="W336:Y336"/>
    <mergeCell ref="W329:Y329"/>
    <mergeCell ref="Z329:AB329"/>
    <mergeCell ref="AC329:AE329"/>
    <mergeCell ref="AC331:AE331"/>
    <mergeCell ref="C332:J332"/>
    <mergeCell ref="K332:M332"/>
    <mergeCell ref="N332:P332"/>
    <mergeCell ref="Q332:S332"/>
    <mergeCell ref="T332:V332"/>
    <mergeCell ref="W332:Y332"/>
    <mergeCell ref="Z332:AB332"/>
    <mergeCell ref="AC332:AE332"/>
    <mergeCell ref="W330:Y330"/>
    <mergeCell ref="Z330:AB330"/>
    <mergeCell ref="AC330:AE330"/>
    <mergeCell ref="T333:V333"/>
    <mergeCell ref="W333:Y333"/>
    <mergeCell ref="Z333:AB333"/>
    <mergeCell ref="AC333:AE333"/>
    <mergeCell ref="N330:P330"/>
    <mergeCell ref="Q330:S330"/>
    <mergeCell ref="T330:V330"/>
    <mergeCell ref="AC334:AE334"/>
    <mergeCell ref="AC335:AE335"/>
    <mergeCell ref="W334:Y334"/>
    <mergeCell ref="C333:J333"/>
    <mergeCell ref="N333:P333"/>
    <mergeCell ref="Q333:S333"/>
    <mergeCell ref="AF307:AF308"/>
    <mergeCell ref="F308:H308"/>
    <mergeCell ref="A321:B321"/>
    <mergeCell ref="C321:AE321"/>
    <mergeCell ref="A320:B320"/>
    <mergeCell ref="C320:AE320"/>
    <mergeCell ref="A316:B316"/>
    <mergeCell ref="C316:AE316"/>
    <mergeCell ref="C317:AE317"/>
    <mergeCell ref="A319:B319"/>
    <mergeCell ref="C319:AE319"/>
    <mergeCell ref="A317:B317"/>
    <mergeCell ref="C318:AE318"/>
    <mergeCell ref="A318:B318"/>
    <mergeCell ref="A300:AE300"/>
    <mergeCell ref="T315:V315"/>
    <mergeCell ref="W315:Y315"/>
    <mergeCell ref="Z315:AB315"/>
    <mergeCell ref="C306:M306"/>
    <mergeCell ref="N306:O309"/>
    <mergeCell ref="P306:AE309"/>
    <mergeCell ref="C307:E308"/>
    <mergeCell ref="F307:H307"/>
    <mergeCell ref="I307:K308"/>
    <mergeCell ref="L307:M308"/>
    <mergeCell ref="Q315:S315"/>
    <mergeCell ref="AC315:AE315"/>
    <mergeCell ref="T313:V313"/>
    <mergeCell ref="W313:Y313"/>
    <mergeCell ref="Z313:AB313"/>
    <mergeCell ref="AC313:AE313"/>
    <mergeCell ref="K314:M314"/>
    <mergeCell ref="AF294:AF295"/>
    <mergeCell ref="A295:D296"/>
    <mergeCell ref="F295:G295"/>
    <mergeCell ref="H295:K295"/>
    <mergeCell ref="M295:P295"/>
    <mergeCell ref="F296:G296"/>
    <mergeCell ref="H296:K296"/>
    <mergeCell ref="M296:P296"/>
    <mergeCell ref="AF296:AF300"/>
    <mergeCell ref="T292:AE296"/>
    <mergeCell ref="F293:L294"/>
    <mergeCell ref="M294:Q294"/>
    <mergeCell ref="A292:E294"/>
    <mergeCell ref="R292:S292"/>
    <mergeCell ref="A215:B215"/>
    <mergeCell ref="A217:B217"/>
    <mergeCell ref="A225:C225"/>
    <mergeCell ref="D225:E225"/>
    <mergeCell ref="F225:N225"/>
    <mergeCell ref="A276:C276"/>
    <mergeCell ref="D276:E276"/>
    <mergeCell ref="F252:H252"/>
    <mergeCell ref="Y286:Z286"/>
    <mergeCell ref="AB286:AC286"/>
    <mergeCell ref="F224:N224"/>
    <mergeCell ref="J241:W241"/>
    <mergeCell ref="A224:C224"/>
    <mergeCell ref="D224:E224"/>
    <mergeCell ref="AB266:AC266"/>
    <mergeCell ref="K266:M266"/>
    <mergeCell ref="N266:O266"/>
    <mergeCell ref="D230:AD230"/>
    <mergeCell ref="C322:AE322"/>
    <mergeCell ref="A322:B322"/>
    <mergeCell ref="A323:B323"/>
    <mergeCell ref="C323:AE323"/>
    <mergeCell ref="A324:B324"/>
    <mergeCell ref="C324:AE324"/>
    <mergeCell ref="A325:B325"/>
    <mergeCell ref="C325:AE325"/>
    <mergeCell ref="A328:AE328"/>
    <mergeCell ref="K329:M329"/>
    <mergeCell ref="N329:P329"/>
    <mergeCell ref="Q329:S329"/>
    <mergeCell ref="T135:V135"/>
    <mergeCell ref="P137:R137"/>
    <mergeCell ref="T137:V137"/>
    <mergeCell ref="C141:AE141"/>
    <mergeCell ref="C142:AE142"/>
    <mergeCell ref="C145:AE145"/>
    <mergeCell ref="A146:B146"/>
    <mergeCell ref="C146:AE146"/>
    <mergeCell ref="C138:G138"/>
    <mergeCell ref="C139:G139"/>
    <mergeCell ref="A141:B141"/>
    <mergeCell ref="A147:AE147"/>
    <mergeCell ref="E149:H149"/>
    <mergeCell ref="I149:L149"/>
    <mergeCell ref="M149:P149"/>
    <mergeCell ref="E150:G150"/>
    <mergeCell ref="P138:R138"/>
    <mergeCell ref="T138:V138"/>
    <mergeCell ref="X138:Z138"/>
    <mergeCell ref="H139:J139"/>
    <mergeCell ref="R189:AA189"/>
    <mergeCell ref="E186:Q186"/>
    <mergeCell ref="R190:AA190"/>
    <mergeCell ref="E191:Q191"/>
    <mergeCell ref="M164:N164"/>
    <mergeCell ref="O164:T164"/>
    <mergeCell ref="U164:V164"/>
    <mergeCell ref="A165:F165"/>
    <mergeCell ref="G165:L165"/>
    <mergeCell ref="E184:Q184"/>
    <mergeCell ref="C137:G137"/>
    <mergeCell ref="I150:K150"/>
    <mergeCell ref="M150:O150"/>
    <mergeCell ref="I148:P148"/>
    <mergeCell ref="A149:D149"/>
    <mergeCell ref="A150:C150"/>
    <mergeCell ref="G162:L162"/>
    <mergeCell ref="M165:N165"/>
    <mergeCell ref="O165:T165"/>
    <mergeCell ref="U165:V165"/>
    <mergeCell ref="R177:AA177"/>
    <mergeCell ref="E176:Q176"/>
    <mergeCell ref="A170:AE170"/>
    <mergeCell ref="O163:T163"/>
    <mergeCell ref="U163:V163"/>
    <mergeCell ref="L140:N140"/>
    <mergeCell ref="P140:R140"/>
    <mergeCell ref="T140:V140"/>
    <mergeCell ref="L138:N138"/>
    <mergeCell ref="E179:Q179"/>
    <mergeCell ref="R175:AA175"/>
    <mergeCell ref="X137:Z137"/>
    <mergeCell ref="A138:B140"/>
    <mergeCell ref="A148:H148"/>
    <mergeCell ref="D114:F115"/>
    <mergeCell ref="S119:T119"/>
    <mergeCell ref="AB126:AE126"/>
    <mergeCell ref="L126:O126"/>
    <mergeCell ref="R185:AA185"/>
    <mergeCell ref="C154:AE154"/>
    <mergeCell ref="A156:AA156"/>
    <mergeCell ref="R150:AD150"/>
    <mergeCell ref="H137:J137"/>
    <mergeCell ref="A166:B166"/>
    <mergeCell ref="O162:T162"/>
    <mergeCell ref="U162:V162"/>
    <mergeCell ref="A163:F163"/>
    <mergeCell ref="AB127:AE140"/>
    <mergeCell ref="P128:R128"/>
    <mergeCell ref="L128:N128"/>
    <mergeCell ref="C128:G128"/>
    <mergeCell ref="H128:J128"/>
    <mergeCell ref="X127:Z127"/>
    <mergeCell ref="L136:N136"/>
    <mergeCell ref="P136:R136"/>
    <mergeCell ref="T136:V136"/>
    <mergeCell ref="AC114:AE115"/>
    <mergeCell ref="S115:T115"/>
    <mergeCell ref="U115:V115"/>
    <mergeCell ref="W115:X115"/>
    <mergeCell ref="Y115:Z115"/>
    <mergeCell ref="AA115:AB115"/>
    <mergeCell ref="W119:X119"/>
    <mergeCell ref="J117:L117"/>
    <mergeCell ref="W118:X118"/>
    <mergeCell ref="AC116:AE119"/>
    <mergeCell ref="AA117:AB117"/>
    <mergeCell ref="S114:AB114"/>
    <mergeCell ref="U118:V118"/>
    <mergeCell ref="AA118:AB118"/>
    <mergeCell ref="H132:J132"/>
    <mergeCell ref="L129:N129"/>
    <mergeCell ref="P129:R129"/>
    <mergeCell ref="Y118:Z118"/>
    <mergeCell ref="W116:X116"/>
    <mergeCell ref="T128:V128"/>
    <mergeCell ref="X128:Z128"/>
    <mergeCell ref="G114:I115"/>
    <mergeCell ref="C127:G127"/>
    <mergeCell ref="H127:J127"/>
    <mergeCell ref="L127:N127"/>
    <mergeCell ref="P127:R127"/>
    <mergeCell ref="T127:V127"/>
    <mergeCell ref="A118:C118"/>
    <mergeCell ref="D118:E118"/>
    <mergeCell ref="G118:I118"/>
    <mergeCell ref="J118:L118"/>
    <mergeCell ref="M118:O118"/>
    <mergeCell ref="P118:R118"/>
    <mergeCell ref="S118:T118"/>
    <mergeCell ref="B120:AE120"/>
    <mergeCell ref="A119:C119"/>
    <mergeCell ref="D119:E119"/>
    <mergeCell ref="G119:I119"/>
    <mergeCell ref="J119:L119"/>
    <mergeCell ref="X126:AA126"/>
    <mergeCell ref="A126:G126"/>
    <mergeCell ref="H126:K126"/>
    <mergeCell ref="U119:V119"/>
    <mergeCell ref="G117:I117"/>
    <mergeCell ref="A125:Z125"/>
    <mergeCell ref="T126:W126"/>
    <mergeCell ref="M119:O119"/>
    <mergeCell ref="P119:R119"/>
    <mergeCell ref="D117:E117"/>
    <mergeCell ref="Y119:Z119"/>
    <mergeCell ref="AA119:AB119"/>
    <mergeCell ref="D88:F89"/>
    <mergeCell ref="A117:C117"/>
    <mergeCell ref="A127:B134"/>
    <mergeCell ref="C132:G132"/>
    <mergeCell ref="V107:X107"/>
    <mergeCell ref="C129:G129"/>
    <mergeCell ref="L132:N132"/>
    <mergeCell ref="P132:R132"/>
    <mergeCell ref="T132:V132"/>
    <mergeCell ref="X132:Z132"/>
    <mergeCell ref="C133:G133"/>
    <mergeCell ref="H133:J133"/>
    <mergeCell ref="L133:N133"/>
    <mergeCell ref="P133:R133"/>
    <mergeCell ref="T133:V133"/>
    <mergeCell ref="Y116:Z116"/>
    <mergeCell ref="H131:J131"/>
    <mergeCell ref="L131:N131"/>
    <mergeCell ref="M117:O117"/>
    <mergeCell ref="P117:R117"/>
    <mergeCell ref="S117:T117"/>
    <mergeCell ref="U117:V117"/>
    <mergeCell ref="W117:X117"/>
    <mergeCell ref="Y117:Z117"/>
    <mergeCell ref="A116:C116"/>
    <mergeCell ref="P126:S126"/>
    <mergeCell ref="D116:E116"/>
    <mergeCell ref="P90:R90"/>
    <mergeCell ref="S90:U90"/>
    <mergeCell ref="S92:U92"/>
    <mergeCell ref="P91:R91"/>
    <mergeCell ref="S91:U91"/>
    <mergeCell ref="V85:X87"/>
    <mergeCell ref="M106:O107"/>
    <mergeCell ref="C108:AE108"/>
    <mergeCell ref="B106:C106"/>
    <mergeCell ref="B104:C104"/>
    <mergeCell ref="A94:C95"/>
    <mergeCell ref="A92:C93"/>
    <mergeCell ref="AB88:AD88"/>
    <mergeCell ref="AB89:AD89"/>
    <mergeCell ref="A90:C91"/>
    <mergeCell ref="M90:O91"/>
    <mergeCell ref="D104:F105"/>
    <mergeCell ref="Y102:AA102"/>
    <mergeCell ref="Y91:AA91"/>
    <mergeCell ref="P92:R92"/>
    <mergeCell ref="AB90:AD90"/>
    <mergeCell ref="J100:L101"/>
    <mergeCell ref="J106:L107"/>
    <mergeCell ref="Y98:AA98"/>
    <mergeCell ref="V92:X92"/>
    <mergeCell ref="Y95:AA95"/>
    <mergeCell ref="Y107:AA107"/>
    <mergeCell ref="Y104:AA104"/>
    <mergeCell ref="Y105:AA105"/>
    <mergeCell ref="AB106:AD106"/>
    <mergeCell ref="Y103:AA103"/>
    <mergeCell ref="G106:I107"/>
    <mergeCell ref="J88:L89"/>
    <mergeCell ref="M88:O89"/>
    <mergeCell ref="P88:R88"/>
    <mergeCell ref="P89:R89"/>
    <mergeCell ref="S88:U88"/>
    <mergeCell ref="B60:M60"/>
    <mergeCell ref="B59:M59"/>
    <mergeCell ref="B58:M58"/>
    <mergeCell ref="D84:O84"/>
    <mergeCell ref="P84:AD84"/>
    <mergeCell ref="D85:F87"/>
    <mergeCell ref="G85:I87"/>
    <mergeCell ref="P101:R101"/>
    <mergeCell ref="AB94:AD94"/>
    <mergeCell ref="S93:U93"/>
    <mergeCell ref="V93:X93"/>
    <mergeCell ref="S101:U101"/>
    <mergeCell ref="Y101:AA101"/>
    <mergeCell ref="P95:R95"/>
    <mergeCell ref="G100:I101"/>
    <mergeCell ref="V101:X101"/>
    <mergeCell ref="D98:F99"/>
    <mergeCell ref="V98:X98"/>
    <mergeCell ref="D94:F95"/>
    <mergeCell ref="J90:L91"/>
    <mergeCell ref="G90:I91"/>
    <mergeCell ref="AF75:AF77"/>
    <mergeCell ref="H76:Q77"/>
    <mergeCell ref="A31:B31"/>
    <mergeCell ref="C31:AE32"/>
    <mergeCell ref="A32:B32"/>
    <mergeCell ref="G37:H37"/>
    <mergeCell ref="A72:F72"/>
    <mergeCell ref="G72:H72"/>
    <mergeCell ref="Y85:AA87"/>
    <mergeCell ref="S85:U87"/>
    <mergeCell ref="AB74:AD74"/>
    <mergeCell ref="Y74:AA74"/>
    <mergeCell ref="V73:X74"/>
    <mergeCell ref="V75:W76"/>
    <mergeCell ref="Y75:Z76"/>
    <mergeCell ref="AB75:AC76"/>
    <mergeCell ref="O61:U61"/>
    <mergeCell ref="O62:U62"/>
    <mergeCell ref="O63:U63"/>
    <mergeCell ref="V72:AD72"/>
    <mergeCell ref="P85:R87"/>
    <mergeCell ref="A84:C87"/>
    <mergeCell ref="G74:G75"/>
    <mergeCell ref="H74:Q75"/>
    <mergeCell ref="AF18:AF19"/>
    <mergeCell ref="AB98:AD98"/>
    <mergeCell ref="V90:X90"/>
    <mergeCell ref="Y90:AA90"/>
    <mergeCell ref="AF23:AF24"/>
    <mergeCell ref="A17:C18"/>
    <mergeCell ref="Q20:AE20"/>
    <mergeCell ref="N38:AD38"/>
    <mergeCell ref="B65:M65"/>
    <mergeCell ref="T17:AE19"/>
    <mergeCell ref="D25:P26"/>
    <mergeCell ref="Q25:S26"/>
    <mergeCell ref="T25:AE26"/>
    <mergeCell ref="D20:E20"/>
    <mergeCell ref="O64:U64"/>
    <mergeCell ref="O65:U65"/>
    <mergeCell ref="D21:E21"/>
    <mergeCell ref="T21:AE22"/>
    <mergeCell ref="A19:C19"/>
    <mergeCell ref="H23:P23"/>
    <mergeCell ref="F20:P20"/>
    <mergeCell ref="F21:P21"/>
    <mergeCell ref="D22:E22"/>
    <mergeCell ref="F22:P22"/>
    <mergeCell ref="Q21:S22"/>
    <mergeCell ref="A30:AE30"/>
    <mergeCell ref="B64:M64"/>
    <mergeCell ref="B63:M63"/>
    <mergeCell ref="B62:M62"/>
    <mergeCell ref="B61:M61"/>
    <mergeCell ref="AF25:AF26"/>
    <mergeCell ref="O58:U58"/>
    <mergeCell ref="AF2:AF3"/>
    <mergeCell ref="A4:D4"/>
    <mergeCell ref="K4:Y5"/>
    <mergeCell ref="A5:J5"/>
    <mergeCell ref="AB5:AE5"/>
    <mergeCell ref="AF11:AF12"/>
    <mergeCell ref="H12:P12"/>
    <mergeCell ref="D13:P14"/>
    <mergeCell ref="Q13:S14"/>
    <mergeCell ref="T13:AE14"/>
    <mergeCell ref="AF13:AF14"/>
    <mergeCell ref="A9:C10"/>
    <mergeCell ref="D9:P10"/>
    <mergeCell ref="Q9:S10"/>
    <mergeCell ref="T9:AE10"/>
    <mergeCell ref="AF9:AF10"/>
    <mergeCell ref="A11:C14"/>
    <mergeCell ref="H11:P11"/>
    <mergeCell ref="A6:B7"/>
    <mergeCell ref="N6:U7"/>
    <mergeCell ref="A8:C8"/>
    <mergeCell ref="D8:P8"/>
    <mergeCell ref="Q8:S8"/>
    <mergeCell ref="T8:AE8"/>
    <mergeCell ref="Q11:S11"/>
    <mergeCell ref="T11:AE11"/>
    <mergeCell ref="E11:G11"/>
    <mergeCell ref="D17:P18"/>
    <mergeCell ref="D19:P19"/>
    <mergeCell ref="T16:AE16"/>
    <mergeCell ref="A83:T83"/>
    <mergeCell ref="U83:Y83"/>
    <mergeCell ref="AA116:AB116"/>
    <mergeCell ref="J98:L99"/>
    <mergeCell ref="M98:O99"/>
    <mergeCell ref="J96:L97"/>
    <mergeCell ref="M96:O97"/>
    <mergeCell ref="G94:I95"/>
    <mergeCell ref="J94:L95"/>
    <mergeCell ref="A16:C16"/>
    <mergeCell ref="A20:C22"/>
    <mergeCell ref="O59:U59"/>
    <mergeCell ref="O60:U60"/>
    <mergeCell ref="AB95:AD95"/>
    <mergeCell ref="V102:X102"/>
    <mergeCell ref="Y99:AA99"/>
    <mergeCell ref="P100:R100"/>
    <mergeCell ref="S100:U100"/>
    <mergeCell ref="V100:X100"/>
    <mergeCell ref="AB96:AD96"/>
    <mergeCell ref="A88:C89"/>
    <mergeCell ref="G88:I89"/>
    <mergeCell ref="B56:N56"/>
    <mergeCell ref="O57:U57"/>
    <mergeCell ref="AB97:AD97"/>
    <mergeCell ref="Y100:AA100"/>
    <mergeCell ref="B57:M57"/>
    <mergeCell ref="M85:O87"/>
    <mergeCell ref="AB85:AD87"/>
    <mergeCell ref="A1:F1"/>
    <mergeCell ref="G1:AE1"/>
    <mergeCell ref="A2:F2"/>
    <mergeCell ref="G2:AE3"/>
    <mergeCell ref="A45:B45"/>
    <mergeCell ref="S89:U89"/>
    <mergeCell ref="V88:X88"/>
    <mergeCell ref="V89:X89"/>
    <mergeCell ref="Y88:AA88"/>
    <mergeCell ref="Y89:AA89"/>
    <mergeCell ref="J85:L87"/>
    <mergeCell ref="A53:AE53"/>
    <mergeCell ref="A47:B47"/>
    <mergeCell ref="A46:B46"/>
    <mergeCell ref="A44:B44"/>
    <mergeCell ref="C44:F44"/>
    <mergeCell ref="A96:C97"/>
    <mergeCell ref="C45:F45"/>
    <mergeCell ref="C46:F46"/>
    <mergeCell ref="C47:F47"/>
    <mergeCell ref="L66:U66"/>
    <mergeCell ref="O56:U56"/>
    <mergeCell ref="V91:X91"/>
    <mergeCell ref="E23:G23"/>
    <mergeCell ref="Q23:S23"/>
    <mergeCell ref="T23:AE23"/>
    <mergeCell ref="A23:C26"/>
    <mergeCell ref="N41:AD44"/>
    <mergeCell ref="N45:AD47"/>
    <mergeCell ref="Q16:S16"/>
    <mergeCell ref="Q17:S19"/>
    <mergeCell ref="D16:P16"/>
    <mergeCell ref="A226:C226"/>
    <mergeCell ref="E174:Q174"/>
    <mergeCell ref="A218:B218"/>
    <mergeCell ref="C205:AE205"/>
    <mergeCell ref="I207:W207"/>
    <mergeCell ref="R179:AA179"/>
    <mergeCell ref="E180:Q180"/>
    <mergeCell ref="W266:X266"/>
    <mergeCell ref="E177:Q177"/>
    <mergeCell ref="R183:AA183"/>
    <mergeCell ref="A196:Q196"/>
    <mergeCell ref="R196:AA196"/>
    <mergeCell ref="AD192:AE196"/>
    <mergeCell ref="E193:Q193"/>
    <mergeCell ref="R187:AA187"/>
    <mergeCell ref="B229:C229"/>
    <mergeCell ref="D229:AD229"/>
    <mergeCell ref="C241:I241"/>
    <mergeCell ref="S192:AA192"/>
    <mergeCell ref="P224:Q224"/>
    <mergeCell ref="R224:AD224"/>
    <mergeCell ref="Y263:AC263"/>
    <mergeCell ref="R199:AA199"/>
    <mergeCell ref="AB199:AC199"/>
    <mergeCell ref="A200:Q200"/>
    <mergeCell ref="S184:AA184"/>
    <mergeCell ref="E185:Q185"/>
    <mergeCell ref="A188:B190"/>
    <mergeCell ref="E188:Q188"/>
    <mergeCell ref="R193:AA193"/>
    <mergeCell ref="R191:AA191"/>
    <mergeCell ref="E192:Q192"/>
    <mergeCell ref="P93:R93"/>
    <mergeCell ref="P102:R102"/>
    <mergeCell ref="V96:X96"/>
    <mergeCell ref="D100:F101"/>
    <mergeCell ref="D102:F103"/>
    <mergeCell ref="P99:R99"/>
    <mergeCell ref="S99:U99"/>
    <mergeCell ref="V99:X99"/>
    <mergeCell ref="D90:F91"/>
    <mergeCell ref="D92:F93"/>
    <mergeCell ref="M100:O101"/>
    <mergeCell ref="G102:I103"/>
    <mergeCell ref="S102:U102"/>
    <mergeCell ref="J92:L93"/>
    <mergeCell ref="M94:O95"/>
    <mergeCell ref="M92:O93"/>
    <mergeCell ref="V95:X95"/>
    <mergeCell ref="G98:I99"/>
    <mergeCell ref="G92:I93"/>
    <mergeCell ref="A314:J314"/>
    <mergeCell ref="A315:J315"/>
    <mergeCell ref="K315:M315"/>
    <mergeCell ref="N314:P314"/>
    <mergeCell ref="N315:P315"/>
    <mergeCell ref="K313:M313"/>
    <mergeCell ref="N313:P313"/>
    <mergeCell ref="Q314:S314"/>
    <mergeCell ref="A286:B286"/>
    <mergeCell ref="D286:E286"/>
    <mergeCell ref="G286:H286"/>
    <mergeCell ref="J286:K286"/>
    <mergeCell ref="P286:Q286"/>
    <mergeCell ref="S286:T286"/>
    <mergeCell ref="V286:W286"/>
    <mergeCell ref="I309:J309"/>
    <mergeCell ref="L309:M309"/>
    <mergeCell ref="A304:AE304"/>
    <mergeCell ref="A305:AE305"/>
    <mergeCell ref="I252:J252"/>
    <mergeCell ref="A250:E251"/>
    <mergeCell ref="G157:N159"/>
    <mergeCell ref="E181:Q181"/>
    <mergeCell ref="A171:Z171"/>
    <mergeCell ref="A162:F162"/>
    <mergeCell ref="C169:AE169"/>
    <mergeCell ref="F251:J251"/>
    <mergeCell ref="O157:V159"/>
    <mergeCell ref="W157:Z159"/>
    <mergeCell ref="A164:F164"/>
    <mergeCell ref="G164:L164"/>
    <mergeCell ref="A161:F161"/>
    <mergeCell ref="G161:L161"/>
    <mergeCell ref="M161:N161"/>
    <mergeCell ref="O161:T161"/>
    <mergeCell ref="U161:V161"/>
    <mergeCell ref="G163:L163"/>
    <mergeCell ref="M163:N163"/>
    <mergeCell ref="A157:F159"/>
    <mergeCell ref="M162:N162"/>
    <mergeCell ref="E178:Q178"/>
    <mergeCell ref="R178:AA178"/>
    <mergeCell ref="C179:D186"/>
    <mergeCell ref="R181:AA181"/>
    <mergeCell ref="E182:Q182"/>
    <mergeCell ref="A237:B237"/>
    <mergeCell ref="A238:B238"/>
    <mergeCell ref="C215:M215"/>
    <mergeCell ref="A216:B216"/>
    <mergeCell ref="C216:M216"/>
    <mergeCell ref="C217:M217"/>
    <mergeCell ref="B100:C100"/>
    <mergeCell ref="A98:A107"/>
    <mergeCell ref="B98:C98"/>
    <mergeCell ref="J102:L103"/>
    <mergeCell ref="D96:F97"/>
    <mergeCell ref="P104:R104"/>
    <mergeCell ref="S105:U105"/>
    <mergeCell ref="V105:X105"/>
    <mergeCell ref="P96:R96"/>
    <mergeCell ref="S96:U96"/>
    <mergeCell ref="A113:P113"/>
    <mergeCell ref="A114:C115"/>
    <mergeCell ref="J116:L116"/>
    <mergeCell ref="M116:O116"/>
    <mergeCell ref="P107:R107"/>
    <mergeCell ref="S107:U107"/>
    <mergeCell ref="G104:I105"/>
    <mergeCell ref="P103:R103"/>
    <mergeCell ref="S103:U103"/>
    <mergeCell ref="V103:X103"/>
    <mergeCell ref="S104:U104"/>
    <mergeCell ref="V104:X104"/>
    <mergeCell ref="P105:R105"/>
    <mergeCell ref="G116:I116"/>
    <mergeCell ref="P116:R116"/>
    <mergeCell ref="J114:L115"/>
    <mergeCell ref="M102:O103"/>
    <mergeCell ref="M114:O115"/>
    <mergeCell ref="P114:R115"/>
    <mergeCell ref="M104:O105"/>
    <mergeCell ref="A160:F160"/>
    <mergeCell ref="A266:C266"/>
    <mergeCell ref="A214:B214"/>
    <mergeCell ref="C214:M214"/>
    <mergeCell ref="R197:AA197"/>
    <mergeCell ref="A172:B186"/>
    <mergeCell ref="C172:D178"/>
    <mergeCell ref="E172:Q172"/>
    <mergeCell ref="R172:AA172"/>
    <mergeCell ref="E173:Q173"/>
    <mergeCell ref="R173:AA173"/>
    <mergeCell ref="C190:Q190"/>
    <mergeCell ref="R174:AA174"/>
    <mergeCell ref="E175:Q175"/>
    <mergeCell ref="R176:AA176"/>
    <mergeCell ref="A69:AE69"/>
    <mergeCell ref="A219:B219"/>
    <mergeCell ref="C219:M219"/>
    <mergeCell ref="N218:AC219"/>
    <mergeCell ref="AB156:AE156"/>
    <mergeCell ref="X135:Z135"/>
    <mergeCell ref="H136:J136"/>
    <mergeCell ref="C130:G130"/>
    <mergeCell ref="C131:G131"/>
    <mergeCell ref="C140:G140"/>
    <mergeCell ref="H140:J140"/>
    <mergeCell ref="D106:F107"/>
    <mergeCell ref="G96:I97"/>
    <mergeCell ref="S116:T116"/>
    <mergeCell ref="U116:V116"/>
    <mergeCell ref="A108:B108"/>
    <mergeCell ref="B102:C102"/>
  </mergeCells>
  <phoneticPr fontId="14"/>
  <conditionalFormatting sqref="A77">
    <cfRule type="expression" dxfId="666" priority="918">
      <formula>$AF$75="←男女共学別が未選択です。"</formula>
    </cfRule>
    <cfRule type="notContainsBlanks" dxfId="665" priority="408">
      <formula>LEN(TRIM(A77))&gt;0</formula>
    </cfRule>
  </conditionalFormatting>
  <conditionalFormatting sqref="A367:A370">
    <cfRule type="expression" dxfId="664" priority="31">
      <formula>#REF!&lt;&gt;0</formula>
    </cfRule>
  </conditionalFormatting>
  <conditionalFormatting sqref="A372:A381">
    <cfRule type="expression" dxfId="663" priority="949">
      <formula>#REF!&lt;&gt;0</formula>
    </cfRule>
  </conditionalFormatting>
  <conditionalFormatting sqref="A387:A395">
    <cfRule type="expression" dxfId="662" priority="835">
      <formula>#REF!="○"</formula>
    </cfRule>
    <cfRule type="expression" dxfId="661" priority="834">
      <formula>$AF$448="←(2)無線LAN環境についての課題としてあてはまるものを選択してください。"</formula>
    </cfRule>
    <cfRule type="expression" dxfId="660" priority="833">
      <formula>$AF$448="（2）利用中の無線LAN環境についての課題で、「5. 課題はない」を選択した場合は、他の課題を選択しないでください。"</formula>
    </cfRule>
    <cfRule type="expression" dxfId="659" priority="832">
      <formula>AND($L$447&lt;&gt;"",$L$447=0)</formula>
    </cfRule>
  </conditionalFormatting>
  <conditionalFormatting sqref="A396:A404">
    <cfRule type="expression" dxfId="658" priority="831">
      <formula>#REF!&lt;&gt;0</formula>
    </cfRule>
  </conditionalFormatting>
  <conditionalFormatting sqref="A406:A415">
    <cfRule type="expression" dxfId="657" priority="1089">
      <formula>#REF!&lt;&gt;0</formula>
    </cfRule>
  </conditionalFormatting>
  <conditionalFormatting sqref="A436">
    <cfRule type="expression" dxfId="656" priority="1086">
      <formula>$A$424=1</formula>
    </cfRule>
    <cfRule type="expression" dxfId="655" priority="855">
      <formula>#REF!=1</formula>
    </cfRule>
  </conditionalFormatting>
  <conditionalFormatting sqref="A498:A503">
    <cfRule type="expression" dxfId="654" priority="852">
      <formula>$AK$1="学校法人項目回答不要"</formula>
    </cfRule>
  </conditionalFormatting>
  <conditionalFormatting sqref="A526:A529">
    <cfRule type="expression" dxfId="653" priority="845">
      <formula>$AK$1="学校法人項目回答不要"</formula>
    </cfRule>
  </conditionalFormatting>
  <conditionalFormatting sqref="A32:B32">
    <cfRule type="notContainsBlanks" dxfId="652" priority="417">
      <formula>LEN(TRIM(A32))&gt;0</formula>
    </cfRule>
    <cfRule type="containsBlanks" dxfId="651" priority="413">
      <formula>LEN(TRIM(A32))=0</formula>
    </cfRule>
  </conditionalFormatting>
  <conditionalFormatting sqref="A44:B47">
    <cfRule type="containsBlanks" dxfId="650" priority="411">
      <formula>LEN(TRIM(A44))=0</formula>
    </cfRule>
    <cfRule type="notContainsBlanks" dxfId="649" priority="412">
      <formula>LEN(TRIM(A44))&gt;0</formula>
    </cfRule>
  </conditionalFormatting>
  <conditionalFormatting sqref="A214:B219">
    <cfRule type="notContainsBlanks" dxfId="648" priority="13">
      <formula>LEN(TRIM(A214))&gt;0</formula>
    </cfRule>
  </conditionalFormatting>
  <conditionalFormatting sqref="A236:B241 J241:W241">
    <cfRule type="notContainsBlanks" dxfId="647" priority="444">
      <formula>LEN(TRIM(A236))&gt;0</formula>
    </cfRule>
  </conditionalFormatting>
  <conditionalFormatting sqref="A286:B286">
    <cfRule type="containsBlanks" dxfId="646" priority="1357">
      <formula>LEN(TRIM(A286))=0</formula>
    </cfRule>
  </conditionalFormatting>
  <conditionalFormatting sqref="A424:B426">
    <cfRule type="containsBlanks" dxfId="645" priority="167">
      <formula>LEN(TRIM(A424))=0</formula>
    </cfRule>
  </conditionalFormatting>
  <conditionalFormatting sqref="A432:B435">
    <cfRule type="expression" dxfId="644" priority="857">
      <formula>#REF!="←(2)耐震化未実施の建物に対する耐震化予定についてお答えください。"</formula>
    </cfRule>
    <cfRule type="notContainsBlanks" dxfId="643" priority="439">
      <formula>LEN(TRIM(A432))&gt;0</formula>
    </cfRule>
  </conditionalFormatting>
  <conditionalFormatting sqref="A471:B474">
    <cfRule type="containsBlanks" dxfId="642" priority="163">
      <formula>LEN(TRIM(A471))=0</formula>
    </cfRule>
  </conditionalFormatting>
  <conditionalFormatting sqref="A480:B480">
    <cfRule type="containsBlanks" dxfId="641" priority="1378">
      <formula>LEN(TRIM(A480))=0</formula>
    </cfRule>
  </conditionalFormatting>
  <conditionalFormatting sqref="A504:B505">
    <cfRule type="notContainsBlanks" dxfId="640" priority="196">
      <formula>LEN(TRIM(A504))&gt;0</formula>
    </cfRule>
    <cfRule type="containsBlanks" dxfId="639" priority="197">
      <formula>LEN(TRIM(A504))=0</formula>
    </cfRule>
  </conditionalFormatting>
  <conditionalFormatting sqref="A150:C150 E150:G150 I150:K150 M150:O150">
    <cfRule type="notContainsBlanks" dxfId="638" priority="216">
      <formula>LEN(TRIM(A150))&gt;0</formula>
    </cfRule>
    <cfRule type="containsBlanks" dxfId="637" priority="217">
      <formula>LEN(TRIM(A150))=0</formula>
    </cfRule>
  </conditionalFormatting>
  <conditionalFormatting sqref="A252:C252">
    <cfRule type="notContainsBlanks" dxfId="636" priority="357">
      <formula>LEN(TRIM(A252))&gt;0</formula>
    </cfRule>
    <cfRule type="containsBlanks" dxfId="635" priority="356">
      <formula>LEN(TRIM(A252))=0</formula>
    </cfRule>
  </conditionalFormatting>
  <conditionalFormatting sqref="A266:C266">
    <cfRule type="notContainsBlanks" dxfId="634" priority="1363">
      <formula>LEN(TRIM(A266))&gt;0</formula>
    </cfRule>
    <cfRule type="notContainsBlanks" dxfId="633" priority="365">
      <formula>LEN(TRIM(A266))&gt;0</formula>
    </cfRule>
  </conditionalFormatting>
  <conditionalFormatting sqref="A295:D296">
    <cfRule type="expression" dxfId="632" priority="1118">
      <formula>$AF$294="←「卒業者数」が未記入です。（卒業者がいない場合は「０」と記入してください。）"</formula>
    </cfRule>
  </conditionalFormatting>
  <conditionalFormatting sqref="A2:F2">
    <cfRule type="expression" dxfId="631" priority="19">
      <formula>OR(A2="",A2="選択してください↓")</formula>
    </cfRule>
  </conditionalFormatting>
  <conditionalFormatting sqref="A387:J395">
    <cfRule type="notContainsBlanks" dxfId="630" priority="440">
      <formula>LEN(TRIM(A387))&gt;0</formula>
    </cfRule>
  </conditionalFormatting>
  <conditionalFormatting sqref="A537:L537">
    <cfRule type="notContainsBlanks" dxfId="629" priority="187">
      <formula>LEN(TRIM(A537))&gt;0</formula>
    </cfRule>
    <cfRule type="containsBlanks" dxfId="628" priority="188">
      <formula>LEN(TRIM(A537))=0</formula>
    </cfRule>
  </conditionalFormatting>
  <conditionalFormatting sqref="A535:M535 A536 G536">
    <cfRule type="expression" dxfId="627" priority="916">
      <formula>$AK$1="学校法人項目回答不要"</formula>
    </cfRule>
  </conditionalFormatting>
  <conditionalFormatting sqref="A514:X514">
    <cfRule type="containsBlanks" dxfId="626" priority="192">
      <formula>LEN(TRIM(A514))=0</formula>
    </cfRule>
    <cfRule type="notContainsBlanks" dxfId="625" priority="191">
      <formula>LEN(TRIM(A514))&gt;0</formula>
    </cfRule>
  </conditionalFormatting>
  <conditionalFormatting sqref="A525:X525">
    <cfRule type="notContainsBlanks" dxfId="624" priority="189">
      <formula>LEN(TRIM(A525))&gt;0</formula>
    </cfRule>
    <cfRule type="containsBlanks" dxfId="623" priority="190">
      <formula>LEN(TRIM(A525))=0</formula>
    </cfRule>
  </conditionalFormatting>
  <conditionalFormatting sqref="A90:AD91">
    <cfRule type="expression" dxfId="622" priority="181">
      <formula>COUNTIF($O$57:$O$64,"普通科")=0</formula>
    </cfRule>
  </conditionalFormatting>
  <conditionalFormatting sqref="A92:AD93">
    <cfRule type="expression" dxfId="621" priority="180">
      <formula>COUNTIF($O$57:$O$64,"商業に関する学科")=0</formula>
    </cfRule>
  </conditionalFormatting>
  <conditionalFormatting sqref="A94:AD95">
    <cfRule type="expression" dxfId="620" priority="179">
      <formula>COUNTIF($O$57:$O$64,"工業に関する学科")=0</formula>
    </cfRule>
  </conditionalFormatting>
  <conditionalFormatting sqref="A96:AD97">
    <cfRule type="expression" dxfId="619" priority="178">
      <formula>COUNTIF($O$57:$O$64,"家庭に関する学科")=0</formula>
    </cfRule>
  </conditionalFormatting>
  <conditionalFormatting sqref="A98:AD107">
    <cfRule type="expression" dxfId="618" priority="50">
      <formula>COUNTIF($O$57:$O$64,"その他の学科")=0</formula>
    </cfRule>
  </conditionalFormatting>
  <conditionalFormatting sqref="A430:AD430 A431:AE438">
    <cfRule type="expression" dxfId="617" priority="30">
      <formula>$A$424=1</formula>
    </cfRule>
  </conditionalFormatting>
  <conditionalFormatting sqref="A30:AE52">
    <cfRule type="expression" dxfId="616" priority="2">
      <formula>$AK$2="未加盟"</formula>
    </cfRule>
  </conditionalFormatting>
  <conditionalFormatting sqref="A71:AE126 A127:AB127 A128:AA140 A141:AE146">
    <cfRule type="expression" dxfId="615" priority="47">
      <formula>AND($A$32="✔",$A$44="○",$A$47="○")</formula>
    </cfRule>
    <cfRule type="expression" dxfId="614" priority="48">
      <formula>AND($A$32="✔",$A$44="○",$A$45="",$A$46="",$A$47="")</formula>
    </cfRule>
    <cfRule type="expression" dxfId="613" priority="49">
      <formula>AND($A$32="✔",$A$44="○",OR($A$45="○",$A$46="○"),$A$47="")</formula>
    </cfRule>
  </conditionalFormatting>
  <conditionalFormatting sqref="A147:AE170">
    <cfRule type="expression" dxfId="612" priority="54">
      <formula>AND($A$32="✔",OR($A$44="",$A$47=""))</formula>
    </cfRule>
  </conditionalFormatting>
  <conditionalFormatting sqref="A171:AE205">
    <cfRule type="expression" dxfId="611" priority="52">
      <formula>AND($A$32="✔",$A$44="○",$A$45="",$A$46="",$A$47="")</formula>
    </cfRule>
  </conditionalFormatting>
  <conditionalFormatting sqref="A222:AE241">
    <cfRule type="expression" dxfId="610" priority="77">
      <formula>OR($A$218="○",$A$219="○")</formula>
    </cfRule>
  </conditionalFormatting>
  <conditionalFormatting sqref="A454:AE474">
    <cfRule type="expression" dxfId="609" priority="74">
      <formula>AND($L$447=0,$L$447&lt;&gt;"")</formula>
    </cfRule>
  </conditionalFormatting>
  <conditionalFormatting sqref="A491:AE491">
    <cfRule type="expression" dxfId="608" priority="15">
      <formula>$X$490=2</formula>
    </cfRule>
  </conditionalFormatting>
  <conditionalFormatting sqref="A495:AE538">
    <cfRule type="expression" dxfId="607" priority="1">
      <formula>$AK$1="学校法人項目回答不要"</formula>
    </cfRule>
  </conditionalFormatting>
  <conditionalFormatting sqref="A510:AE538">
    <cfRule type="expression" dxfId="606" priority="76">
      <formula>$A$504=2</formula>
    </cfRule>
  </conditionalFormatting>
  <conditionalFormatting sqref="B57:B65 N57:U65">
    <cfRule type="notContainsBlanks" dxfId="605" priority="410">
      <formula>LEN(TRIM(B57))&gt;0</formula>
    </cfRule>
    <cfRule type="containsBlanks" dxfId="604" priority="409">
      <formula>LEN(TRIM(B57))=0</formula>
    </cfRule>
  </conditionalFormatting>
  <conditionalFormatting sqref="B57:B65">
    <cfRule type="expression" dxfId="603" priority="706">
      <formula>$AF$75="←男女共学別が未選択です。"</formula>
    </cfRule>
  </conditionalFormatting>
  <conditionalFormatting sqref="B98:C98 B100:C100 B102:C102 B104:C104 B106:C106">
    <cfRule type="containsBlanks" dxfId="602" priority="51">
      <formula>LEN(TRIM(B98))=0</formula>
    </cfRule>
  </conditionalFormatting>
  <conditionalFormatting sqref="B104:C104">
    <cfRule type="expression" dxfId="601" priority="41">
      <formula>$B$102=""</formula>
    </cfRule>
  </conditionalFormatting>
  <conditionalFormatting sqref="B100:AD101">
    <cfRule type="expression" dxfId="600" priority="45">
      <formula>$B$100=""</formula>
    </cfRule>
  </conditionalFormatting>
  <conditionalFormatting sqref="B102:AD103">
    <cfRule type="expression" dxfId="599" priority="44">
      <formula>$B$102=""</formula>
    </cfRule>
  </conditionalFormatting>
  <conditionalFormatting sqref="B104:AD105">
    <cfRule type="expression" dxfId="598" priority="43">
      <formula>$B$104=""</formula>
    </cfRule>
  </conditionalFormatting>
  <conditionalFormatting sqref="B106:AD107">
    <cfRule type="expression" dxfId="597" priority="42">
      <formula>$B$106=""</formula>
    </cfRule>
  </conditionalFormatting>
  <conditionalFormatting sqref="B367:AE368 A371:U371 AE371">
    <cfRule type="expression" dxfId="596" priority="1107">
      <formula>#REF!&lt;&gt;0</formula>
    </cfRule>
  </conditionalFormatting>
  <conditionalFormatting sqref="B401:AE402 A405:U405 AE405">
    <cfRule type="expression" dxfId="595" priority="799">
      <formula>#REF!&lt;&gt;0</formula>
    </cfRule>
  </conditionalFormatting>
  <conditionalFormatting sqref="C309:D309">
    <cfRule type="containsBlanks" dxfId="594" priority="343">
      <formula>LEN(TRIM(C309))=0</formula>
    </cfRule>
  </conditionalFormatting>
  <conditionalFormatting sqref="D224:E227">
    <cfRule type="notContainsBlanks" dxfId="593" priority="446">
      <formula>LEN(TRIM(D224))&gt;0</formula>
    </cfRule>
  </conditionalFormatting>
  <conditionalFormatting sqref="D286:E286">
    <cfRule type="containsBlanks" dxfId="592" priority="1360">
      <formula>LEN(TRIM(D286))=0</formula>
    </cfRule>
  </conditionalFormatting>
  <conditionalFormatting sqref="D90:O107">
    <cfRule type="containsBlanks" dxfId="591" priority="185">
      <formula>LEN(TRIM(D90))=0</formula>
    </cfRule>
    <cfRule type="notContainsBlanks" dxfId="590" priority="184">
      <formula>LEN(TRIM(D90))&gt;0</formula>
    </cfRule>
  </conditionalFormatting>
  <conditionalFormatting sqref="D447:O449">
    <cfRule type="containsBlanks" dxfId="589" priority="27">
      <formula>LEN(TRIM(D447))=0</formula>
    </cfRule>
    <cfRule type="notContainsBlanks" dxfId="588" priority="28">
      <formula>LEN(TRIM(D447))&gt;0</formula>
    </cfRule>
  </conditionalFormatting>
  <conditionalFormatting sqref="D8:P10 E11 E12:P12 D13:P14">
    <cfRule type="containsBlanks" dxfId="587" priority="415">
      <formula>LEN(TRIM(D8))=0</formula>
    </cfRule>
  </conditionalFormatting>
  <conditionalFormatting sqref="D16:P19 T16:AE19 F20:P22 T21:AE22 E23 T23 E24:P24 T24:AE26 D25:P26">
    <cfRule type="containsBlanks" dxfId="586" priority="414">
      <formula>LEN(TRIM(D16))=0</formula>
    </cfRule>
  </conditionalFormatting>
  <conditionalFormatting sqref="F309:G309">
    <cfRule type="containsBlanks" dxfId="585" priority="342">
      <formula>LEN(TRIM(F309))=0</formula>
    </cfRule>
  </conditionalFormatting>
  <conditionalFormatting sqref="F252:H252">
    <cfRule type="notContainsBlanks" dxfId="584" priority="355">
      <formula>LEN(TRIM(F252))&gt;0</formula>
    </cfRule>
    <cfRule type="containsBlanks" dxfId="583" priority="354">
      <formula>LEN(TRIM(F252))=0</formula>
    </cfRule>
  </conditionalFormatting>
  <conditionalFormatting sqref="F266:H266">
    <cfRule type="notContainsBlanks" dxfId="582" priority="362">
      <formula>LEN(TRIM(F266))&gt;0</formula>
    </cfRule>
    <cfRule type="containsBlanks" dxfId="581" priority="363">
      <formula>LEN(TRIM(F266))=0</formula>
    </cfRule>
  </conditionalFormatting>
  <conditionalFormatting sqref="F276:H276">
    <cfRule type="notContainsBlanks" dxfId="580" priority="367">
      <formula>LEN(TRIM(F276))&gt;0</formula>
    </cfRule>
    <cfRule type="containsBlanks" dxfId="579" priority="366">
      <formula>LEN(TRIM(F276))=0</formula>
    </cfRule>
  </conditionalFormatting>
  <conditionalFormatting sqref="F362:AE362">
    <cfRule type="notContainsBlanks" dxfId="578" priority="441">
      <formula>LEN(TRIM(F362))&gt;0</formula>
    </cfRule>
    <cfRule type="containsBlanks" dxfId="577" priority="176">
      <formula>LEN(TRIM(F362))=0</formula>
    </cfRule>
  </conditionalFormatting>
  <conditionalFormatting sqref="G286:H286">
    <cfRule type="containsBlanks" dxfId="576" priority="375">
      <formula>LEN(TRIM(G286))=0</formula>
    </cfRule>
    <cfRule type="notContainsBlanks" dxfId="575" priority="1362">
      <formula>LEN(TRIM(G286))&gt;0</formula>
    </cfRule>
  </conditionalFormatting>
  <conditionalFormatting sqref="G114:I119">
    <cfRule type="expression" dxfId="574" priority="142">
      <formula>COUNTIF($O$57:$O$64,"普通科")=0</formula>
    </cfRule>
  </conditionalFormatting>
  <conditionalFormatting sqref="G160:L164 O160:T164">
    <cfRule type="notContainsBlanks" dxfId="573" priority="214">
      <formula>LEN(TRIM(G160))&gt;0</formula>
    </cfRule>
    <cfRule type="containsBlanks" dxfId="572" priority="1367">
      <formula>LEN(TRIM(G160))=0</formula>
    </cfRule>
  </conditionalFormatting>
  <conditionalFormatting sqref="G505:Q505">
    <cfRule type="expression" dxfId="571" priority="195">
      <formula>A504=1</formula>
    </cfRule>
  </conditionalFormatting>
  <conditionalFormatting sqref="G117:AB119">
    <cfRule type="containsBlanks" dxfId="570" priority="154">
      <formula>LEN(TRIM(G117))=0</formula>
    </cfRule>
  </conditionalFormatting>
  <conditionalFormatting sqref="H127:J133 H135:J136 H138:J139">
    <cfRule type="containsBlanks" dxfId="569" priority="152">
      <formula>LEN(TRIM(H127))=0</formula>
    </cfRule>
  </conditionalFormatting>
  <conditionalFormatting sqref="H126:K140">
    <cfRule type="expression" dxfId="568" priority="122">
      <formula>COUNTIF($O$57:$O$64,"普通科")=0</formula>
    </cfRule>
  </conditionalFormatting>
  <conditionalFormatting sqref="H295:K295">
    <cfRule type="containsBlanks" dxfId="567" priority="1361">
      <formula>LEN(TRIM(H295))=0</formula>
    </cfRule>
  </conditionalFormatting>
  <conditionalFormatting sqref="H295:K296">
    <cfRule type="containsBlanks" dxfId="566" priority="379">
      <formula>LEN(TRIM(H295))=0</formula>
    </cfRule>
  </conditionalFormatting>
  <conditionalFormatting sqref="H296:K296">
    <cfRule type="notContainsBlanks" dxfId="565" priority="378">
      <formula>LEN(TRIM(H296))&gt;0</formula>
    </cfRule>
  </conditionalFormatting>
  <conditionalFormatting sqref="H352:AA352">
    <cfRule type="containsBlanks" dxfId="564" priority="344">
      <formula>LEN(TRIM(H352))=0</formula>
    </cfRule>
    <cfRule type="notContainsBlanks" dxfId="563" priority="442">
      <formula>LEN(TRIM(H352))&gt;0</formula>
    </cfRule>
  </conditionalFormatting>
  <conditionalFormatting sqref="I309:J309">
    <cfRule type="containsBlanks" dxfId="562" priority="341">
      <formula>LEN(TRIM(I309))=0</formula>
    </cfRule>
  </conditionalFormatting>
  <conditionalFormatting sqref="I483:M485">
    <cfRule type="notContainsBlanks" dxfId="561" priority="1369">
      <formula>LEN(TRIM(I483))&gt;0</formula>
    </cfRule>
  </conditionalFormatting>
  <conditionalFormatting sqref="J286:K286">
    <cfRule type="notContainsBlanks" dxfId="560" priority="374">
      <formula>LEN(TRIM(J286))&gt;0</formula>
    </cfRule>
    <cfRule type="containsBlanks" dxfId="559" priority="373">
      <formula>LEN(TRIM(J286))=0</formula>
    </cfRule>
  </conditionalFormatting>
  <conditionalFormatting sqref="J114:L119">
    <cfRule type="expression" dxfId="558" priority="143">
      <formula>COUNTIF($O$57:$O$64,"商業に関する学科")=0</formula>
    </cfRule>
  </conditionalFormatting>
  <conditionalFormatting sqref="K309:L311">
    <cfRule type="expression" dxfId="557" priority="955">
      <formula>#REF!="←ALTの人数が未記入です。（ALTがいない場合は「０」と記入してください。）"</formula>
    </cfRule>
  </conditionalFormatting>
  <conditionalFormatting sqref="K266:M266">
    <cfRule type="notContainsBlanks" dxfId="556" priority="358">
      <formula>LEN(TRIM(K266))&gt;0</formula>
    </cfRule>
    <cfRule type="containsBlanks" dxfId="555" priority="359">
      <formula>LEN(TRIM(K266))=0</formula>
    </cfRule>
  </conditionalFormatting>
  <conditionalFormatting sqref="K330:M331 K334:M335">
    <cfRule type="expression" dxfId="554" priority="119">
      <formula>$K$314="○"</formula>
    </cfRule>
  </conditionalFormatting>
  <conditionalFormatting sqref="K336:M340">
    <cfRule type="expression" dxfId="553" priority="111">
      <formula>$K$314="×"</formula>
    </cfRule>
  </conditionalFormatting>
  <conditionalFormatting sqref="K315:AE315 Q314:AE314">
    <cfRule type="notContainsBlanks" dxfId="552" priority="172">
      <formula>LEN(TRIM(K314))&gt;0</formula>
    </cfRule>
  </conditionalFormatting>
  <conditionalFormatting sqref="K315:AE315">
    <cfRule type="expression" dxfId="551" priority="4">
      <formula>K314="×"</formula>
    </cfRule>
  </conditionalFormatting>
  <conditionalFormatting sqref="K330:AE331 K334:AE340 Q333:AE333 Z332:AE332">
    <cfRule type="notContainsBlanks" dxfId="550" priority="174">
      <formula>LEN(TRIM(K330))&gt;0</formula>
    </cfRule>
  </conditionalFormatting>
  <conditionalFormatting sqref="K330:AE331 Z332:AE332 Q333:AE333 K334:AE340">
    <cfRule type="containsBlanks" dxfId="549" priority="175">
      <formula>LEN(TRIM(K330))=0</formula>
    </cfRule>
  </conditionalFormatting>
  <conditionalFormatting sqref="L127:N133 L135:N136 L138:N139">
    <cfRule type="containsBlanks" dxfId="548" priority="141">
      <formula>LEN(TRIM(L127))=0</formula>
    </cfRule>
  </conditionalFormatting>
  <conditionalFormatting sqref="L126:O140">
    <cfRule type="expression" dxfId="547" priority="132">
      <formula>COUNTIF($O$57:$O$64,"商業に関する学科")=0</formula>
    </cfRule>
  </conditionalFormatting>
  <conditionalFormatting sqref="M286:N286">
    <cfRule type="notContainsBlanks" dxfId="546" priority="372">
      <formula>LEN(TRIM(M286))&gt;0</formula>
    </cfRule>
    <cfRule type="containsBlanks" dxfId="545" priority="371">
      <formula>LEN(TRIM(M286))=0</formula>
    </cfRule>
  </conditionalFormatting>
  <conditionalFormatting sqref="M114:O119">
    <cfRule type="expression" dxfId="544" priority="144">
      <formula>COUNTIF($O$57:$O$64,"工業に関する学科")=0</formula>
    </cfRule>
  </conditionalFormatting>
  <conditionalFormatting sqref="M295:P296">
    <cfRule type="containsBlanks" dxfId="543" priority="959">
      <formula>LEN(TRIM(M295))=0</formula>
    </cfRule>
  </conditionalFormatting>
  <conditionalFormatting sqref="M295:Q295">
    <cfRule type="expression" dxfId="542" priority="958">
      <formula>$H$295=0</formula>
    </cfRule>
  </conditionalFormatting>
  <conditionalFormatting sqref="M296:Q296">
    <cfRule type="expression" dxfId="541" priority="17">
      <formula>$H$296=0</formula>
    </cfRule>
  </conditionalFormatting>
  <conditionalFormatting sqref="N483:N485">
    <cfRule type="expression" dxfId="540" priority="795">
      <formula>I483=0</formula>
    </cfRule>
  </conditionalFormatting>
  <conditionalFormatting sqref="N432:O436">
    <cfRule type="containsBlanks" dxfId="539" priority="1373">
      <formula>LEN(TRIM(N432))=0</formula>
    </cfRule>
  </conditionalFormatting>
  <conditionalFormatting sqref="N330:P331 N334:P335">
    <cfRule type="expression" dxfId="538" priority="118">
      <formula>$N$314="○"</formula>
    </cfRule>
  </conditionalFormatting>
  <conditionalFormatting sqref="N336:P340">
    <cfRule type="expression" dxfId="537" priority="110">
      <formula>$N$314="×"</formula>
    </cfRule>
  </conditionalFormatting>
  <conditionalFormatting sqref="N483:S485">
    <cfRule type="containsBlanks" dxfId="536" priority="1368">
      <formula>LEN(TRIM(N483))=0</formula>
    </cfRule>
  </conditionalFormatting>
  <conditionalFormatting sqref="N430:AE438">
    <cfRule type="expression" dxfId="535" priority="29">
      <formula>AND($A$424&lt;&gt;1,$A$432=1)</formula>
    </cfRule>
  </conditionalFormatting>
  <conditionalFormatting sqref="O417">
    <cfRule type="expression" dxfId="534" priority="1084">
      <formula>$AD$328="✔"</formula>
    </cfRule>
  </conditionalFormatting>
  <conditionalFormatting sqref="P224:Q224 K227:AD227">
    <cfRule type="notContainsBlanks" dxfId="533" priority="445">
      <formula>LEN(TRIM(K224))&gt;0</formula>
    </cfRule>
  </conditionalFormatting>
  <conditionalFormatting sqref="P286:Q286">
    <cfRule type="notContainsBlanks" dxfId="532" priority="370">
      <formula>LEN(TRIM(P286))&gt;0</formula>
    </cfRule>
    <cfRule type="containsBlanks" dxfId="531" priority="369">
      <formula>LEN(TRIM(P286))=0</formula>
    </cfRule>
  </conditionalFormatting>
  <conditionalFormatting sqref="P114:R119">
    <cfRule type="expression" dxfId="530" priority="145">
      <formula>COUNTIF($O$57:$O$64,"家庭に関する学科")=0</formula>
    </cfRule>
  </conditionalFormatting>
  <conditionalFormatting sqref="P127:R133 P135:R136 P138:R139">
    <cfRule type="containsBlanks" dxfId="529" priority="140">
      <formula>LEN(TRIM(P127))=0</formula>
    </cfRule>
  </conditionalFormatting>
  <conditionalFormatting sqref="P126:S140">
    <cfRule type="expression" dxfId="528" priority="130">
      <formula>COUNTIF($O$57:$O$64,"工業に関する学科")=0</formula>
    </cfRule>
  </conditionalFormatting>
  <conditionalFormatting sqref="P436:AE436">
    <cfRule type="containsBlanks" dxfId="527" priority="59">
      <formula>LEN(TRIM(P436))=0</formula>
    </cfRule>
    <cfRule type="notContainsBlanks" dxfId="526" priority="946">
      <formula>LEN(TRIM(P436))&gt;0</formula>
    </cfRule>
  </conditionalFormatting>
  <conditionalFormatting sqref="Q415">
    <cfRule type="expression" dxfId="525" priority="1083">
      <formula>$AD$328="✔"</formula>
    </cfRule>
  </conditionalFormatting>
  <conditionalFormatting sqref="Q417">
    <cfRule type="expression" dxfId="524" priority="61">
      <formula>$AD$328="✔"</formula>
    </cfRule>
  </conditionalFormatting>
  <conditionalFormatting sqref="Q505">
    <cfRule type="expression" dxfId="523" priority="83">
      <formula>A504=1</formula>
    </cfRule>
  </conditionalFormatting>
  <conditionalFormatting sqref="Q330:S331 Q333:S335">
    <cfRule type="expression" dxfId="522" priority="117">
      <formula>$Q$314="○"</formula>
    </cfRule>
  </conditionalFormatting>
  <conditionalFormatting sqref="Q336:S340">
    <cfRule type="expression" dxfId="521" priority="109">
      <formula>$Q$314="×"</formula>
    </cfRule>
  </conditionalFormatting>
  <conditionalFormatting sqref="Q505:W505">
    <cfRule type="containsBlanks" dxfId="520" priority="194">
      <formula>LEN(TRIM(Q505))=0</formula>
    </cfRule>
    <cfRule type="notContainsBlanks" dxfId="519" priority="193">
      <formula>LEN(TRIM(Q505))&gt;0</formula>
    </cfRule>
  </conditionalFormatting>
  <conditionalFormatting sqref="Q394:AD394">
    <cfRule type="containsBlanks" dxfId="518" priority="66">
      <formula>LEN(TRIM(Q394))=0</formula>
    </cfRule>
    <cfRule type="notContainsErrors" dxfId="517" priority="395">
      <formula>NOT(ISERROR(Q394))</formula>
    </cfRule>
    <cfRule type="notContainsBlanks" dxfId="516" priority="65">
      <formula>LEN(TRIM(Q394))&gt;0</formula>
    </cfRule>
  </conditionalFormatting>
  <conditionalFormatting sqref="Q314:AE314 K315:AE315">
    <cfRule type="containsBlanks" dxfId="515" priority="173">
      <formula>LEN(TRIM(K314))=0</formula>
    </cfRule>
  </conditionalFormatting>
  <conditionalFormatting sqref="R172:AA177">
    <cfRule type="containsBlanks" dxfId="514" priority="213">
      <formula>LEN(TRIM(R172))=0</formula>
    </cfRule>
  </conditionalFormatting>
  <conditionalFormatting sqref="R179:AA179 S180:AA180 R181:AA181 S182:AA182 R183:AA183 S184:AA184 R185:AA185 R188:AA189 R191:AA191 S192:AA192 R193:AA193 R196:AA196">
    <cfRule type="notContainsBlanks" dxfId="513" priority="210">
      <formula>LEN(TRIM(R179))&gt;0</formula>
    </cfRule>
  </conditionalFormatting>
  <conditionalFormatting sqref="R179:AA179 S180:AA180 R181:AA181 S182:AA182 R183:AA183 S184:AA184 R185:AA185">
    <cfRule type="containsBlanks" dxfId="512" priority="212">
      <formula>LEN(TRIM(R179))=0</formula>
    </cfRule>
  </conditionalFormatting>
  <conditionalFormatting sqref="R188:AA189 R191:AA191 S192:AA192 R193:AA193 R196:AA196">
    <cfRule type="containsBlanks" dxfId="511" priority="211">
      <formula>LEN(TRIM(R188))=0</formula>
    </cfRule>
  </conditionalFormatting>
  <conditionalFormatting sqref="R148:AE151">
    <cfRule type="expression" dxfId="510" priority="55">
      <formula>$A$47=""</formula>
    </cfRule>
    <cfRule type="expression" dxfId="509" priority="53">
      <formula>AND($A$32="✔",OR($A$44="",$A$47=""))</formula>
    </cfRule>
  </conditionalFormatting>
  <conditionalFormatting sqref="S495:S497">
    <cfRule type="expression" dxfId="508" priority="915">
      <formula>$AK$1="学校法人項目回答不要"</formula>
    </cfRule>
    <cfRule type="expression" dxfId="507" priority="917">
      <formula>$AK$1="学校法人項目回答不要"</formula>
    </cfRule>
  </conditionalFormatting>
  <conditionalFormatting sqref="S286:T286">
    <cfRule type="containsBlanks" dxfId="506" priority="368">
      <formula>LEN(TRIM(S286))=0</formula>
    </cfRule>
  </conditionalFormatting>
  <conditionalFormatting sqref="S90:AA107">
    <cfRule type="containsBlanks" dxfId="505" priority="183">
      <formula>LEN(TRIM(S90))=0</formula>
    </cfRule>
    <cfRule type="notContainsBlanks" dxfId="504" priority="182">
      <formula>LEN(TRIM(S90))&gt;0</formula>
    </cfRule>
  </conditionalFormatting>
  <conditionalFormatting sqref="S114:AB119">
    <cfRule type="expression" dxfId="503" priority="146">
      <formula>COUNTIF($O$57:$O$64,"その他の学科")=0</formula>
    </cfRule>
  </conditionalFormatting>
  <conditionalFormatting sqref="S537:AD537">
    <cfRule type="expression" dxfId="502" priority="923">
      <formula>$AF$537="←特別利害関係者の人数が「監事総数」を上回っているので修正願います。"</formula>
    </cfRule>
  </conditionalFormatting>
  <conditionalFormatting sqref="T137">
    <cfRule type="expression" dxfId="501" priority="541">
      <formula>$AF$135="←「工業」に関する学科の入学後納付金が未記入です。"</formula>
    </cfRule>
  </conditionalFormatting>
  <conditionalFormatting sqref="T76:U76 X76 T77:Y82">
    <cfRule type="expression" dxfId="500" priority="820">
      <formula>$AF$75="←他県からの生徒数が未記入です。（いない場合は「０」と記入してください。）"</formula>
    </cfRule>
  </conditionalFormatting>
  <conditionalFormatting sqref="T127:V133 T135:V136 T138:V139">
    <cfRule type="containsBlanks" dxfId="499" priority="138">
      <formula>LEN(TRIM(T127))=0</formula>
    </cfRule>
  </conditionalFormatting>
  <conditionalFormatting sqref="T330:V331 T333:V335">
    <cfRule type="expression" dxfId="498" priority="116">
      <formula>$T$314="○"</formula>
    </cfRule>
  </conditionalFormatting>
  <conditionalFormatting sqref="T336:V340">
    <cfRule type="expression" dxfId="497" priority="108">
      <formula>$T$314="×"</formula>
    </cfRule>
  </conditionalFormatting>
  <conditionalFormatting sqref="T126:W140">
    <cfRule type="expression" dxfId="496" priority="128">
      <formula>COUNTIF($O$57:$O$64,"家庭に関する学科")=0</formula>
    </cfRule>
  </conditionalFormatting>
  <conditionalFormatting sqref="T8:AE10 T11 T12:AE14 D8:P10 E11 E12:P12 D13:P14 D16:P19 T16:AE19 F20:P22 T21:AE22 E23 T23 E24:P24 T24:AE26 D25:P26">
    <cfRule type="notContainsBlanks" dxfId="495" priority="547">
      <formula>LEN(TRIM(D8))&gt;0</formula>
    </cfRule>
  </conditionalFormatting>
  <conditionalFormatting sqref="T9:AE10 T11 T12:AE14">
    <cfRule type="containsBlanks" dxfId="494" priority="416">
      <formula>LEN(TRIM(T9))=0</formula>
    </cfRule>
  </conditionalFormatting>
  <conditionalFormatting sqref="U373 U377">
    <cfRule type="containsBlanks" dxfId="493" priority="346">
      <formula>LEN(TRIM(U373))=0</formula>
    </cfRule>
  </conditionalFormatting>
  <conditionalFormatting sqref="U115:V119">
    <cfRule type="expression" dxfId="492" priority="40">
      <formula>$U$115="科"</formula>
    </cfRule>
  </conditionalFormatting>
  <conditionalFormatting sqref="U406:Y412">
    <cfRule type="containsBlanks" dxfId="491" priority="165">
      <formula>LEN(TRIM(U406))=0</formula>
    </cfRule>
    <cfRule type="expression" dxfId="490" priority="8">
      <formula>$A$395="○"</formula>
    </cfRule>
  </conditionalFormatting>
  <conditionalFormatting sqref="U457:AB458">
    <cfRule type="containsBlanks" dxfId="489" priority="162">
      <formula>LEN(TRIM(U457))=0</formula>
    </cfRule>
  </conditionalFormatting>
  <conditionalFormatting sqref="U372:AD372 Z373 U374:AD376 Z377 U378:AD378">
    <cfRule type="containsBlanks" dxfId="488" priority="345">
      <formula>LEN(TRIM(U372))=0</formula>
    </cfRule>
  </conditionalFormatting>
  <conditionalFormatting sqref="U372:AD378">
    <cfRule type="notContainsBlanks" dxfId="487" priority="1375">
      <formula>LEN(TRIM(U372))&gt;0</formula>
    </cfRule>
  </conditionalFormatting>
  <conditionalFormatting sqref="W115:X119">
    <cfRule type="expression" dxfId="486" priority="39">
      <formula>$W$115="科"</formula>
    </cfRule>
  </conditionalFormatting>
  <conditionalFormatting sqref="W330:Y331 W333:Y335">
    <cfRule type="expression" dxfId="485" priority="115">
      <formula>$W$314="○"</formula>
    </cfRule>
  </conditionalFormatting>
  <conditionalFormatting sqref="W336:Y340">
    <cfRule type="expression" dxfId="484" priority="107">
      <formula>$W$314="×"</formula>
    </cfRule>
  </conditionalFormatting>
  <conditionalFormatting sqref="X490:Y490">
    <cfRule type="notContainsBlanks" dxfId="483" priority="427">
      <formula>LEN(TRIM(X490))&gt;0</formula>
    </cfRule>
  </conditionalFormatting>
  <conditionalFormatting sqref="X490:Y491">
    <cfRule type="containsBlanks" dxfId="482" priority="388">
      <formula>LEN(TRIM(X490))=0</formula>
    </cfRule>
  </conditionalFormatting>
  <conditionalFormatting sqref="X491:Y491">
    <cfRule type="notContainsBlanks" dxfId="481" priority="387">
      <formula>LEN(TRIM(X491))&gt;0</formula>
    </cfRule>
  </conditionalFormatting>
  <conditionalFormatting sqref="X127:Z133 X135:Z136 X138:Z139">
    <cfRule type="containsBlanks" dxfId="480" priority="136">
      <formula>LEN(TRIM(X127))=0</formula>
    </cfRule>
  </conditionalFormatting>
  <conditionalFormatting sqref="X126:AA140">
    <cfRule type="expression" dxfId="479" priority="126">
      <formula>COUNTIF($O$57:$O$64,"その他の学科")=0</formula>
    </cfRule>
  </conditionalFormatting>
  <conditionalFormatting sqref="Y75:Z76 AB75:AC76">
    <cfRule type="containsBlanks" dxfId="478" priority="407">
      <formula>LEN(TRIM(Y75))=0</formula>
    </cfRule>
    <cfRule type="notContainsBlanks" dxfId="477" priority="545">
      <formula>LEN(TRIM(Y75))&gt;0</formula>
    </cfRule>
  </conditionalFormatting>
  <conditionalFormatting sqref="Y75:Z76">
    <cfRule type="expression" dxfId="476" priority="85">
      <formula>A77=2</formula>
    </cfRule>
  </conditionalFormatting>
  <conditionalFormatting sqref="Y115:Z119">
    <cfRule type="expression" dxfId="475" priority="38">
      <formula>$Y$115="科"</formula>
    </cfRule>
  </conditionalFormatting>
  <conditionalFormatting sqref="Y286:Z286">
    <cfRule type="containsBlanks" dxfId="474" priority="340">
      <formula>LEN(TRIM(Y286))=0</formula>
    </cfRule>
  </conditionalFormatting>
  <conditionalFormatting sqref="Y525:AD525">
    <cfRule type="expression" dxfId="473" priority="1355">
      <formula>#REF!="←非常勤の人数が↑の「評議員総数」を上回っているので修正願います。"</formula>
    </cfRule>
  </conditionalFormatting>
  <conditionalFormatting sqref="Y537:AD537">
    <cfRule type="expression" dxfId="472" priority="924">
      <formula>$AF$537="←【監事のうち特別利害関係者の人数】が未記入です。（０人の場合は「０」と記入してください。）"</formula>
    </cfRule>
  </conditionalFormatting>
  <conditionalFormatting sqref="Z371">
    <cfRule type="expression" dxfId="471" priority="1088">
      <formula>#REF!&lt;&gt;0</formula>
    </cfRule>
  </conditionalFormatting>
  <conditionalFormatting sqref="Z405">
    <cfRule type="expression" dxfId="470" priority="798">
      <formula>#REF!&lt;&gt;0</formula>
    </cfRule>
  </conditionalFormatting>
  <conditionalFormatting sqref="Z330:AB335">
    <cfRule type="expression" dxfId="469" priority="114">
      <formula>$Z$314="○"</formula>
    </cfRule>
  </conditionalFormatting>
  <conditionalFormatting sqref="Z336:AB340">
    <cfRule type="expression" dxfId="468" priority="106">
      <formula>$Z$314="×"</formula>
    </cfRule>
  </conditionalFormatting>
  <conditionalFormatting sqref="Z372:AD378">
    <cfRule type="expression" dxfId="467" priority="67">
      <formula>$AC$362="○"</formula>
    </cfRule>
  </conditionalFormatting>
  <conditionalFormatting sqref="Z407:AD408 Z409:Z411 Z412:AD412">
    <cfRule type="containsBlanks" dxfId="466" priority="1372">
      <formula>LEN(TRIM(Z407))=0</formula>
    </cfRule>
  </conditionalFormatting>
  <conditionalFormatting sqref="Z407:AD412">
    <cfRule type="expression" dxfId="465" priority="62">
      <formula>$F$395="○"</formula>
    </cfRule>
  </conditionalFormatting>
  <conditionalFormatting sqref="AA76 AD76:AE76 Z77:AE82">
    <cfRule type="expression" dxfId="464" priority="819">
      <formula>$AF$75="←外国人生徒数が未記入です。（いない場合は「０」と記入してください。）"</formula>
    </cfRule>
  </conditionalFormatting>
  <conditionalFormatting sqref="AA115:AB119">
    <cfRule type="expression" dxfId="463" priority="37">
      <formula>$AA$115="科"</formula>
    </cfRule>
  </conditionalFormatting>
  <conditionalFormatting sqref="AB75:AC76">
    <cfRule type="expression" dxfId="462" priority="84">
      <formula>A77=1</formula>
    </cfRule>
  </conditionalFormatting>
  <conditionalFormatting sqref="AB286:AC286">
    <cfRule type="containsBlanks" dxfId="461" priority="339">
      <formula>LEN(TRIM(AB286))=0</formula>
    </cfRule>
  </conditionalFormatting>
  <conditionalFormatting sqref="AB284:AE286">
    <cfRule type="expression" dxfId="460" priority="18">
      <formula>$A$46&lt;&gt;"○"</formula>
    </cfRule>
  </conditionalFormatting>
  <conditionalFormatting sqref="AC330:AE335">
    <cfRule type="expression" dxfId="459" priority="113">
      <formula>$AC$314="○"</formula>
    </cfRule>
  </conditionalFormatting>
  <conditionalFormatting sqref="AC336:AE340">
    <cfRule type="expression" dxfId="458" priority="105">
      <formula>$AC$314="×"</formula>
    </cfRule>
  </conditionalFormatting>
  <conditionalFormatting sqref="AE430">
    <cfRule type="expression" dxfId="457" priority="58">
      <formula>$A$424=1</formula>
    </cfRule>
    <cfRule type="expression" dxfId="456" priority="60">
      <formula>AND($A$424&lt;&gt;1,$A$432=1)</formula>
    </cfRule>
  </conditionalFormatting>
  <conditionalFormatting sqref="AF11:AF14">
    <cfRule type="notContainsBlanks" dxfId="455" priority="548">
      <formula>LEN(TRIM(AF11))&gt;0</formula>
    </cfRule>
  </conditionalFormatting>
  <conditionalFormatting sqref="AF15:AF43 AF45:AF87 AF89:AF114 AF116:AF135 AF141:AF171 AF205:AF213 AF1:AF10 AF316:AF329 AF341:AF395 AF401:AF404">
    <cfRule type="notContainsBlanks" dxfId="454" priority="1377">
      <formula>LEN(TRIM(AF1))&gt;0</formula>
    </cfRule>
  </conditionalFormatting>
  <conditionalFormatting sqref="AF31">
    <cfRule type="expression" dxfId="453" priority="125">
      <formula>COUNTIF($A$206:$AE$541,"✓")=""</formula>
    </cfRule>
  </conditionalFormatting>
  <conditionalFormatting sqref="AF44">
    <cfRule type="notContainsBlanks" dxfId="452" priority="14">
      <formula>LEN(TRIM(AF44))&gt;0</formula>
    </cfRule>
  </conditionalFormatting>
  <conditionalFormatting sqref="AF71:AF146">
    <cfRule type="expression" dxfId="451" priority="26">
      <formula>AND($A$32="✔",$A$44="○",$A$47="○")</formula>
    </cfRule>
  </conditionalFormatting>
  <conditionalFormatting sqref="AF71:AF169">
    <cfRule type="expression" dxfId="450" priority="22">
      <formula>AND($A$32="✔",$A$44="○",$A$45="",$A$46="",$A$47="")</formula>
    </cfRule>
    <cfRule type="expression" dxfId="449" priority="23">
      <formula>AND($A$32="✔",$A$44="○",OR($A$45="○",$A$46="○"),$A$47="")</formula>
    </cfRule>
  </conditionalFormatting>
  <conditionalFormatting sqref="AF138">
    <cfRule type="notContainsBlanks" dxfId="448" priority="36">
      <formula>LEN(TRIM(AF138))&gt;0</formula>
    </cfRule>
  </conditionalFormatting>
  <conditionalFormatting sqref="AF171:AF205">
    <cfRule type="expression" dxfId="447" priority="21">
      <formula>AND($A$32="✔",$A$44="○",$A$45="",$A$46="",$A$47="")</formula>
    </cfRule>
  </conditionalFormatting>
  <conditionalFormatting sqref="AF172:AF204">
    <cfRule type="notContainsBlanks" dxfId="446" priority="544">
      <formula>LEN(TRIM(AF172))&gt;0</formula>
    </cfRule>
  </conditionalFormatting>
  <conditionalFormatting sqref="AF214:AF314">
    <cfRule type="notContainsBlanks" dxfId="445" priority="10">
      <formula>LEN(TRIM(AF214))&gt;0</formula>
    </cfRule>
  </conditionalFormatting>
  <conditionalFormatting sqref="AF315">
    <cfRule type="notContainsBlanks" dxfId="444" priority="9">
      <formula>LEN(TRIM(AF315))&gt;0</formula>
    </cfRule>
  </conditionalFormatting>
  <conditionalFormatting sqref="AF330">
    <cfRule type="notContainsBlanks" dxfId="443" priority="34">
      <formula>LEN(TRIM(AF330))&gt;0</formula>
    </cfRule>
  </conditionalFormatting>
  <conditionalFormatting sqref="AF334:AF336">
    <cfRule type="notContainsBlanks" dxfId="442" priority="33">
      <formula>LEN(TRIM(AF334))&gt;0</formula>
    </cfRule>
  </conditionalFormatting>
  <conditionalFormatting sqref="AF339:AF340">
    <cfRule type="notContainsBlanks" dxfId="441" priority="32">
      <formula>LEN(TRIM(AF339))&gt;0</formula>
    </cfRule>
  </conditionalFormatting>
  <conditionalFormatting sqref="AF405:AF406">
    <cfRule type="notContainsBlanks" dxfId="440" priority="6">
      <formula>LEN(TRIM(AF405))&gt;0</formula>
    </cfRule>
  </conditionalFormatting>
  <conditionalFormatting sqref="AF407:AF549">
    <cfRule type="notContainsBlanks" dxfId="439" priority="5">
      <formula>LEN(TRIM(AF407))&gt;0</formula>
    </cfRule>
  </conditionalFormatting>
  <conditionalFormatting sqref="AW351:AW352 AX353:AX356 AK357:AK361">
    <cfRule type="expression" dxfId="438" priority="1117">
      <formula>NOT(#REF!="")</formula>
    </cfRule>
  </conditionalFormatting>
  <dataValidations count="17">
    <dataValidation imeMode="fullKatakana" allowBlank="1" showInputMessage="1" showErrorMessage="1" sqref="D8:P8 T8:AE8 H24:P24 H12:P12 D16:P16 F21:P21 T16:AE16" xr:uid="{A7E4BDFD-6E6B-4C5F-A8EA-AE629B9498A8}"/>
    <dataValidation type="list" allowBlank="1" showInputMessage="1" showErrorMessage="1" sqref="X492:Y493" xr:uid="{65FF3B84-C8F1-4F27-AD82-22C0821428EF}">
      <formula1>"1,2"</formula1>
    </dataValidation>
    <dataValidation type="list" allowBlank="1" showInputMessage="1" showErrorMessage="1" sqref="A32:B32 A480:B480" xr:uid="{6BFB0783-F774-4F29-86B2-7E4B7EBF5754}">
      <formula1>$AQ$550:$AQ$551</formula1>
    </dataValidation>
    <dataValidation type="list" allowBlank="1" showInputMessage="1" showErrorMessage="1" sqref="A77 A424:B426" xr:uid="{234A69F7-91B7-4A32-956B-BDCDEA7A3825}">
      <formula1>$AO$550:$AO$553</formula1>
    </dataValidation>
    <dataValidation type="custom" allowBlank="1" showInputMessage="1" showErrorMessage="1" errorTitle="スペース・改行の入力禁止" error="セル内に【スペース（空白）】または【改行】が含まれています。_x000a_スペース・改行を削除してください。" sqref="D19" xr:uid="{E3E99324-6912-424C-BAE5-3535E01C0C1E}">
      <formula1>AND(ISERROR(FIND(" ",D19)),ISERROR(FIND("　",D19)),COUNTIF(INDIRECT("RC",0),"*"&amp;CHAR(10)&amp;"*")=0)</formula1>
    </dataValidation>
    <dataValidation type="list" allowBlank="1" showInputMessage="1" showErrorMessage="1" sqref="A2:F2" xr:uid="{7AC96774-8A10-497D-BDA5-E81654ABD6D7}">
      <formula1>"選択してください↓,北海道,青森県,岩手県,宮城県,秋田県,山形県,福島県,新潟県,茨城県,栃木県,群馬県,埼玉県,千葉県,神奈川県,東京都,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A432:B435" xr:uid="{FA1D9394-9776-4D48-B3CF-16A07F834990}">
      <formula1>$AO$550:$AO$554</formula1>
    </dataValidation>
    <dataValidation type="list" allowBlank="1" showInputMessage="1" showErrorMessage="1" sqref="N491:O493 Q465 Q467:Q468 Q470 Q450:Q454" xr:uid="{9DB4A736-A5A2-4A41-9F59-870E065B22CC}">
      <formula1>"○,　"</formula1>
    </dataValidation>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7" xr:uid="{CA36EEB7-F12D-4F4A-BC9C-720513810D41}">
      <formula1>INDIRECT($A$2)</formula1>
    </dataValidation>
    <dataValidation type="list" allowBlank="1" showInputMessage="1" showErrorMessage="1" sqref="O57:U65" xr:uid="{CEA2F06A-5F0C-4D92-9FF3-5A74768A0647}">
      <formula1>"　,普通科,商業に関する学科,工業に関する学科,家庭に関する学科,その他の学科"</formula1>
    </dataValidation>
    <dataValidation type="list" allowBlank="1" showInputMessage="1" showErrorMessage="1" sqref="X490:Y491 A504:B505" xr:uid="{0CF1F590-E6D3-4719-8D43-7154093CB595}">
      <formula1>$AO$550:$AO$552</formula1>
    </dataValidation>
    <dataValidation type="custom" allowBlank="1" showInputMessage="1" showErrorMessage="1" sqref="Y75:Z76" xr:uid="{6F1E1B78-ECC6-4490-B0C9-1BD277185021}">
      <formula1>$A$77&lt;&gt;"2"</formula1>
    </dataValidation>
    <dataValidation type="custom" allowBlank="1" showInputMessage="1" showErrorMessage="1" sqref="AB75:AC76" xr:uid="{402E537B-6501-4993-9188-0BEF59D55340}">
      <formula1>$A$77&lt;&gt;"1"</formula1>
    </dataValidation>
    <dataValidation type="list" allowBlank="1" showInputMessage="1" showErrorMessage="1" sqref="N432:O436 A44:B47 U372:U377 A387:J395 A471:B474 K336:AE339 A236:B241 U457:AB458 D224:E227 P224:Q224 V374:Y377 Z372:Z377 V372:Y372 AA374:AD377 AA372:AD372 K330:AE331 Z332:AE334 Q333:Y334 K334:P334 F362:W362 AC362:AE362 U406:Y411 Z407:AD411 A214:B219" xr:uid="{0184E63A-5754-4D60-AFBB-8FF42D9ACB60}">
      <formula1>$AP$550:$AP$551</formula1>
    </dataValidation>
    <dataValidation type="list" allowBlank="1" showInputMessage="1" showErrorMessage="1" sqref="Q314:AE314" xr:uid="{B99D5280-78B8-48D5-82E6-96A7495018FD}">
      <formula1>$AP$550:$AP$552</formula1>
    </dataValidation>
    <dataValidation allowBlank="1" showInputMessage="1" showErrorMessage="1" promptTitle="（！）単位は「円」です" prompt="昨年まで千円単位で入力をお願いしていましたが、円単位での入力に変更となりました。" sqref="R199:AA200 R172:AA172" xr:uid="{78EFA3BE-CF6D-456A-8B42-1A993D497F08}"/>
    <dataValidation type="list" allowBlank="1" showInputMessage="1" showErrorMessage="1" sqref="K315:AE315" xr:uid="{0555404A-C1A4-4E8A-8542-44F51F3A3B4B}">
      <formula1>"受給有,受給無,受給対象外,不明"</formula1>
    </dataValidation>
  </dataValidations>
  <printOptions horizontalCentered="1"/>
  <pageMargins left="0.39370078740157483" right="0.39370078740157483" top="0.19685039370078741" bottom="0" header="0.59055118110236227" footer="0.11811023622047245"/>
  <pageSetup paperSize="9" scale="88" fitToHeight="0" orientation="portrait" useFirstPageNumber="1" r:id="rId1"/>
  <headerFooter alignWithMargins="0">
    <oddFooter>&amp;C&amp;"ＭＳ Ｐゴシック,標準"&amp;10&amp;P</oddFooter>
  </headerFooter>
  <rowBreaks count="8" manualBreakCount="8">
    <brk id="67" min="1" max="30" man="1"/>
    <brk id="124" max="16383" man="1"/>
    <brk id="170" max="16383" man="1"/>
    <brk id="205" max="16383" man="1"/>
    <brk id="279" max="16383" man="1"/>
    <brk id="343" max="16383" man="1"/>
    <brk id="415" max="30" man="1"/>
    <brk id="494" max="16383" man="1"/>
  </rowBreaks>
  <colBreaks count="1" manualBreakCount="1">
    <brk id="32" max="1048575" man="1"/>
  </colBreaks>
  <ignoredErrors>
    <ignoredError sqref="V57:Y65" unlockedFormula="1"/>
    <ignoredError sqref="V88" formula="1"/>
    <ignoredError sqref="B229:C230 A317:B31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67C5-E9BA-4E6E-830A-391DE5C4492B}">
  <sheetPr>
    <tabColor indexed="45"/>
  </sheetPr>
  <dimension ref="A1:BK1186"/>
  <sheetViews>
    <sheetView showGridLines="0" tabSelected="1" zoomScaleNormal="100" zoomScaleSheetLayoutView="100" workbookViewId="0">
      <selection activeCell="AF7" sqref="AF7"/>
    </sheetView>
  </sheetViews>
  <sheetFormatPr defaultColWidth="4.33203125" defaultRowHeight="15" customHeight="1" x14ac:dyDescent="0.15"/>
  <cols>
    <col min="1" max="31" width="4.1640625" style="34" customWidth="1"/>
    <col min="32" max="32" width="88.1640625" style="49" customWidth="1"/>
    <col min="33" max="33" width="23.6640625" style="49" hidden="1" customWidth="1"/>
    <col min="34" max="34" width="13.1640625" style="34" hidden="1" customWidth="1"/>
    <col min="35" max="35" width="9.33203125" style="34" hidden="1" customWidth="1"/>
    <col min="36" max="37" width="18.83203125" style="34" hidden="1" customWidth="1"/>
    <col min="38" max="38" width="40.6640625" style="34" hidden="1" customWidth="1"/>
    <col min="39" max="39" width="26.1640625" style="34" hidden="1" customWidth="1"/>
    <col min="40" max="40" width="25.83203125" style="34" hidden="1" customWidth="1"/>
    <col min="41" max="42" width="9" style="34" hidden="1" customWidth="1"/>
    <col min="43" max="43" width="18" style="34" hidden="1" customWidth="1"/>
    <col min="44" max="44" width="2" style="34" hidden="1" customWidth="1"/>
    <col min="45" max="16384" width="4.33203125" style="34"/>
  </cols>
  <sheetData>
    <row r="1" spans="1:37" ht="21" customHeight="1" x14ac:dyDescent="0.15">
      <c r="A1" s="2740" t="s">
        <v>0</v>
      </c>
      <c r="B1" s="2741"/>
      <c r="C1" s="2741"/>
      <c r="D1" s="2741"/>
      <c r="E1" s="2741"/>
      <c r="F1" s="2742"/>
      <c r="G1" s="2743" t="s">
        <v>1</v>
      </c>
      <c r="H1" s="2744"/>
      <c r="I1" s="2744"/>
      <c r="J1" s="2744"/>
      <c r="K1" s="2744"/>
      <c r="L1" s="2744"/>
      <c r="M1" s="2744"/>
      <c r="N1" s="2744"/>
      <c r="O1" s="2744"/>
      <c r="P1" s="2744"/>
      <c r="Q1" s="2744"/>
      <c r="R1" s="2744"/>
      <c r="S1" s="2744"/>
      <c r="T1" s="2744"/>
      <c r="U1" s="2744"/>
      <c r="V1" s="2744"/>
      <c r="W1" s="2744"/>
      <c r="X1" s="2744"/>
      <c r="Y1" s="2744"/>
      <c r="Z1" s="2744"/>
      <c r="AA1" s="2744"/>
      <c r="AB1" s="2744"/>
      <c r="AC1" s="2744"/>
      <c r="AD1" s="2744"/>
      <c r="AE1" s="2744"/>
      <c r="AF1" s="52" t="s">
        <v>2</v>
      </c>
      <c r="AG1" s="52"/>
      <c r="AJ1" s="82"/>
      <c r="AK1" s="460" t="str">
        <f>IFERROR(VLOOKUP(A4,$AN$432:$AQ$1174,4,FALSE),"")</f>
        <v/>
      </c>
    </row>
    <row r="2" spans="1:37" ht="30" customHeight="1" thickBot="1" x14ac:dyDescent="0.2">
      <c r="A2" s="2745" t="s">
        <v>3074</v>
      </c>
      <c r="B2" s="2746"/>
      <c r="C2" s="2746"/>
      <c r="D2" s="2746"/>
      <c r="E2" s="2746"/>
      <c r="F2" s="2747"/>
      <c r="G2" s="2744" t="s">
        <v>2962</v>
      </c>
      <c r="H2" s="2744"/>
      <c r="I2" s="2744"/>
      <c r="J2" s="2744"/>
      <c r="K2" s="2744"/>
      <c r="L2" s="2744"/>
      <c r="M2" s="2744"/>
      <c r="N2" s="2744"/>
      <c r="O2" s="2744"/>
      <c r="P2" s="2744"/>
      <c r="Q2" s="2744"/>
      <c r="R2" s="2744"/>
      <c r="S2" s="2744"/>
      <c r="T2" s="2744"/>
      <c r="U2" s="2744"/>
      <c r="V2" s="2744"/>
      <c r="W2" s="2744"/>
      <c r="X2" s="2744"/>
      <c r="Y2" s="2744"/>
      <c r="Z2" s="2744"/>
      <c r="AA2" s="2744"/>
      <c r="AB2" s="2744"/>
      <c r="AC2" s="2744"/>
      <c r="AD2" s="2744"/>
      <c r="AE2" s="2744"/>
      <c r="AF2" s="1244" t="str">
        <f>IF(A2="選択してください↓","←都道府県名が未選択です。（セルを選択し▼をクリックすると都道府県一覧が表示されます。）",
IF(A2="","←都道府県名が未選択です。（セルを選択し▼をクリックすると都道府県一覧が表示されます。）",""))</f>
        <v>←都道府県名が未選択です。（セルを選択し▼をクリックすると都道府県一覧が表示されます。）</v>
      </c>
      <c r="AG2" s="53"/>
      <c r="AJ2" s="83"/>
      <c r="AK2" s="34" t="str">
        <f>IFERROR(VLOOKUP(A4,AN432:AR1174,5,FALSE),"")</f>
        <v/>
      </c>
    </row>
    <row r="3" spans="1:37" ht="7.5" customHeight="1" thickBot="1" x14ac:dyDescent="0.2">
      <c r="A3" s="461"/>
      <c r="B3" s="461"/>
      <c r="C3" s="461"/>
      <c r="D3" s="461"/>
      <c r="E3" s="461"/>
      <c r="F3" s="461"/>
      <c r="G3" s="2744"/>
      <c r="H3" s="2744"/>
      <c r="I3" s="2744"/>
      <c r="J3" s="2744"/>
      <c r="K3" s="2744"/>
      <c r="L3" s="2744"/>
      <c r="M3" s="2744"/>
      <c r="N3" s="2744"/>
      <c r="O3" s="2744"/>
      <c r="P3" s="2744"/>
      <c r="Q3" s="2744"/>
      <c r="R3" s="2744"/>
      <c r="S3" s="2744"/>
      <c r="T3" s="2744"/>
      <c r="U3" s="2744"/>
      <c r="V3" s="2744"/>
      <c r="W3" s="2744"/>
      <c r="X3" s="2744"/>
      <c r="Y3" s="2744"/>
      <c r="Z3" s="2744"/>
      <c r="AA3" s="2744"/>
      <c r="AB3" s="2744"/>
      <c r="AC3" s="2744"/>
      <c r="AD3" s="2744"/>
      <c r="AE3" s="2744"/>
      <c r="AF3" s="1244"/>
      <c r="AG3" s="53"/>
    </row>
    <row r="4" spans="1:37" ht="16.5" customHeight="1" thickBot="1" x14ac:dyDescent="0.2">
      <c r="A4" s="1245" t="str">
        <f>IFERROR(VLOOKUP(CONCATENATE($A$2&amp;$D$17),$AM$432:$AP$1174,2,FALSE),"")</f>
        <v/>
      </c>
      <c r="B4" s="1246"/>
      <c r="C4" s="1246"/>
      <c r="D4" s="1246"/>
      <c r="E4" s="462" t="str">
        <f>IFERROR(VLOOKUP(CONCATENATE($A$2&amp;$D$17),$AM$432:$AP$1174,3,FALSE),"")</f>
        <v/>
      </c>
      <c r="F4" s="463" t="str">
        <f>IFERROR(VLOOKUP(CONCATENATE($A$2&amp;$D$17),$AM$432:$AP$1174,4,FALSE),"")</f>
        <v/>
      </c>
      <c r="G4" s="461"/>
      <c r="H4" s="461"/>
      <c r="I4" s="464"/>
      <c r="J4" s="465"/>
      <c r="K4" s="2748" t="s">
        <v>3092</v>
      </c>
      <c r="L4" s="2748"/>
      <c r="M4" s="2748"/>
      <c r="N4" s="2748"/>
      <c r="O4" s="2748"/>
      <c r="P4" s="2748"/>
      <c r="Q4" s="2748"/>
      <c r="R4" s="2748"/>
      <c r="S4" s="2748"/>
      <c r="T4" s="2748"/>
      <c r="U4" s="2748"/>
      <c r="V4" s="2748"/>
      <c r="W4" s="2748"/>
      <c r="X4" s="464"/>
      <c r="Y4" s="465"/>
      <c r="Z4" s="464"/>
      <c r="AA4" s="461"/>
      <c r="AB4" s="461"/>
      <c r="AC4" s="461"/>
      <c r="AD4" s="461"/>
      <c r="AE4" s="461"/>
    </row>
    <row r="5" spans="1:37" ht="26.25" customHeight="1" x14ac:dyDescent="0.15">
      <c r="A5" s="2749" t="s">
        <v>4</v>
      </c>
      <c r="B5" s="2749"/>
      <c r="C5" s="2749"/>
      <c r="D5" s="2749"/>
      <c r="E5" s="2749"/>
      <c r="F5" s="2749"/>
      <c r="G5" s="2749"/>
      <c r="H5" s="2749"/>
      <c r="I5" s="2749"/>
      <c r="J5" s="2749"/>
      <c r="K5" s="2748"/>
      <c r="L5" s="2748"/>
      <c r="M5" s="2748"/>
      <c r="N5" s="2748"/>
      <c r="O5" s="2748"/>
      <c r="P5" s="2748"/>
      <c r="Q5" s="2748"/>
      <c r="R5" s="2748"/>
      <c r="S5" s="2748"/>
      <c r="T5" s="2748"/>
      <c r="U5" s="2748"/>
      <c r="V5" s="2748"/>
      <c r="W5" s="2748"/>
      <c r="X5" s="466"/>
      <c r="Y5" s="465"/>
      <c r="Z5" s="464"/>
      <c r="AA5" s="461"/>
      <c r="AB5" s="461"/>
      <c r="AC5" s="461"/>
      <c r="AD5" s="461"/>
      <c r="AE5" s="461"/>
    </row>
    <row r="6" spans="1:37" ht="13.5" customHeight="1" x14ac:dyDescent="0.15">
      <c r="A6" s="2763" t="s">
        <v>5</v>
      </c>
      <c r="B6" s="2763"/>
      <c r="C6" s="461"/>
      <c r="D6" s="461"/>
      <c r="E6" s="461"/>
      <c r="F6" s="461"/>
      <c r="G6" s="461"/>
      <c r="H6" s="461"/>
      <c r="I6" s="461"/>
      <c r="J6" s="461"/>
      <c r="K6" s="461"/>
      <c r="L6" s="461"/>
      <c r="M6" s="467"/>
      <c r="N6" s="2765" t="s">
        <v>2963</v>
      </c>
      <c r="O6" s="2765"/>
      <c r="P6" s="2765"/>
      <c r="Q6" s="2765"/>
      <c r="R6" s="2765"/>
      <c r="S6" s="2765"/>
      <c r="T6" s="2765"/>
      <c r="U6" s="2765"/>
      <c r="V6" s="461"/>
      <c r="W6" s="461"/>
      <c r="X6" s="461"/>
      <c r="Y6" s="461"/>
      <c r="Z6" s="461"/>
      <c r="AA6" s="461"/>
      <c r="AB6" s="461"/>
      <c r="AC6" s="461"/>
      <c r="AD6" s="461"/>
      <c r="AE6" s="461"/>
    </row>
    <row r="7" spans="1:37" ht="12" customHeight="1" thickBot="1" x14ac:dyDescent="0.2">
      <c r="A7" s="2764"/>
      <c r="B7" s="2764"/>
      <c r="C7" s="461"/>
      <c r="D7" s="461"/>
      <c r="E7" s="461"/>
      <c r="F7" s="461"/>
      <c r="G7" s="461"/>
      <c r="H7" s="461"/>
      <c r="I7" s="461"/>
      <c r="J7" s="461"/>
      <c r="K7" s="461"/>
      <c r="L7" s="461"/>
      <c r="M7" s="468"/>
      <c r="N7" s="2766"/>
      <c r="O7" s="2766"/>
      <c r="P7" s="2766"/>
      <c r="Q7" s="2766"/>
      <c r="R7" s="2766"/>
      <c r="S7" s="2766"/>
      <c r="T7" s="2766"/>
      <c r="U7" s="2766"/>
      <c r="V7" s="461"/>
      <c r="W7" s="461"/>
      <c r="X7" s="461"/>
      <c r="Y7" s="461"/>
      <c r="Z7" s="461"/>
      <c r="AA7" s="461"/>
      <c r="AB7" s="461"/>
      <c r="AC7" s="461"/>
      <c r="AD7" s="461"/>
      <c r="AE7" s="461"/>
    </row>
    <row r="8" spans="1:37" s="469" customFormat="1" ht="15" hidden="1" customHeight="1" x14ac:dyDescent="0.15">
      <c r="A8" s="2663" t="s">
        <v>6</v>
      </c>
      <c r="B8" s="2664"/>
      <c r="C8" s="2665"/>
      <c r="D8" s="2666"/>
      <c r="E8" s="2767"/>
      <c r="F8" s="2767"/>
      <c r="G8" s="2767"/>
      <c r="H8" s="2767"/>
      <c r="I8" s="2767"/>
      <c r="J8" s="2767"/>
      <c r="K8" s="2767"/>
      <c r="L8" s="2767"/>
      <c r="M8" s="2767"/>
      <c r="N8" s="2767"/>
      <c r="O8" s="2767"/>
      <c r="P8" s="2768"/>
      <c r="Q8" s="2755" t="s">
        <v>6</v>
      </c>
      <c r="R8" s="2664"/>
      <c r="S8" s="2665"/>
      <c r="T8" s="2666"/>
      <c r="U8" s="2767"/>
      <c r="V8" s="2767"/>
      <c r="W8" s="2767"/>
      <c r="X8" s="2767"/>
      <c r="Y8" s="2767"/>
      <c r="Z8" s="2767"/>
      <c r="AA8" s="2767"/>
      <c r="AB8" s="2767"/>
      <c r="AC8" s="2767"/>
      <c r="AD8" s="2767"/>
      <c r="AE8" s="2769"/>
      <c r="AF8" s="56" t="str">
        <f>IF(D9="","←学校法人名を記入してください")</f>
        <v>←学校法人名を記入してください</v>
      </c>
      <c r="AG8" s="49"/>
    </row>
    <row r="9" spans="1:37" s="469" customFormat="1" ht="15" customHeight="1" x14ac:dyDescent="0.15">
      <c r="A9" s="2750" t="s">
        <v>3093</v>
      </c>
      <c r="B9" s="2751"/>
      <c r="C9" s="2751"/>
      <c r="D9" s="2679"/>
      <c r="E9" s="2752"/>
      <c r="F9" s="2752"/>
      <c r="G9" s="2752"/>
      <c r="H9" s="2752"/>
      <c r="I9" s="2752"/>
      <c r="J9" s="2752"/>
      <c r="K9" s="2752"/>
      <c r="L9" s="2752"/>
      <c r="M9" s="2752"/>
      <c r="N9" s="2752"/>
      <c r="O9" s="2752"/>
      <c r="P9" s="2753"/>
      <c r="Q9" s="2755" t="s">
        <v>3094</v>
      </c>
      <c r="R9" s="2664"/>
      <c r="S9" s="2665"/>
      <c r="T9" s="2679"/>
      <c r="U9" s="2752"/>
      <c r="V9" s="2752"/>
      <c r="W9" s="2752"/>
      <c r="X9" s="2752"/>
      <c r="Y9" s="2752"/>
      <c r="Z9" s="2752"/>
      <c r="AA9" s="2752"/>
      <c r="AB9" s="2752"/>
      <c r="AC9" s="2752"/>
      <c r="AD9" s="2752"/>
      <c r="AE9" s="2759"/>
      <c r="AF9" s="2727" t="str">
        <f>IF(AND(D9="",T9=""),"←学校法人名・理事長名を記入してください。",IF(D9="","←学校法人名を記入してください。",IF(T9="","←理事長名を記入してください。","")))</f>
        <v>←学校法人名・理事長名を記入してください。</v>
      </c>
      <c r="AG9" s="49"/>
    </row>
    <row r="10" spans="1:37" s="469" customFormat="1" ht="15" customHeight="1" x14ac:dyDescent="0.15">
      <c r="A10" s="2761" t="s">
        <v>3095</v>
      </c>
      <c r="B10" s="2762"/>
      <c r="C10" s="2762"/>
      <c r="D10" s="2698"/>
      <c r="E10" s="2699"/>
      <c r="F10" s="2699"/>
      <c r="G10" s="2699"/>
      <c r="H10" s="2699"/>
      <c r="I10" s="2699"/>
      <c r="J10" s="2699"/>
      <c r="K10" s="2699"/>
      <c r="L10" s="2699"/>
      <c r="M10" s="2699"/>
      <c r="N10" s="2699"/>
      <c r="O10" s="2699"/>
      <c r="P10" s="2754"/>
      <c r="Q10" s="2756"/>
      <c r="R10" s="2757"/>
      <c r="S10" s="2758"/>
      <c r="T10" s="2698"/>
      <c r="U10" s="2699"/>
      <c r="V10" s="2699"/>
      <c r="W10" s="2699"/>
      <c r="X10" s="2699"/>
      <c r="Y10" s="2699"/>
      <c r="Z10" s="2699"/>
      <c r="AA10" s="2699"/>
      <c r="AB10" s="2699"/>
      <c r="AC10" s="2699"/>
      <c r="AD10" s="2699"/>
      <c r="AE10" s="2760"/>
      <c r="AF10" s="2727"/>
      <c r="AG10" s="49"/>
    </row>
    <row r="11" spans="1:37" s="469" customFormat="1" ht="25.5" customHeight="1" x14ac:dyDescent="0.15">
      <c r="A11" s="2730" t="s">
        <v>7</v>
      </c>
      <c r="B11" s="2731"/>
      <c r="C11" s="2732"/>
      <c r="D11" s="2739" t="s">
        <v>8</v>
      </c>
      <c r="E11" s="2655"/>
      <c r="F11" s="2656"/>
      <c r="G11" s="2657"/>
      <c r="H11" s="2660"/>
      <c r="I11" s="2661"/>
      <c r="J11" s="2661"/>
      <c r="K11" s="2661"/>
      <c r="L11" s="2661"/>
      <c r="M11" s="2661"/>
      <c r="N11" s="2661"/>
      <c r="O11" s="2661"/>
      <c r="P11" s="2662"/>
      <c r="Q11" s="2622" t="s">
        <v>9</v>
      </c>
      <c r="R11" s="2540"/>
      <c r="S11" s="2623"/>
      <c r="T11" s="2624"/>
      <c r="U11" s="2625"/>
      <c r="V11" s="2625"/>
      <c r="W11" s="2625"/>
      <c r="X11" s="2625"/>
      <c r="Y11" s="2625"/>
      <c r="Z11" s="2625"/>
      <c r="AA11" s="2625"/>
      <c r="AB11" s="2625"/>
      <c r="AC11" s="2625"/>
      <c r="AD11" s="2625"/>
      <c r="AE11" s="2626"/>
      <c r="AF11" s="2727" t="str">
        <f>IF(T11="","←学校法人電話番号を記入してください","")</f>
        <v>←学校法人電話番号を記入してください</v>
      </c>
      <c r="AG11" s="49"/>
    </row>
    <row r="12" spans="1:37" s="469" customFormat="1" ht="15" hidden="1" customHeight="1" x14ac:dyDescent="0.15">
      <c r="A12" s="2733"/>
      <c r="B12" s="2734"/>
      <c r="C12" s="2735"/>
      <c r="D12" s="2654"/>
      <c r="E12" s="2658"/>
      <c r="F12" s="2658"/>
      <c r="G12" s="2659"/>
      <c r="H12" s="2728"/>
      <c r="I12" s="2728"/>
      <c r="J12" s="2728"/>
      <c r="K12" s="2728"/>
      <c r="L12" s="2728"/>
      <c r="M12" s="2728"/>
      <c r="N12" s="2728"/>
      <c r="O12" s="2728"/>
      <c r="P12" s="2729"/>
      <c r="Q12" s="470"/>
      <c r="R12" s="471"/>
      <c r="S12" s="471"/>
      <c r="T12" s="472"/>
      <c r="U12" s="473"/>
      <c r="V12" s="473"/>
      <c r="W12" s="473"/>
      <c r="X12" s="473"/>
      <c r="Y12" s="473"/>
      <c r="Z12" s="473"/>
      <c r="AA12" s="473"/>
      <c r="AB12" s="473"/>
      <c r="AC12" s="473"/>
      <c r="AD12" s="473"/>
      <c r="AE12" s="474"/>
      <c r="AF12" s="2727"/>
      <c r="AG12" s="49"/>
    </row>
    <row r="13" spans="1:37" s="469" customFormat="1" ht="15" customHeight="1" x14ac:dyDescent="0.15">
      <c r="A13" s="2733"/>
      <c r="B13" s="2734"/>
      <c r="C13" s="2735"/>
      <c r="D13" s="2630"/>
      <c r="E13" s="2631"/>
      <c r="F13" s="2631"/>
      <c r="G13" s="2631"/>
      <c r="H13" s="2631"/>
      <c r="I13" s="2631"/>
      <c r="J13" s="2631"/>
      <c r="K13" s="2631"/>
      <c r="L13" s="2631"/>
      <c r="M13" s="2631"/>
      <c r="N13" s="2631"/>
      <c r="O13" s="2631"/>
      <c r="P13" s="2632"/>
      <c r="Q13" s="2636" t="s">
        <v>10</v>
      </c>
      <c r="R13" s="2636"/>
      <c r="S13" s="2636"/>
      <c r="T13" s="2638"/>
      <c r="U13" s="2639"/>
      <c r="V13" s="2639"/>
      <c r="W13" s="2639"/>
      <c r="X13" s="2639"/>
      <c r="Y13" s="2639"/>
      <c r="Z13" s="2639"/>
      <c r="AA13" s="2639"/>
      <c r="AB13" s="2639"/>
      <c r="AC13" s="2639"/>
      <c r="AD13" s="2639"/>
      <c r="AE13" s="2640"/>
      <c r="AF13" s="2727" t="str">
        <f>IF(D13="","←学校法人所在地を記入してください",
IF(T13="","←学校法人FAX番号を記入してください",""))</f>
        <v>←学校法人所在地を記入してください</v>
      </c>
      <c r="AG13" s="49"/>
    </row>
    <row r="14" spans="1:37" s="469" customFormat="1" ht="15" customHeight="1" thickBot="1" x14ac:dyDescent="0.2">
      <c r="A14" s="2736"/>
      <c r="B14" s="2737"/>
      <c r="C14" s="2738"/>
      <c r="D14" s="2633"/>
      <c r="E14" s="2634"/>
      <c r="F14" s="2634"/>
      <c r="G14" s="2634"/>
      <c r="H14" s="2634"/>
      <c r="I14" s="2634"/>
      <c r="J14" s="2634"/>
      <c r="K14" s="2634"/>
      <c r="L14" s="2634"/>
      <c r="M14" s="2634"/>
      <c r="N14" s="2634"/>
      <c r="O14" s="2634"/>
      <c r="P14" s="2635"/>
      <c r="Q14" s="2637"/>
      <c r="R14" s="2637"/>
      <c r="S14" s="2637"/>
      <c r="T14" s="2641"/>
      <c r="U14" s="2642"/>
      <c r="V14" s="2642"/>
      <c r="W14" s="2642"/>
      <c r="X14" s="2642"/>
      <c r="Y14" s="2642"/>
      <c r="Z14" s="2642"/>
      <c r="AA14" s="2642"/>
      <c r="AB14" s="2642"/>
      <c r="AC14" s="2642"/>
      <c r="AD14" s="2642"/>
      <c r="AE14" s="2643"/>
      <c r="AF14" s="2727"/>
      <c r="AG14" s="49"/>
    </row>
    <row r="15" spans="1:37" s="469" customFormat="1" ht="7.5" customHeight="1" thickBot="1" x14ac:dyDescent="0.2">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53"/>
      <c r="AG15" s="49"/>
    </row>
    <row r="16" spans="1:37" s="469" customFormat="1" ht="14.25" hidden="1" thickBot="1" x14ac:dyDescent="0.2">
      <c r="A16" s="2663" t="s">
        <v>6</v>
      </c>
      <c r="B16" s="2664"/>
      <c r="C16" s="2665"/>
      <c r="D16" s="2666"/>
      <c r="E16" s="2667"/>
      <c r="F16" s="2667"/>
      <c r="G16" s="2667"/>
      <c r="H16" s="2667"/>
      <c r="I16" s="2667"/>
      <c r="J16" s="2667"/>
      <c r="K16" s="2667"/>
      <c r="L16" s="2667"/>
      <c r="M16" s="2667"/>
      <c r="N16" s="2667"/>
      <c r="O16" s="2667"/>
      <c r="P16" s="2667"/>
      <c r="Q16" s="2668" t="s">
        <v>3096</v>
      </c>
      <c r="R16" s="2669"/>
      <c r="S16" s="2670"/>
      <c r="T16" s="2671"/>
      <c r="U16" s="2671"/>
      <c r="V16" s="2671"/>
      <c r="W16" s="2671"/>
      <c r="X16" s="2671"/>
      <c r="Y16" s="2671"/>
      <c r="Z16" s="2671"/>
      <c r="AA16" s="2671"/>
      <c r="AB16" s="2671"/>
      <c r="AC16" s="2671"/>
      <c r="AD16" s="2671"/>
      <c r="AE16" s="2672"/>
      <c r="AF16" s="2627" t="str">
        <f>IF(D17="","←学校名を選択してください。","")</f>
        <v>←学校名を選択してください。</v>
      </c>
      <c r="AG16" s="49"/>
    </row>
    <row r="17" spans="1:33" s="469" customFormat="1" ht="15" customHeight="1" x14ac:dyDescent="0.15">
      <c r="A17" s="2675" t="s">
        <v>12</v>
      </c>
      <c r="B17" s="2669"/>
      <c r="C17" s="2670"/>
      <c r="D17" s="2679"/>
      <c r="E17" s="2680"/>
      <c r="F17" s="2680"/>
      <c r="G17" s="2680"/>
      <c r="H17" s="2680"/>
      <c r="I17" s="2680"/>
      <c r="J17" s="2680"/>
      <c r="K17" s="2680"/>
      <c r="L17" s="2680"/>
      <c r="M17" s="2680"/>
      <c r="N17" s="2680"/>
      <c r="O17" s="2680"/>
      <c r="P17" s="2680"/>
      <c r="Q17" s="2683" t="s">
        <v>3097</v>
      </c>
      <c r="R17" s="2684"/>
      <c r="S17" s="2685"/>
      <c r="T17" s="2686"/>
      <c r="U17" s="2687"/>
      <c r="V17" s="2687"/>
      <c r="W17" s="2687"/>
      <c r="X17" s="2687"/>
      <c r="Y17" s="2687"/>
      <c r="Z17" s="2687"/>
      <c r="AA17" s="2687"/>
      <c r="AB17" s="2687"/>
      <c r="AC17" s="2687"/>
      <c r="AD17" s="2687"/>
      <c r="AE17" s="2688"/>
      <c r="AF17" s="2627"/>
      <c r="AG17" s="49"/>
    </row>
    <row r="18" spans="1:33" s="469" customFormat="1" ht="15" customHeight="1" x14ac:dyDescent="0.15">
      <c r="A18" s="2676"/>
      <c r="B18" s="2677"/>
      <c r="C18" s="2678"/>
      <c r="D18" s="2681"/>
      <c r="E18" s="2682"/>
      <c r="F18" s="2682"/>
      <c r="G18" s="2682"/>
      <c r="H18" s="2682"/>
      <c r="I18" s="2682"/>
      <c r="J18" s="2682"/>
      <c r="K18" s="2682"/>
      <c r="L18" s="2682"/>
      <c r="M18" s="2682"/>
      <c r="N18" s="2682"/>
      <c r="O18" s="2682"/>
      <c r="P18" s="2682"/>
      <c r="Q18" s="2622"/>
      <c r="R18" s="2540"/>
      <c r="S18" s="2623"/>
      <c r="T18" s="2689"/>
      <c r="U18" s="2690"/>
      <c r="V18" s="2690"/>
      <c r="W18" s="2690"/>
      <c r="X18" s="2690"/>
      <c r="Y18" s="2690"/>
      <c r="Z18" s="2690"/>
      <c r="AA18" s="2690"/>
      <c r="AB18" s="2690"/>
      <c r="AC18" s="2690"/>
      <c r="AD18" s="2690"/>
      <c r="AE18" s="2691"/>
      <c r="AF18" s="2627" t="str">
        <f>IF(T17="","←校長名を記入してください。","")</f>
        <v>←校長名を記入してください。</v>
      </c>
      <c r="AG18" s="49"/>
    </row>
    <row r="19" spans="1:33" s="469" customFormat="1" ht="15" customHeight="1" x14ac:dyDescent="0.15">
      <c r="A19" s="2695" t="s">
        <v>14</v>
      </c>
      <c r="B19" s="2696"/>
      <c r="C19" s="2697"/>
      <c r="D19" s="2698"/>
      <c r="E19" s="2699"/>
      <c r="F19" s="2699"/>
      <c r="G19" s="2699"/>
      <c r="H19" s="2699"/>
      <c r="I19" s="2699"/>
      <c r="J19" s="2699"/>
      <c r="K19" s="2699"/>
      <c r="L19" s="2699"/>
      <c r="M19" s="2699"/>
      <c r="N19" s="2699"/>
      <c r="O19" s="2699"/>
      <c r="P19" s="2699"/>
      <c r="Q19" s="2622"/>
      <c r="R19" s="2540"/>
      <c r="S19" s="2623"/>
      <c r="T19" s="2692"/>
      <c r="U19" s="2693"/>
      <c r="V19" s="2693"/>
      <c r="W19" s="2693"/>
      <c r="X19" s="2693"/>
      <c r="Y19" s="2693"/>
      <c r="Z19" s="2693"/>
      <c r="AA19" s="2693"/>
      <c r="AB19" s="2693"/>
      <c r="AC19" s="2693"/>
      <c r="AD19" s="2693"/>
      <c r="AE19" s="2694"/>
      <c r="AF19" s="2627"/>
      <c r="AG19" s="49"/>
    </row>
    <row r="20" spans="1:33" s="469" customFormat="1" ht="12" customHeight="1" x14ac:dyDescent="0.15">
      <c r="A20" s="2700" t="s">
        <v>2908</v>
      </c>
      <c r="B20" s="2701"/>
      <c r="C20" s="2702"/>
      <c r="D20" s="2709" t="s">
        <v>11</v>
      </c>
      <c r="E20" s="2710"/>
      <c r="F20" s="3613"/>
      <c r="G20" s="3613"/>
      <c r="H20" s="3613"/>
      <c r="I20" s="3613"/>
      <c r="J20" s="3613"/>
      <c r="K20" s="3613"/>
      <c r="L20" s="3613"/>
      <c r="M20" s="3613"/>
      <c r="N20" s="3613"/>
      <c r="O20" s="3613"/>
      <c r="P20" s="3614"/>
      <c r="Q20" s="2711" t="s">
        <v>2922</v>
      </c>
      <c r="R20" s="2712"/>
      <c r="S20" s="2712"/>
      <c r="T20" s="2712"/>
      <c r="U20" s="2712"/>
      <c r="V20" s="2712"/>
      <c r="W20" s="2712"/>
      <c r="X20" s="2712"/>
      <c r="Y20" s="2712"/>
      <c r="Z20" s="2712"/>
      <c r="AA20" s="2712"/>
      <c r="AB20" s="2712"/>
      <c r="AC20" s="2712"/>
      <c r="AD20" s="2712"/>
      <c r="AE20" s="2713"/>
      <c r="AF20" s="476"/>
      <c r="AG20" s="49"/>
    </row>
    <row r="21" spans="1:33" s="469" customFormat="1" ht="12" customHeight="1" x14ac:dyDescent="0.15">
      <c r="A21" s="2703"/>
      <c r="B21" s="2704"/>
      <c r="C21" s="2705"/>
      <c r="D21" s="2714" t="s">
        <v>6</v>
      </c>
      <c r="E21" s="2715"/>
      <c r="F21" s="3615"/>
      <c r="G21" s="3615"/>
      <c r="H21" s="3615"/>
      <c r="I21" s="3615"/>
      <c r="J21" s="3615"/>
      <c r="K21" s="3615"/>
      <c r="L21" s="3615"/>
      <c r="M21" s="3615"/>
      <c r="N21" s="3615"/>
      <c r="O21" s="3615"/>
      <c r="P21" s="3616"/>
      <c r="Q21" s="2716" t="s">
        <v>2910</v>
      </c>
      <c r="R21" s="2717"/>
      <c r="S21" s="2718"/>
      <c r="T21" s="2722"/>
      <c r="U21" s="2723"/>
      <c r="V21" s="2723"/>
      <c r="W21" s="2723"/>
      <c r="X21" s="2723"/>
      <c r="Y21" s="2723"/>
      <c r="Z21" s="2723"/>
      <c r="AA21" s="2723"/>
      <c r="AB21" s="2723"/>
      <c r="AC21" s="2723"/>
      <c r="AD21" s="2723"/>
      <c r="AE21" s="2724"/>
      <c r="AF21" s="476"/>
      <c r="AG21" s="49"/>
    </row>
    <row r="22" spans="1:33" s="469" customFormat="1" ht="19.899999999999999" customHeight="1" x14ac:dyDescent="0.15">
      <c r="A22" s="2706"/>
      <c r="B22" s="2707"/>
      <c r="C22" s="2708"/>
      <c r="D22" s="2673" t="s">
        <v>2909</v>
      </c>
      <c r="E22" s="2674"/>
      <c r="F22" s="3617"/>
      <c r="G22" s="3617"/>
      <c r="H22" s="3617"/>
      <c r="I22" s="3617"/>
      <c r="J22" s="3617"/>
      <c r="K22" s="3617"/>
      <c r="L22" s="3617"/>
      <c r="M22" s="3617"/>
      <c r="N22" s="3617"/>
      <c r="O22" s="3617"/>
      <c r="P22" s="3618"/>
      <c r="Q22" s="2719"/>
      <c r="R22" s="2720"/>
      <c r="S22" s="2721"/>
      <c r="T22" s="2725"/>
      <c r="U22" s="2725"/>
      <c r="V22" s="2725"/>
      <c r="W22" s="2725"/>
      <c r="X22" s="2725"/>
      <c r="Y22" s="2725"/>
      <c r="Z22" s="2725"/>
      <c r="AA22" s="2725"/>
      <c r="AB22" s="2725"/>
      <c r="AC22" s="2725"/>
      <c r="AD22" s="2725"/>
      <c r="AE22" s="2726"/>
      <c r="AF22" s="476" t="str">
        <f>IF(F22="","←問い合わせ先氏名を記入してください.","")</f>
        <v>←問い合わせ先氏名を記入してください.</v>
      </c>
      <c r="AG22" s="49"/>
    </row>
    <row r="23" spans="1:33" s="469" customFormat="1" ht="24.75" customHeight="1" x14ac:dyDescent="0.15">
      <c r="A23" s="2644" t="s">
        <v>15</v>
      </c>
      <c r="B23" s="2645"/>
      <c r="C23" s="2646"/>
      <c r="D23" s="2653" t="s">
        <v>3098</v>
      </c>
      <c r="E23" s="2655"/>
      <c r="F23" s="2656"/>
      <c r="G23" s="2657"/>
      <c r="H23" s="2660"/>
      <c r="I23" s="2661"/>
      <c r="J23" s="2661"/>
      <c r="K23" s="2661"/>
      <c r="L23" s="2661"/>
      <c r="M23" s="2661"/>
      <c r="N23" s="2661"/>
      <c r="O23" s="2661"/>
      <c r="P23" s="2662"/>
      <c r="Q23" s="2622" t="s">
        <v>9</v>
      </c>
      <c r="R23" s="2540"/>
      <c r="S23" s="2623"/>
      <c r="T23" s="2624"/>
      <c r="U23" s="2625"/>
      <c r="V23" s="2625"/>
      <c r="W23" s="2625"/>
      <c r="X23" s="2625"/>
      <c r="Y23" s="2625"/>
      <c r="Z23" s="2625"/>
      <c r="AA23" s="2625"/>
      <c r="AB23" s="2625"/>
      <c r="AC23" s="2625"/>
      <c r="AD23" s="2625"/>
      <c r="AE23" s="2626"/>
      <c r="AF23" s="2627" t="str">
        <f>IF(T23="","←学校電話番号を記入してください。","")</f>
        <v>←学校電話番号を記入してください。</v>
      </c>
      <c r="AG23" s="49"/>
    </row>
    <row r="24" spans="1:33" s="469" customFormat="1" ht="13.5" hidden="1" customHeight="1" x14ac:dyDescent="0.15">
      <c r="A24" s="2647"/>
      <c r="B24" s="2648"/>
      <c r="C24" s="2649"/>
      <c r="D24" s="2654"/>
      <c r="E24" s="2658"/>
      <c r="F24" s="2658"/>
      <c r="G24" s="2659"/>
      <c r="H24" s="2628"/>
      <c r="I24" s="2628"/>
      <c r="J24" s="2628"/>
      <c r="K24" s="2628"/>
      <c r="L24" s="2628"/>
      <c r="M24" s="2628"/>
      <c r="N24" s="2628"/>
      <c r="O24" s="2628"/>
      <c r="P24" s="2629"/>
      <c r="Q24" s="470"/>
      <c r="R24" s="471"/>
      <c r="S24" s="471"/>
      <c r="T24" s="472"/>
      <c r="U24" s="473"/>
      <c r="V24" s="473"/>
      <c r="W24" s="473"/>
      <c r="X24" s="473"/>
      <c r="Y24" s="473"/>
      <c r="Z24" s="473"/>
      <c r="AA24" s="473"/>
      <c r="AB24" s="473"/>
      <c r="AC24" s="473"/>
      <c r="AD24" s="473"/>
      <c r="AE24" s="474"/>
      <c r="AF24" s="2627"/>
      <c r="AG24" s="49"/>
    </row>
    <row r="25" spans="1:33" s="469" customFormat="1" ht="15" customHeight="1" x14ac:dyDescent="0.15">
      <c r="A25" s="2647"/>
      <c r="B25" s="2648"/>
      <c r="C25" s="2649"/>
      <c r="D25" s="2630"/>
      <c r="E25" s="2631"/>
      <c r="F25" s="2631"/>
      <c r="G25" s="2631"/>
      <c r="H25" s="2631"/>
      <c r="I25" s="2631"/>
      <c r="J25" s="2631"/>
      <c r="K25" s="2631"/>
      <c r="L25" s="2631"/>
      <c r="M25" s="2631"/>
      <c r="N25" s="2631"/>
      <c r="O25" s="2631"/>
      <c r="P25" s="2632"/>
      <c r="Q25" s="2636" t="s">
        <v>10</v>
      </c>
      <c r="R25" s="2636"/>
      <c r="S25" s="2636"/>
      <c r="T25" s="2638"/>
      <c r="U25" s="2639"/>
      <c r="V25" s="2639"/>
      <c r="W25" s="2639"/>
      <c r="X25" s="2639"/>
      <c r="Y25" s="2639"/>
      <c r="Z25" s="2639"/>
      <c r="AA25" s="2639"/>
      <c r="AB25" s="2639"/>
      <c r="AC25" s="2639"/>
      <c r="AD25" s="2639"/>
      <c r="AE25" s="2640"/>
      <c r="AF25" s="2627" t="str">
        <f>IF(D25="","←学校所在地を記入してください。",
IF(T25="","←学校のFAX番号を記入してください。",""))</f>
        <v>←学校所在地を記入してください。</v>
      </c>
      <c r="AG25" s="49"/>
    </row>
    <row r="26" spans="1:33" s="469" customFormat="1" ht="15" customHeight="1" thickBot="1" x14ac:dyDescent="0.2">
      <c r="A26" s="2650"/>
      <c r="B26" s="2651"/>
      <c r="C26" s="2652"/>
      <c r="D26" s="2633"/>
      <c r="E26" s="2634"/>
      <c r="F26" s="2634"/>
      <c r="G26" s="2634"/>
      <c r="H26" s="2634"/>
      <c r="I26" s="2634"/>
      <c r="J26" s="2634"/>
      <c r="K26" s="2634"/>
      <c r="L26" s="2634"/>
      <c r="M26" s="2634"/>
      <c r="N26" s="2634"/>
      <c r="O26" s="2634"/>
      <c r="P26" s="2635"/>
      <c r="Q26" s="2637"/>
      <c r="R26" s="2637"/>
      <c r="S26" s="2637"/>
      <c r="T26" s="2641"/>
      <c r="U26" s="2642"/>
      <c r="V26" s="2642"/>
      <c r="W26" s="2642"/>
      <c r="X26" s="2642"/>
      <c r="Y26" s="2642"/>
      <c r="Z26" s="2642"/>
      <c r="AA26" s="2642"/>
      <c r="AB26" s="2642"/>
      <c r="AC26" s="2642"/>
      <c r="AD26" s="2642"/>
      <c r="AE26" s="2643"/>
      <c r="AF26" s="2627"/>
      <c r="AG26" s="49"/>
    </row>
    <row r="27" spans="1:33" s="43" customFormat="1" ht="4.9000000000000004" customHeight="1" x14ac:dyDescent="0.15">
      <c r="A27" s="478"/>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54"/>
      <c r="AG27" s="82"/>
    </row>
    <row r="28" spans="1:33" s="43" customFormat="1" ht="4.9000000000000004" customHeight="1" x14ac:dyDescent="0.15">
      <c r="A28" s="478"/>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54"/>
      <c r="AG28" s="82"/>
    </row>
    <row r="29" spans="1:33" s="43" customFormat="1" ht="4.9000000000000004" customHeight="1" x14ac:dyDescent="0.15">
      <c r="A29" s="478"/>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54"/>
      <c r="AG29" s="82"/>
    </row>
    <row r="30" spans="1:33" s="43" customFormat="1" ht="25.5" customHeight="1" thickBot="1" x14ac:dyDescent="0.2">
      <c r="A30" s="2607" t="s">
        <v>3073</v>
      </c>
      <c r="B30" s="2607"/>
      <c r="C30" s="2607"/>
      <c r="D30" s="2607"/>
      <c r="E30" s="2607"/>
      <c r="F30" s="2607"/>
      <c r="G30" s="2607"/>
      <c r="H30" s="2607"/>
      <c r="I30" s="2607"/>
      <c r="J30" s="2607"/>
      <c r="K30" s="2607"/>
      <c r="L30" s="2607"/>
      <c r="M30" s="2607"/>
      <c r="N30" s="2607"/>
      <c r="O30" s="2607"/>
      <c r="P30" s="2607"/>
      <c r="Q30" s="2607"/>
      <c r="R30" s="2607"/>
      <c r="S30" s="2607"/>
      <c r="T30" s="2607"/>
      <c r="U30" s="2607"/>
      <c r="V30" s="2607"/>
      <c r="W30" s="2607"/>
      <c r="X30" s="2607"/>
      <c r="Y30" s="2607"/>
      <c r="Z30" s="2607"/>
      <c r="AA30" s="2607"/>
      <c r="AB30" s="2607"/>
      <c r="AC30" s="2607"/>
      <c r="AD30" s="2607"/>
      <c r="AE30" s="2607"/>
      <c r="AF30" s="54"/>
      <c r="AG30" s="82"/>
    </row>
    <row r="31" spans="1:33" s="43" customFormat="1" ht="30" customHeight="1" thickBot="1" x14ac:dyDescent="0.2">
      <c r="A31" s="2608" t="s">
        <v>2888</v>
      </c>
      <c r="B31" s="2609"/>
      <c r="C31" s="2610" t="s">
        <v>3099</v>
      </c>
      <c r="D31" s="2611"/>
      <c r="E31" s="2611"/>
      <c r="F31" s="2611"/>
      <c r="G31" s="2611"/>
      <c r="H31" s="2611"/>
      <c r="I31" s="2611"/>
      <c r="J31" s="2611"/>
      <c r="K31" s="2611"/>
      <c r="L31" s="2611"/>
      <c r="M31" s="2611"/>
      <c r="N31" s="2611"/>
      <c r="O31" s="2611"/>
      <c r="P31" s="2611"/>
      <c r="Q31" s="2611"/>
      <c r="R31" s="2611"/>
      <c r="S31" s="2611"/>
      <c r="T31" s="2611"/>
      <c r="U31" s="2611"/>
      <c r="V31" s="2611"/>
      <c r="W31" s="2611"/>
      <c r="X31" s="2611"/>
      <c r="Y31" s="2611"/>
      <c r="Z31" s="2611"/>
      <c r="AA31" s="2611"/>
      <c r="AB31" s="2611"/>
      <c r="AC31" s="2611"/>
      <c r="AD31" s="2611"/>
      <c r="AE31" s="2612"/>
      <c r="AF31" s="54" t="str">
        <f>IF(AK2="未加盟","",IF(A32="","←事業団からのデータ提供に同意いただける場合には、チェックを入れてください。",""))</f>
        <v>←事業団からのデータ提供に同意いただける場合には、チェックを入れてください。</v>
      </c>
      <c r="AG31" s="82"/>
    </row>
    <row r="32" spans="1:33" s="43" customFormat="1" ht="50.1" customHeight="1" thickBot="1" x14ac:dyDescent="0.2">
      <c r="A32" s="2616"/>
      <c r="B32" s="2617"/>
      <c r="C32" s="2613"/>
      <c r="D32" s="2614"/>
      <c r="E32" s="2614"/>
      <c r="F32" s="2614"/>
      <c r="G32" s="2614"/>
      <c r="H32" s="2614"/>
      <c r="I32" s="2614"/>
      <c r="J32" s="2614"/>
      <c r="K32" s="2614"/>
      <c r="L32" s="2614"/>
      <c r="M32" s="2614"/>
      <c r="N32" s="2614"/>
      <c r="O32" s="2614"/>
      <c r="P32" s="2614"/>
      <c r="Q32" s="2614"/>
      <c r="R32" s="2614"/>
      <c r="S32" s="2614"/>
      <c r="T32" s="2614"/>
      <c r="U32" s="2614"/>
      <c r="V32" s="2614"/>
      <c r="W32" s="2614"/>
      <c r="X32" s="2614"/>
      <c r="Y32" s="2614"/>
      <c r="Z32" s="2614"/>
      <c r="AA32" s="2614"/>
      <c r="AB32" s="2614"/>
      <c r="AC32" s="2614"/>
      <c r="AD32" s="2614"/>
      <c r="AE32" s="2615"/>
      <c r="AF32" s="54"/>
      <c r="AG32" s="82"/>
    </row>
    <row r="33" spans="1:33" s="43" customFormat="1" ht="6.75" customHeight="1" thickBot="1" x14ac:dyDescent="0.2">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2484"/>
      <c r="AG33" s="82"/>
    </row>
    <row r="34" spans="1:33" s="43" customFormat="1" ht="30.75" customHeight="1" thickBot="1" x14ac:dyDescent="0.2">
      <c r="A34" s="2618" t="str">
        <f>IF(A32="","本票の以下項目より回答をお願いいたします。",IF(A32="✔","【本票】の回答は不要です。【別票】の回答をお願いいたします。",""))</f>
        <v>本票の以下項目より回答をお願いいたします。</v>
      </c>
      <c r="B34" s="2619"/>
      <c r="C34" s="2619"/>
      <c r="D34" s="2619"/>
      <c r="E34" s="2619"/>
      <c r="F34" s="2619"/>
      <c r="G34" s="2619"/>
      <c r="H34" s="2619"/>
      <c r="I34" s="2619"/>
      <c r="J34" s="2619"/>
      <c r="K34" s="2619"/>
      <c r="L34" s="2619"/>
      <c r="M34" s="2619"/>
      <c r="N34" s="2619"/>
      <c r="O34" s="2619"/>
      <c r="P34" s="2619"/>
      <c r="Q34" s="2619"/>
      <c r="R34" s="2619"/>
      <c r="S34" s="2619"/>
      <c r="T34" s="2619"/>
      <c r="U34" s="2619"/>
      <c r="V34" s="2619"/>
      <c r="W34" s="2619"/>
      <c r="X34" s="2619"/>
      <c r="Y34" s="2619"/>
      <c r="Z34" s="2619"/>
      <c r="AA34" s="2619"/>
      <c r="AB34" s="2619"/>
      <c r="AC34" s="2619"/>
      <c r="AD34" s="2619"/>
      <c r="AE34" s="2620"/>
      <c r="AF34" s="2484"/>
      <c r="AG34" s="82"/>
    </row>
    <row r="35" spans="1:33" s="43" customFormat="1" ht="30" customHeight="1" thickBot="1" x14ac:dyDescent="0.2">
      <c r="A35" s="2621" t="s">
        <v>3100</v>
      </c>
      <c r="B35" s="2621"/>
      <c r="C35" s="2621"/>
      <c r="D35" s="2621"/>
      <c r="E35" s="2621"/>
      <c r="F35" s="2621"/>
      <c r="G35" s="2621"/>
      <c r="H35" s="2621"/>
      <c r="I35" s="2621"/>
      <c r="J35" s="2621"/>
      <c r="K35" s="2621"/>
      <c r="L35" s="2621"/>
      <c r="M35" s="2621"/>
      <c r="N35" s="2621"/>
      <c r="O35" s="2621"/>
      <c r="P35" s="2621"/>
      <c r="Q35" s="2621"/>
      <c r="R35" s="2621"/>
      <c r="S35" s="2621"/>
      <c r="T35" s="2621"/>
      <c r="U35" s="2621"/>
      <c r="V35" s="2621"/>
      <c r="W35" s="2621"/>
      <c r="X35" s="2621"/>
      <c r="Y35" s="2621"/>
      <c r="Z35" s="2621"/>
      <c r="AA35" s="2621"/>
      <c r="AB35" s="2621"/>
      <c r="AC35" s="2621"/>
      <c r="AD35" s="2621"/>
      <c r="AE35" s="2621"/>
      <c r="AF35" s="2484"/>
      <c r="AG35" s="82"/>
    </row>
    <row r="36" spans="1:33" s="43" customFormat="1" ht="12.75" customHeight="1" x14ac:dyDescent="0.15">
      <c r="A36" s="2592" t="s">
        <v>16</v>
      </c>
      <c r="B36" s="2593"/>
      <c r="C36" s="2593"/>
      <c r="D36" s="2593"/>
      <c r="E36" s="2593"/>
      <c r="F36" s="2594"/>
      <c r="G36" s="479"/>
      <c r="H36" s="480"/>
      <c r="I36" s="480"/>
      <c r="J36" s="480"/>
      <c r="K36" s="480"/>
      <c r="L36" s="480"/>
      <c r="M36" s="480"/>
      <c r="N36" s="480"/>
      <c r="O36" s="480"/>
      <c r="P36" s="480"/>
      <c r="Q36" s="480"/>
      <c r="R36" s="480"/>
      <c r="S36" s="480"/>
      <c r="T36" s="480"/>
      <c r="U36" s="481"/>
      <c r="V36" s="2595" t="s">
        <v>2941</v>
      </c>
      <c r="W36" s="2595"/>
      <c r="X36" s="2595"/>
      <c r="Y36" s="2595"/>
      <c r="Z36" s="2595"/>
      <c r="AA36" s="2595"/>
      <c r="AB36" s="2595"/>
      <c r="AC36" s="2595"/>
      <c r="AD36" s="2595"/>
      <c r="AE36" s="482"/>
      <c r="AF36" s="1916" t="str">
        <f>IF(A41="","←男女共学別を選択してください。","")</f>
        <v>←男女共学別を選択してください。</v>
      </c>
    </row>
    <row r="37" spans="1:33" s="43" customFormat="1" ht="12.75" customHeight="1" x14ac:dyDescent="0.15">
      <c r="A37" s="483">
        <v>1</v>
      </c>
      <c r="B37" s="2596" t="s">
        <v>17</v>
      </c>
      <c r="C37" s="2597"/>
      <c r="D37" s="2597"/>
      <c r="E37" s="478"/>
      <c r="F37" s="485"/>
      <c r="G37" s="479"/>
      <c r="H37" s="480"/>
      <c r="I37" s="480"/>
      <c r="J37" s="480"/>
      <c r="K37" s="480"/>
      <c r="L37" s="480"/>
      <c r="M37" s="480"/>
      <c r="N37" s="480"/>
      <c r="O37" s="480"/>
      <c r="P37" s="480"/>
      <c r="Q37" s="480"/>
      <c r="R37" s="480"/>
      <c r="S37" s="480"/>
      <c r="T37" s="480"/>
      <c r="U37" s="486"/>
      <c r="V37" s="2598" t="s">
        <v>2938</v>
      </c>
      <c r="W37" s="2598"/>
      <c r="X37" s="2599"/>
      <c r="Y37" s="487"/>
      <c r="Z37" s="487"/>
      <c r="AA37" s="487"/>
      <c r="AB37" s="487"/>
      <c r="AC37" s="487"/>
      <c r="AD37" s="488"/>
      <c r="AE37" s="482"/>
      <c r="AF37" s="1916"/>
    </row>
    <row r="38" spans="1:33" s="43" customFormat="1" ht="12.75" customHeight="1" thickBot="1" x14ac:dyDescent="0.2">
      <c r="A38" s="483">
        <v>2</v>
      </c>
      <c r="B38" s="2596" t="s">
        <v>18</v>
      </c>
      <c r="C38" s="2597"/>
      <c r="D38" s="2597"/>
      <c r="E38" s="478"/>
      <c r="F38" s="485"/>
      <c r="G38" s="2589"/>
      <c r="H38" s="480"/>
      <c r="I38" s="480"/>
      <c r="J38" s="480"/>
      <c r="K38" s="480"/>
      <c r="L38" s="480"/>
      <c r="M38" s="480"/>
      <c r="N38" s="480"/>
      <c r="O38" s="480"/>
      <c r="P38" s="480"/>
      <c r="Q38" s="480"/>
      <c r="R38" s="480"/>
      <c r="S38" s="480"/>
      <c r="T38" s="480"/>
      <c r="U38" s="489"/>
      <c r="V38" s="2600"/>
      <c r="W38" s="2600"/>
      <c r="X38" s="2601"/>
      <c r="Y38" s="2602" t="s">
        <v>2939</v>
      </c>
      <c r="Z38" s="2603"/>
      <c r="AA38" s="2604"/>
      <c r="AB38" s="2605" t="s">
        <v>2940</v>
      </c>
      <c r="AC38" s="2606"/>
      <c r="AD38" s="2606"/>
      <c r="AE38" s="489"/>
      <c r="AF38" s="388" t="str">
        <f>IF(AND(A41=3,OR(Y39="",AB39="")),"←男女別生徒数を記入してください。",
IF(AND(A41=1,Y39=""),"←男子生徒数を記入してください。",
IF(AND(A41=2,AB39=""),"←女子生徒数を記入してください。","")))</f>
        <v/>
      </c>
    </row>
    <row r="39" spans="1:33" s="43" customFormat="1" ht="12.75" customHeight="1" x14ac:dyDescent="0.15">
      <c r="A39" s="483">
        <v>3</v>
      </c>
      <c r="B39" s="2596" t="s">
        <v>19</v>
      </c>
      <c r="C39" s="2597"/>
      <c r="D39" s="2597"/>
      <c r="E39" s="478"/>
      <c r="F39" s="485"/>
      <c r="G39" s="2589"/>
      <c r="H39" s="490"/>
      <c r="I39" s="490"/>
      <c r="J39" s="490"/>
      <c r="K39" s="490"/>
      <c r="L39" s="490"/>
      <c r="M39" s="490"/>
      <c r="N39" s="490"/>
      <c r="O39" s="490"/>
      <c r="P39" s="490"/>
      <c r="Q39" s="490"/>
      <c r="R39" s="491"/>
      <c r="S39" s="492"/>
      <c r="T39" s="489"/>
      <c r="U39" s="489"/>
      <c r="V39" s="2581">
        <f>Y39+AB39</f>
        <v>0</v>
      </c>
      <c r="W39" s="2582"/>
      <c r="X39" s="489"/>
      <c r="Y39" s="2585"/>
      <c r="Z39" s="2586"/>
      <c r="AA39" s="493"/>
      <c r="AB39" s="2585"/>
      <c r="AC39" s="2586"/>
      <c r="AD39" s="494"/>
      <c r="AE39" s="489"/>
      <c r="AF39" s="388" t="str">
        <f>IF(V39&lt;&gt;Y49,"←男女別生徒数計が現員総数と一致しません。","")</f>
        <v/>
      </c>
    </row>
    <row r="40" spans="1:33" s="43" customFormat="1" ht="17.25" customHeight="1" thickBot="1" x14ac:dyDescent="0.2">
      <c r="A40" s="495" t="s">
        <v>22</v>
      </c>
      <c r="B40" s="478"/>
      <c r="C40" s="496"/>
      <c r="D40" s="496"/>
      <c r="E40" s="478"/>
      <c r="F40" s="485"/>
      <c r="G40" s="2589" t="s">
        <v>3101</v>
      </c>
      <c r="H40" s="2590" t="s">
        <v>21</v>
      </c>
      <c r="I40" s="2590"/>
      <c r="J40" s="2590"/>
      <c r="K40" s="2590"/>
      <c r="L40" s="2590"/>
      <c r="M40" s="2590"/>
      <c r="N40" s="2590"/>
      <c r="O40" s="2590"/>
      <c r="P40" s="2590"/>
      <c r="Q40" s="2590"/>
      <c r="R40" s="491"/>
      <c r="S40" s="492"/>
      <c r="T40" s="489"/>
      <c r="U40" s="489"/>
      <c r="V40" s="2583"/>
      <c r="W40" s="2584"/>
      <c r="X40" s="497" t="s">
        <v>86</v>
      </c>
      <c r="Y40" s="2587"/>
      <c r="Z40" s="2588"/>
      <c r="AA40" s="498" t="s">
        <v>86</v>
      </c>
      <c r="AB40" s="2587"/>
      <c r="AC40" s="2588"/>
      <c r="AD40" s="499" t="s">
        <v>86</v>
      </c>
      <c r="AE40" s="489"/>
      <c r="AF40" s="2591"/>
    </row>
    <row r="41" spans="1:33" s="43" customFormat="1" ht="15" customHeight="1" thickBot="1" x14ac:dyDescent="0.2">
      <c r="A41" s="500"/>
      <c r="B41" s="501" t="s">
        <v>24</v>
      </c>
      <c r="C41" s="502"/>
      <c r="D41" s="502"/>
      <c r="E41" s="503"/>
      <c r="F41" s="504"/>
      <c r="G41" s="2589"/>
      <c r="H41" s="2590"/>
      <c r="I41" s="2590"/>
      <c r="J41" s="2590"/>
      <c r="K41" s="2590"/>
      <c r="L41" s="2590"/>
      <c r="M41" s="2590"/>
      <c r="N41" s="2590"/>
      <c r="O41" s="2590"/>
      <c r="P41" s="2590"/>
      <c r="Q41" s="2590"/>
      <c r="R41" s="491"/>
      <c r="S41" s="492"/>
      <c r="T41" s="489"/>
      <c r="U41" s="489"/>
      <c r="V41" s="489"/>
      <c r="W41" s="489"/>
      <c r="X41" s="489"/>
      <c r="Y41" s="489"/>
      <c r="Z41" s="489"/>
      <c r="AA41" s="489"/>
      <c r="AB41" s="489"/>
      <c r="AC41" s="489"/>
      <c r="AD41" s="489"/>
      <c r="AE41" s="489"/>
      <c r="AF41" s="2591"/>
    </row>
    <row r="42" spans="1:33" s="469" customFormat="1" ht="4.9000000000000004" customHeight="1" x14ac:dyDescent="0.15">
      <c r="A42" s="475"/>
      <c r="B42" s="50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9"/>
      <c r="AG42" s="49"/>
    </row>
    <row r="43" spans="1:33" s="469" customFormat="1" ht="4.9000000000000004" customHeight="1" x14ac:dyDescent="0.15">
      <c r="A43" s="475"/>
      <c r="B43" s="505"/>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9"/>
      <c r="AG43" s="49"/>
    </row>
    <row r="44" spans="1:33" s="469" customFormat="1" ht="4.9000000000000004" customHeight="1" x14ac:dyDescent="0.15">
      <c r="A44" s="475"/>
      <c r="B44" s="50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c r="AF44" s="49"/>
      <c r="AG44" s="49"/>
    </row>
    <row r="45" spans="1:33" s="469" customFormat="1" ht="19.899999999999999" customHeight="1" thickBot="1" x14ac:dyDescent="0.2">
      <c r="A45" s="902" t="s">
        <v>3102</v>
      </c>
      <c r="B45" s="461"/>
      <c r="C45" s="461"/>
      <c r="D45" s="461"/>
      <c r="E45" s="461"/>
      <c r="F45" s="461"/>
      <c r="G45" s="461"/>
      <c r="H45" s="461"/>
      <c r="I45" s="461"/>
      <c r="J45" s="461"/>
      <c r="K45" s="461"/>
      <c r="L45" s="461"/>
      <c r="M45" s="461"/>
      <c r="N45" s="461"/>
      <c r="O45" s="461"/>
      <c r="P45" s="461"/>
      <c r="Q45" s="461"/>
      <c r="R45" s="461"/>
      <c r="S45" s="461"/>
      <c r="T45" s="461"/>
      <c r="U45" s="506"/>
      <c r="V45" s="506"/>
      <c r="W45" s="506"/>
      <c r="X45" s="506"/>
      <c r="Y45" s="506"/>
      <c r="Z45" s="461"/>
      <c r="AA45" s="507" t="s">
        <v>25</v>
      </c>
      <c r="AB45" s="461"/>
      <c r="AC45" s="461"/>
      <c r="AD45" s="461"/>
      <c r="AE45" s="475"/>
      <c r="AF45" s="49" t="str">
        <f>IF(OR(AND(P49=0,C55&gt;0),AND(S49=0,C56&gt;0),AND(V49=0,C57&gt;0)),"←Ⅰ.生徒数とⅡ.学級数の回答が整合しません。（生徒数・学級数のいずれかが「0」でない学年で、「0」が入力されています。）","")</f>
        <v/>
      </c>
      <c r="AG45" s="49"/>
    </row>
    <row r="46" spans="1:33" s="469" customFormat="1" ht="15" customHeight="1" x14ac:dyDescent="0.15">
      <c r="A46" s="2571" t="s">
        <v>3082</v>
      </c>
      <c r="B46" s="2572"/>
      <c r="C46" s="2572"/>
      <c r="D46" s="2572"/>
      <c r="E46" s="2572"/>
      <c r="F46" s="2572"/>
      <c r="G46" s="2572"/>
      <c r="H46" s="2572"/>
      <c r="I46" s="2572"/>
      <c r="J46" s="2572"/>
      <c r="K46" s="2572"/>
      <c r="L46" s="2573"/>
      <c r="M46" s="2574" t="s">
        <v>3103</v>
      </c>
      <c r="N46" s="2575"/>
      <c r="O46" s="2575"/>
      <c r="P46" s="2575"/>
      <c r="Q46" s="2575"/>
      <c r="R46" s="2575"/>
      <c r="S46" s="2575"/>
      <c r="T46" s="2575"/>
      <c r="U46" s="2575"/>
      <c r="V46" s="2575"/>
      <c r="W46" s="2575"/>
      <c r="X46" s="2575"/>
      <c r="Y46" s="2575"/>
      <c r="Z46" s="2575"/>
      <c r="AA46" s="2576"/>
      <c r="AB46" s="508"/>
      <c r="AC46" s="508"/>
      <c r="AD46" s="508"/>
      <c r="AE46" s="508"/>
      <c r="AF46" s="49" t="str">
        <f>IF(A48="","←入学志願者数を記入してください。(募集停止校の場合は「0」を入力してください。)",
IF(D48="","←受験者数を記入してください。(募集停止校の場合は「0」を入力してください。)",
IF(G48="","←合格者数を記入してください。(募集停止校の場合は「0」を入力してください。)",
IF(J48="","←入学者数を記入してください。(募集停止校の場合は「0」を入力してください。)",
""))))</f>
        <v>←入学志願者数を記入してください。(募集停止校の場合は「0」を入力してください。)</v>
      </c>
      <c r="AG46" s="49"/>
    </row>
    <row r="47" spans="1:33" s="469" customFormat="1" ht="30" customHeight="1" x14ac:dyDescent="0.15">
      <c r="A47" s="2577" t="s">
        <v>3104</v>
      </c>
      <c r="B47" s="2578"/>
      <c r="C47" s="2578"/>
      <c r="D47" s="2578" t="s">
        <v>3105</v>
      </c>
      <c r="E47" s="2578"/>
      <c r="F47" s="2578"/>
      <c r="G47" s="2578" t="s">
        <v>3106</v>
      </c>
      <c r="H47" s="2578"/>
      <c r="I47" s="2578"/>
      <c r="J47" s="2578" t="s">
        <v>3107</v>
      </c>
      <c r="K47" s="2578"/>
      <c r="L47" s="2579"/>
      <c r="M47" s="2580" t="s">
        <v>2935</v>
      </c>
      <c r="N47" s="2578"/>
      <c r="O47" s="2578"/>
      <c r="P47" s="2578" t="s">
        <v>2945</v>
      </c>
      <c r="Q47" s="2578"/>
      <c r="R47" s="2578"/>
      <c r="S47" s="2578" t="s">
        <v>2946</v>
      </c>
      <c r="T47" s="2578"/>
      <c r="U47" s="2578"/>
      <c r="V47" s="2578" t="s">
        <v>2947</v>
      </c>
      <c r="W47" s="2578"/>
      <c r="X47" s="2578"/>
      <c r="Y47" s="2557" t="s">
        <v>2809</v>
      </c>
      <c r="Z47" s="2557"/>
      <c r="AA47" s="2558"/>
      <c r="AB47" s="508"/>
      <c r="AC47" s="508"/>
      <c r="AD47" s="508"/>
      <c r="AE47" s="508"/>
      <c r="AF47" s="53" t="str">
        <f>IF(D48&gt;A48,"←入学志願者より受験者が多くなっています。",
IF(D48&lt;G48,"←受験者より合格者が多くなっています。",
IF(A48&lt;G48,"←入学志願者より合格者が多くなっています。（別の学科を第一志望とした者を別科で合格とした場合には、合格した科の志願者数にも数えてください。）",
IF(G48&lt;J48,"←合格者数より入学者数が多くなっています。（合格者には追加合格者数、内部進学者数等も含めてください。正しい場合は構いません。）",
IF(AND(P49&lt;&gt;"",J48&gt;P49),"←入学者数が１年生生徒数を超えています。（4月30日までに退学・除籍となった場合には、現員だけでなく入学志願者数～入学者数からも除外してください。）",
"")))))</f>
        <v/>
      </c>
      <c r="AG47" s="49"/>
    </row>
    <row r="48" spans="1:33" s="469" customFormat="1" ht="19.899999999999999" customHeight="1" thickBot="1" x14ac:dyDescent="0.2">
      <c r="A48" s="2559"/>
      <c r="B48" s="2560"/>
      <c r="C48" s="2560"/>
      <c r="D48" s="2560"/>
      <c r="E48" s="2560"/>
      <c r="F48" s="2560"/>
      <c r="G48" s="2560"/>
      <c r="H48" s="2560"/>
      <c r="I48" s="2560"/>
      <c r="J48" s="2560"/>
      <c r="K48" s="2560"/>
      <c r="L48" s="2563"/>
      <c r="M48" s="2565" t="s">
        <v>2936</v>
      </c>
      <c r="N48" s="2566"/>
      <c r="O48" s="2566"/>
      <c r="P48" s="2567"/>
      <c r="Q48" s="2567"/>
      <c r="R48" s="2567"/>
      <c r="S48" s="2567"/>
      <c r="T48" s="2567"/>
      <c r="U48" s="2567"/>
      <c r="V48" s="2567"/>
      <c r="W48" s="2567"/>
      <c r="X48" s="2568"/>
      <c r="Y48" s="2569">
        <f>SUM(P48:X48)</f>
        <v>0</v>
      </c>
      <c r="Z48" s="2569"/>
      <c r="AA48" s="2570"/>
      <c r="AB48" s="508"/>
      <c r="AC48" s="508"/>
      <c r="AD48" s="508"/>
      <c r="AE48" s="508"/>
      <c r="AF48" s="59" t="str">
        <f>IF(AND(P48="",S48="",V48=""),"←学年別定員を記入してください。(いない場合には「0」を入力してください。)",
IF(P48="","←1年生の定員が未記入です。(募集停止校の場合は「0」を入力してください。)",
IF(S48="","←2年生の定員が未記入です。（募集停止校の場合は「0」を入力してください。)",
IF(V48="","←3年生の定員が未記入です。（募集停止校の場合は「0」を入力してください。)",
IF(SUM(P48:X48)&lt;&gt;Y48,"←定員・生徒数計が学年別内訳計と一致しません。",
"")))))</f>
        <v>←学年別定員を記入してください。(いない場合には「0」を入力してください。)</v>
      </c>
      <c r="AG48" s="49"/>
    </row>
    <row r="49" spans="1:33" s="469" customFormat="1" ht="19.899999999999999" customHeight="1" thickBot="1" x14ac:dyDescent="0.2">
      <c r="A49" s="2561"/>
      <c r="B49" s="2562"/>
      <c r="C49" s="2562"/>
      <c r="D49" s="2562"/>
      <c r="E49" s="2562"/>
      <c r="F49" s="2562"/>
      <c r="G49" s="2562"/>
      <c r="H49" s="2562"/>
      <c r="I49" s="2562"/>
      <c r="J49" s="2562"/>
      <c r="K49" s="2562"/>
      <c r="L49" s="2564"/>
      <c r="M49" s="2549" t="s">
        <v>2937</v>
      </c>
      <c r="N49" s="2550"/>
      <c r="O49" s="2550"/>
      <c r="P49" s="2551"/>
      <c r="Q49" s="2551"/>
      <c r="R49" s="2551"/>
      <c r="S49" s="2551"/>
      <c r="T49" s="2551"/>
      <c r="U49" s="2551"/>
      <c r="V49" s="2551"/>
      <c r="W49" s="2551"/>
      <c r="X49" s="2552"/>
      <c r="Y49" s="2553">
        <f>SUM(P49:X49)</f>
        <v>0</v>
      </c>
      <c r="Z49" s="2554"/>
      <c r="AA49" s="2555"/>
      <c r="AB49" s="508"/>
      <c r="AC49" s="508"/>
      <c r="AD49" s="508"/>
      <c r="AE49" s="508"/>
      <c r="AF49" s="56" t="str">
        <f>IF(AND(P49="",S49="",V49=""),"←学年別現員を記入してください。(いない場合には「0」を入力してください。)",
IF(P49="","←1年生の生徒数（現員）が未記入です。（募集停止校の場合は「0」を入力してください。）",
IF(S49="","←2年生の生徒数（現員）が未記入です。（募集停止校の場合は「0」を入力してください。）",
IF(V49="","←3年生の生徒数（現員）が未記入です。（募集停止校の場合は「0」を入力してください。）",
IF(SUM(P49:X49)&lt;&gt;Y49,"←現員生徒数計が学年別内訳計と一致しません。",
"")))))</f>
        <v>←学年別現員を記入してください。(いない場合には「0」を入力してください。)</v>
      </c>
      <c r="AG49" s="56"/>
    </row>
    <row r="50" spans="1:33" s="469" customFormat="1" ht="4.5" customHeight="1" x14ac:dyDescent="0.15">
      <c r="A50" s="2556"/>
      <c r="B50" s="2556"/>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49"/>
      <c r="AG50" s="49"/>
    </row>
    <row r="51" spans="1:33" s="469" customFormat="1" ht="4.9000000000000004" customHeight="1" x14ac:dyDescent="0.15">
      <c r="A51" s="511"/>
      <c r="B51" s="512"/>
      <c r="C51" s="2530"/>
      <c r="D51" s="2530"/>
      <c r="E51" s="2530"/>
      <c r="F51" s="2530"/>
      <c r="G51" s="2530"/>
      <c r="H51" s="2530"/>
      <c r="I51" s="2530"/>
      <c r="J51" s="2530"/>
      <c r="K51" s="2530"/>
      <c r="L51" s="2530"/>
      <c r="M51" s="2530"/>
      <c r="N51" s="2530"/>
      <c r="O51" s="2530"/>
      <c r="P51" s="2530"/>
      <c r="Q51" s="2530"/>
      <c r="R51" s="2530"/>
      <c r="S51" s="2530"/>
      <c r="T51" s="2530"/>
      <c r="U51" s="2530"/>
      <c r="V51" s="2530"/>
      <c r="W51" s="2530"/>
      <c r="X51" s="2530"/>
      <c r="Y51" s="2530"/>
      <c r="Z51" s="2530"/>
      <c r="AA51" s="2530"/>
      <c r="AB51" s="2530"/>
      <c r="AC51" s="2530"/>
      <c r="AD51" s="2530"/>
      <c r="AE51" s="2530"/>
      <c r="AF51" s="49"/>
      <c r="AG51" s="49"/>
    </row>
    <row r="52" spans="1:33" s="469" customFormat="1" ht="4.9000000000000004" customHeight="1" x14ac:dyDescent="0.15">
      <c r="A52" s="513"/>
      <c r="B52" s="514"/>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49"/>
      <c r="AG52" s="49"/>
    </row>
    <row r="53" spans="1:33" ht="19.899999999999999" customHeight="1" thickBot="1" x14ac:dyDescent="0.2">
      <c r="A53" s="902" t="s">
        <v>3108</v>
      </c>
      <c r="B53" s="461"/>
      <c r="C53" s="461"/>
      <c r="D53" s="461"/>
      <c r="E53" s="461"/>
      <c r="F53" s="461"/>
      <c r="G53" s="461"/>
      <c r="H53" s="461"/>
      <c r="I53" s="461"/>
      <c r="J53" s="507"/>
      <c r="K53" s="461"/>
      <c r="L53" s="461"/>
      <c r="M53" s="461"/>
      <c r="N53" s="507"/>
      <c r="O53" s="464"/>
      <c r="P53" s="464"/>
      <c r="Q53" s="464"/>
      <c r="R53" s="464"/>
      <c r="S53" s="464"/>
      <c r="T53" s="464"/>
      <c r="U53" s="464"/>
      <c r="V53" s="464"/>
      <c r="W53" s="464"/>
      <c r="X53" s="464"/>
      <c r="Y53" s="464"/>
      <c r="Z53" s="464"/>
      <c r="AA53" s="464"/>
      <c r="AB53" s="464"/>
      <c r="AC53" s="464"/>
      <c r="AD53" s="464"/>
      <c r="AE53" s="464"/>
      <c r="AF53" s="49" t="str">
        <f>IF(OR(
AND(P49&gt;0,C55=0),AND(S49&gt;0,C56=0),AND(V49&gt;0,C57=0)),
"←Ⅰ.生徒数とⅡ.学級数の回答が整合しません。(生徒数・学級数のいずれかが「0」でない学年で、「0」が入力されています。)","")</f>
        <v/>
      </c>
    </row>
    <row r="54" spans="1:33" ht="19.899999999999999" customHeight="1" x14ac:dyDescent="0.15">
      <c r="A54" s="2531" t="s">
        <v>27</v>
      </c>
      <c r="B54" s="2532"/>
      <c r="C54" s="2533">
        <f>SUM(C55:D57)</f>
        <v>0</v>
      </c>
      <c r="D54" s="2534"/>
      <c r="E54" s="515" t="s">
        <v>29</v>
      </c>
      <c r="F54" s="475"/>
      <c r="G54" s="475"/>
      <c r="H54" s="475"/>
      <c r="I54" s="475"/>
      <c r="J54" s="475"/>
      <c r="K54" s="475"/>
      <c r="L54" s="475"/>
      <c r="M54" s="475"/>
      <c r="N54" s="475"/>
      <c r="O54" s="516"/>
      <c r="P54" s="516"/>
      <c r="Q54" s="517"/>
      <c r="R54" s="517"/>
      <c r="S54" s="517"/>
      <c r="T54" s="517"/>
      <c r="U54" s="517"/>
      <c r="V54" s="517"/>
      <c r="W54" s="517"/>
      <c r="X54" s="517"/>
      <c r="Y54" s="517"/>
      <c r="Z54" s="517"/>
      <c r="AA54" s="517"/>
      <c r="AB54" s="517"/>
      <c r="AC54" s="517"/>
      <c r="AD54" s="517"/>
      <c r="AE54" s="517"/>
      <c r="AF54" s="49" t="str">
        <f>IF(AND(C55="",C56="",C57=""),"←学年別学級数を記入してください。（設定がない学年は「0」を入力してください。）",
IF(SUM(C55:D57)&lt;&gt;C54,"←学科別学級数（縦）計が学年別内訳計と一致しません。",""))</f>
        <v>←学年別学級数を記入してください。（設定がない学年は「0」を入力してください。）</v>
      </c>
    </row>
    <row r="55" spans="1:33" ht="19.899999999999999" customHeight="1" x14ac:dyDescent="0.15">
      <c r="A55" s="2535" t="s">
        <v>2942</v>
      </c>
      <c r="B55" s="2536"/>
      <c r="C55" s="2537"/>
      <c r="D55" s="2538"/>
      <c r="E55" s="518" t="s">
        <v>29</v>
      </c>
      <c r="F55" s="475"/>
      <c r="G55" s="475"/>
      <c r="H55" s="475"/>
      <c r="I55" s="475"/>
      <c r="J55" s="475"/>
      <c r="K55" s="475"/>
      <c r="L55" s="475"/>
      <c r="M55" s="475"/>
      <c r="N55" s="475"/>
      <c r="O55" s="519"/>
      <c r="P55" s="520"/>
      <c r="Q55" s="517"/>
      <c r="R55" s="517"/>
      <c r="S55" s="517"/>
      <c r="T55" s="517"/>
      <c r="U55" s="517"/>
      <c r="V55" s="517"/>
      <c r="W55" s="517"/>
      <c r="X55" s="517"/>
      <c r="Y55" s="517"/>
      <c r="Z55" s="517"/>
      <c r="AA55" s="517"/>
      <c r="AB55" s="517"/>
      <c r="AC55" s="517"/>
      <c r="AD55" s="517"/>
      <c r="AE55" s="517"/>
      <c r="AF55" s="49" t="str">
        <f>IF(C55="","←１年の学級数を入力してください。（設定がない場合は「0」を入力してください。）","")</f>
        <v>←１年の学級数を入力してください。（設定がない場合は「0」を入力してください。）</v>
      </c>
      <c r="AG55" s="56"/>
    </row>
    <row r="56" spans="1:33" ht="19.899999999999999" customHeight="1" x14ac:dyDescent="0.15">
      <c r="A56" s="2539" t="s">
        <v>2943</v>
      </c>
      <c r="B56" s="2540"/>
      <c r="C56" s="2541"/>
      <c r="D56" s="2542"/>
      <c r="E56" s="521" t="s">
        <v>29</v>
      </c>
      <c r="F56" s="475"/>
      <c r="G56" s="475"/>
      <c r="H56" s="475"/>
      <c r="I56" s="475"/>
      <c r="J56" s="475"/>
      <c r="K56" s="475"/>
      <c r="L56" s="475"/>
      <c r="M56" s="475"/>
      <c r="N56" s="475"/>
      <c r="O56" s="519"/>
      <c r="P56" s="520"/>
      <c r="Q56" s="517"/>
      <c r="R56" s="517"/>
      <c r="S56" s="517"/>
      <c r="T56" s="517"/>
      <c r="U56" s="517"/>
      <c r="V56" s="517"/>
      <c r="W56" s="517"/>
      <c r="X56" s="517"/>
      <c r="Y56" s="517"/>
      <c r="Z56" s="517"/>
      <c r="AA56" s="517"/>
      <c r="AB56" s="517"/>
      <c r="AC56" s="517"/>
      <c r="AD56" s="517"/>
      <c r="AE56" s="517"/>
      <c r="AF56" s="56" t="str">
        <f>IF(C56="","←2年の学級数を入力してください。（設定がない場合は「0」を入力してください。）","")</f>
        <v>←2年の学級数を入力してください。（設定がない場合は「0」を入力してください。）</v>
      </c>
      <c r="AG56" s="56"/>
    </row>
    <row r="57" spans="1:33" ht="19.899999999999999" customHeight="1" thickBot="1" x14ac:dyDescent="0.2">
      <c r="A57" s="2543" t="s">
        <v>2944</v>
      </c>
      <c r="B57" s="2544"/>
      <c r="C57" s="2545"/>
      <c r="D57" s="2546"/>
      <c r="E57" s="522" t="s">
        <v>29</v>
      </c>
      <c r="F57" s="475"/>
      <c r="G57" s="475"/>
      <c r="H57" s="475"/>
      <c r="I57" s="475"/>
      <c r="J57" s="475"/>
      <c r="K57" s="475"/>
      <c r="L57" s="475"/>
      <c r="M57" s="475"/>
      <c r="N57" s="475"/>
      <c r="O57" s="464"/>
      <c r="P57" s="464"/>
      <c r="Q57" s="464"/>
      <c r="R57" s="464"/>
      <c r="S57" s="464"/>
      <c r="T57" s="464"/>
      <c r="U57" s="464"/>
      <c r="V57" s="464"/>
      <c r="W57" s="464"/>
      <c r="X57" s="464"/>
      <c r="Y57" s="464"/>
      <c r="Z57" s="464"/>
      <c r="AA57" s="464"/>
      <c r="AB57" s="464"/>
      <c r="AC57" s="464"/>
      <c r="AD57" s="464"/>
      <c r="AE57" s="464"/>
      <c r="AF57" s="56" t="str">
        <f>IF(C57="","←3年の学級数を入力してください。（設定がない場合は「0」を入力してください。）","")</f>
        <v>←3年の学級数を入力してください。（設定がない場合は「0」を入力してください。）</v>
      </c>
    </row>
    <row r="58" spans="1:33" ht="4.9000000000000004" customHeight="1" x14ac:dyDescent="0.15">
      <c r="A58" s="477"/>
      <c r="B58" s="477"/>
      <c r="C58" s="477"/>
      <c r="D58" s="477"/>
      <c r="E58" s="523"/>
      <c r="F58" s="475"/>
      <c r="G58" s="475"/>
      <c r="H58" s="475"/>
      <c r="I58" s="475"/>
      <c r="J58" s="475"/>
      <c r="K58" s="475"/>
      <c r="L58" s="475"/>
      <c r="M58" s="475"/>
      <c r="N58" s="475"/>
      <c r="O58" s="464"/>
      <c r="P58" s="464"/>
      <c r="Q58" s="464"/>
      <c r="R58" s="464"/>
      <c r="S58" s="464"/>
      <c r="T58" s="464"/>
      <c r="U58" s="464"/>
      <c r="V58" s="464"/>
      <c r="W58" s="464"/>
      <c r="X58" s="464"/>
      <c r="Y58" s="464"/>
      <c r="Z58" s="464"/>
      <c r="AA58" s="464"/>
      <c r="AB58" s="464"/>
      <c r="AC58" s="464"/>
      <c r="AD58" s="464"/>
      <c r="AE58" s="464"/>
      <c r="AF58" s="524"/>
    </row>
    <row r="59" spans="1:33" ht="4.9000000000000004" customHeight="1" x14ac:dyDescent="0.15">
      <c r="A59" s="477"/>
      <c r="B59" s="477"/>
      <c r="C59" s="477"/>
      <c r="D59" s="477"/>
      <c r="E59" s="523"/>
      <c r="F59" s="475"/>
      <c r="G59" s="475"/>
      <c r="H59" s="475"/>
      <c r="I59" s="475"/>
      <c r="J59" s="475"/>
      <c r="K59" s="475"/>
      <c r="L59" s="475"/>
      <c r="M59" s="475"/>
      <c r="N59" s="475"/>
      <c r="O59" s="464"/>
      <c r="P59" s="464"/>
      <c r="Q59" s="464"/>
      <c r="R59" s="464"/>
      <c r="S59" s="464"/>
      <c r="T59" s="464"/>
      <c r="U59" s="464"/>
      <c r="V59" s="464"/>
      <c r="W59" s="464"/>
      <c r="X59" s="464"/>
      <c r="Y59" s="464"/>
      <c r="Z59" s="464"/>
      <c r="AA59" s="464"/>
      <c r="AB59" s="464"/>
      <c r="AC59" s="464"/>
      <c r="AD59" s="464"/>
      <c r="AE59" s="464"/>
      <c r="AF59" s="524"/>
    </row>
    <row r="60" spans="1:33" ht="4.9000000000000004" customHeight="1" x14ac:dyDescent="0.15">
      <c r="A60" s="477"/>
      <c r="B60" s="477"/>
      <c r="C60" s="477"/>
      <c r="D60" s="477"/>
      <c r="E60" s="523"/>
      <c r="F60" s="475"/>
      <c r="G60" s="475"/>
      <c r="H60" s="475"/>
      <c r="I60" s="475"/>
      <c r="J60" s="475"/>
      <c r="K60" s="475"/>
      <c r="L60" s="475"/>
      <c r="M60" s="475"/>
      <c r="N60" s="475"/>
      <c r="O60" s="464"/>
      <c r="P60" s="464"/>
      <c r="Q60" s="464"/>
      <c r="R60" s="464"/>
      <c r="S60" s="464"/>
      <c r="T60" s="464"/>
      <c r="U60" s="464"/>
      <c r="V60" s="464"/>
      <c r="W60" s="464"/>
      <c r="X60" s="464"/>
      <c r="Y60" s="464"/>
      <c r="Z60" s="464"/>
      <c r="AA60" s="464"/>
      <c r="AB60" s="464"/>
      <c r="AC60" s="464"/>
      <c r="AD60" s="464"/>
      <c r="AE60" s="464"/>
      <c r="AF60" s="524"/>
    </row>
    <row r="61" spans="1:33" s="528" customFormat="1" ht="19.899999999999999" customHeight="1" thickBot="1" x14ac:dyDescent="0.2">
      <c r="A61" s="903" t="s">
        <v>4787</v>
      </c>
      <c r="B61" s="461"/>
      <c r="C61" s="461"/>
      <c r="D61" s="461"/>
      <c r="E61" s="461"/>
      <c r="F61" s="461"/>
      <c r="G61" s="461"/>
      <c r="H61" s="461"/>
      <c r="I61" s="461"/>
      <c r="J61" s="461"/>
      <c r="K61" s="526"/>
      <c r="L61" s="461"/>
      <c r="M61" s="527"/>
      <c r="N61" s="527"/>
      <c r="O61" s="526"/>
      <c r="P61" s="526"/>
      <c r="Q61" s="526"/>
      <c r="R61" s="526"/>
      <c r="S61" s="526"/>
      <c r="T61" s="526"/>
      <c r="U61" s="526"/>
      <c r="V61" s="526"/>
      <c r="W61" s="526"/>
      <c r="X61" s="526"/>
      <c r="Y61" s="526"/>
      <c r="Z61" s="526"/>
      <c r="AA61" s="526"/>
      <c r="AB61" s="526"/>
      <c r="AC61" s="526"/>
      <c r="AD61" s="526"/>
      <c r="AE61" s="526"/>
      <c r="AF61" s="49"/>
      <c r="AG61" s="49"/>
    </row>
    <row r="62" spans="1:33" s="528" customFormat="1" ht="19.899999999999999" customHeight="1" x14ac:dyDescent="0.15">
      <c r="A62" s="2531" t="s">
        <v>3109</v>
      </c>
      <c r="B62" s="2532"/>
      <c r="C62" s="2532"/>
      <c r="D62" s="2532"/>
      <c r="E62" s="2532"/>
      <c r="F62" s="2532"/>
      <c r="G62" s="2547"/>
      <c r="H62" s="2548" t="s">
        <v>3110</v>
      </c>
      <c r="I62" s="2515"/>
      <c r="J62" s="2515"/>
      <c r="K62" s="2516"/>
      <c r="L62" s="2515" t="s">
        <v>3111</v>
      </c>
      <c r="M62" s="2515"/>
      <c r="N62" s="2515"/>
      <c r="O62" s="2515"/>
      <c r="P62" s="2515"/>
      <c r="Q62" s="2515"/>
      <c r="R62" s="2515"/>
      <c r="S62" s="2516"/>
      <c r="T62" s="525" t="s">
        <v>3112</v>
      </c>
      <c r="U62" s="526"/>
      <c r="V62" s="526"/>
      <c r="W62" s="526"/>
      <c r="X62" s="526"/>
      <c r="Y62" s="526"/>
      <c r="Z62" s="526"/>
      <c r="AA62" s="526"/>
      <c r="AB62" s="526"/>
      <c r="AC62" s="526"/>
      <c r="AD62" s="526"/>
      <c r="AE62" s="526"/>
      <c r="AF62" s="58" t="str">
        <f>IF(OR(H63="",H64="",H65="",H66="",H67="",H68="",H69="",H71="",H72="",H74="",H75=""),
"←各納付金を入力してください。設定のない項目については「0」を入力してください。","")</f>
        <v>←各納付金を入力してください。設定のない項目については「0」を入力してください。</v>
      </c>
      <c r="AG62" s="49"/>
    </row>
    <row r="63" spans="1:33" ht="19.899999999999999" customHeight="1" x14ac:dyDescent="0.15">
      <c r="A63" s="2517" t="s">
        <v>2945</v>
      </c>
      <c r="B63" s="2518"/>
      <c r="C63" s="2523" t="s">
        <v>2866</v>
      </c>
      <c r="D63" s="2523"/>
      <c r="E63" s="2523"/>
      <c r="F63" s="2523"/>
      <c r="G63" s="2523"/>
      <c r="H63" s="2506"/>
      <c r="I63" s="961"/>
      <c r="J63" s="961"/>
      <c r="K63" s="529" t="s">
        <v>31</v>
      </c>
      <c r="L63" s="2524"/>
      <c r="M63" s="2525"/>
      <c r="N63" s="2525"/>
      <c r="O63" s="2525"/>
      <c r="P63" s="2525"/>
      <c r="Q63" s="2525"/>
      <c r="R63" s="2525"/>
      <c r="S63" s="2526"/>
      <c r="T63" s="530"/>
      <c r="U63" s="531"/>
      <c r="V63" s="531"/>
      <c r="W63" s="531"/>
      <c r="X63" s="531"/>
      <c r="Y63" s="531"/>
      <c r="Z63" s="531"/>
      <c r="AA63" s="531"/>
      <c r="AB63" s="531"/>
      <c r="AC63" s="531"/>
      <c r="AD63" s="531"/>
      <c r="AE63" s="531"/>
      <c r="AF63" s="58" t="str">
        <f>IF(AND(H63&lt;100000,H63&lt;&gt;""),"←授業料が10万円未満となっていますが正しいでしょうか。正しい場合はそのままで結構です。",
IF(H63&gt;2000000,"←授業料が200万円以上となっていますが正しいでしょうか。正しい場合はそのままで結構です。",""))</f>
        <v/>
      </c>
      <c r="AG63" s="50"/>
    </row>
    <row r="64" spans="1:33" ht="19.899999999999999" customHeight="1" x14ac:dyDescent="0.15">
      <c r="A64" s="2519"/>
      <c r="B64" s="2520"/>
      <c r="C64" s="2510" t="s">
        <v>2867</v>
      </c>
      <c r="D64" s="2510"/>
      <c r="E64" s="2510"/>
      <c r="F64" s="2510"/>
      <c r="G64" s="2510"/>
      <c r="H64" s="2511"/>
      <c r="I64" s="1470"/>
      <c r="J64" s="1470"/>
      <c r="K64" s="532" t="s">
        <v>31</v>
      </c>
      <c r="L64" s="2524"/>
      <c r="M64" s="2525"/>
      <c r="N64" s="2525"/>
      <c r="O64" s="2525"/>
      <c r="P64" s="2525"/>
      <c r="Q64" s="2525"/>
      <c r="R64" s="2525"/>
      <c r="S64" s="2526"/>
      <c r="T64" s="531"/>
      <c r="U64" s="531"/>
      <c r="V64" s="531"/>
      <c r="W64" s="531"/>
      <c r="X64" s="531"/>
      <c r="Y64" s="531"/>
      <c r="Z64" s="531"/>
      <c r="AA64" s="531"/>
      <c r="AB64" s="531"/>
      <c r="AC64" s="531"/>
      <c r="AD64" s="531"/>
      <c r="AE64" s="531"/>
      <c r="AF64" s="58" t="str">
        <f>IF(AND(H64&lt;10000,H64&lt;&gt;""),"←入学金が1万円未満となっていますが正しいでしょうか。正しい場合はそのままで結構です。",
IF(H64&gt;499999,"←入学金が50万円以上となっていますが正しいでしょうか。正しい場合はそのままで結構です。",""))</f>
        <v/>
      </c>
      <c r="AG64" s="50"/>
    </row>
    <row r="65" spans="1:33" ht="19.899999999999999" customHeight="1" x14ac:dyDescent="0.15">
      <c r="A65" s="2519"/>
      <c r="B65" s="2520"/>
      <c r="C65" s="2510" t="s">
        <v>2868</v>
      </c>
      <c r="D65" s="2510"/>
      <c r="E65" s="2510"/>
      <c r="F65" s="2510"/>
      <c r="G65" s="2510"/>
      <c r="H65" s="2511"/>
      <c r="I65" s="1470"/>
      <c r="J65" s="1470"/>
      <c r="K65" s="532" t="s">
        <v>31</v>
      </c>
      <c r="L65" s="2524"/>
      <c r="M65" s="2525"/>
      <c r="N65" s="2525"/>
      <c r="O65" s="2525"/>
      <c r="P65" s="2525"/>
      <c r="Q65" s="2525"/>
      <c r="R65" s="2525"/>
      <c r="S65" s="2526"/>
      <c r="T65" s="531"/>
      <c r="U65" s="531"/>
      <c r="V65" s="531"/>
      <c r="W65" s="531"/>
      <c r="X65" s="531"/>
      <c r="Y65" s="531"/>
      <c r="Z65" s="531"/>
      <c r="AA65" s="531"/>
      <c r="AB65" s="531"/>
      <c r="AC65" s="531"/>
      <c r="AD65" s="531"/>
      <c r="AE65" s="531"/>
      <c r="AF65" s="58"/>
      <c r="AG65" s="50"/>
    </row>
    <row r="66" spans="1:33" ht="19.899999999999999" customHeight="1" x14ac:dyDescent="0.15">
      <c r="A66" s="2519"/>
      <c r="B66" s="2520"/>
      <c r="C66" s="2510" t="s">
        <v>2869</v>
      </c>
      <c r="D66" s="2510"/>
      <c r="E66" s="2510"/>
      <c r="F66" s="2510"/>
      <c r="G66" s="2510"/>
      <c r="H66" s="2511"/>
      <c r="I66" s="1470"/>
      <c r="J66" s="1470"/>
      <c r="K66" s="532" t="s">
        <v>31</v>
      </c>
      <c r="L66" s="2524"/>
      <c r="M66" s="2525"/>
      <c r="N66" s="2525"/>
      <c r="O66" s="2525"/>
      <c r="P66" s="2525"/>
      <c r="Q66" s="2525"/>
      <c r="R66" s="2525"/>
      <c r="S66" s="2526"/>
      <c r="T66" s="531"/>
      <c r="U66" s="531"/>
      <c r="V66" s="531"/>
      <c r="W66" s="531"/>
      <c r="X66" s="531"/>
      <c r="Y66" s="531"/>
      <c r="Z66" s="531"/>
      <c r="AA66" s="531"/>
      <c r="AB66" s="531"/>
      <c r="AC66" s="531"/>
      <c r="AD66" s="531"/>
      <c r="AE66" s="531"/>
      <c r="AF66" s="58"/>
      <c r="AG66" s="50"/>
    </row>
    <row r="67" spans="1:33" ht="19.899999999999999" customHeight="1" x14ac:dyDescent="0.15">
      <c r="A67" s="2519"/>
      <c r="B67" s="2520"/>
      <c r="C67" s="2510" t="s">
        <v>2870</v>
      </c>
      <c r="D67" s="2510"/>
      <c r="E67" s="2510"/>
      <c r="F67" s="2510"/>
      <c r="G67" s="2510"/>
      <c r="H67" s="2511"/>
      <c r="I67" s="1470"/>
      <c r="J67" s="1470"/>
      <c r="K67" s="532" t="s">
        <v>31</v>
      </c>
      <c r="L67" s="2524"/>
      <c r="M67" s="2525"/>
      <c r="N67" s="2525"/>
      <c r="O67" s="2525"/>
      <c r="P67" s="2525"/>
      <c r="Q67" s="2525"/>
      <c r="R67" s="2525"/>
      <c r="S67" s="2526"/>
      <c r="T67" s="531"/>
      <c r="U67" s="531"/>
      <c r="V67" s="531"/>
      <c r="W67" s="531"/>
      <c r="X67" s="531"/>
      <c r="Y67" s="531"/>
      <c r="Z67" s="531"/>
      <c r="AA67" s="531"/>
      <c r="AB67" s="531"/>
      <c r="AC67" s="531"/>
      <c r="AD67" s="531"/>
      <c r="AE67" s="531"/>
      <c r="AF67" s="58"/>
      <c r="AG67" s="50"/>
    </row>
    <row r="68" spans="1:33" ht="19.899999999999999" customHeight="1" x14ac:dyDescent="0.15">
      <c r="A68" s="2519"/>
      <c r="B68" s="2520"/>
      <c r="C68" s="2510" t="s">
        <v>2871</v>
      </c>
      <c r="D68" s="2510"/>
      <c r="E68" s="2510"/>
      <c r="F68" s="2510"/>
      <c r="G68" s="2510"/>
      <c r="H68" s="2511"/>
      <c r="I68" s="1470"/>
      <c r="J68" s="1470"/>
      <c r="K68" s="532" t="s">
        <v>31</v>
      </c>
      <c r="L68" s="2524"/>
      <c r="M68" s="2525"/>
      <c r="N68" s="2525"/>
      <c r="O68" s="2525"/>
      <c r="P68" s="2525"/>
      <c r="Q68" s="2525"/>
      <c r="R68" s="2525"/>
      <c r="S68" s="2526"/>
      <c r="T68" s="531"/>
      <c r="U68" s="531"/>
      <c r="V68" s="531"/>
      <c r="W68" s="531"/>
      <c r="X68" s="531"/>
      <c r="Y68" s="531"/>
      <c r="Z68" s="531"/>
      <c r="AA68" s="531"/>
      <c r="AB68" s="531"/>
      <c r="AC68" s="531"/>
      <c r="AD68" s="531"/>
      <c r="AE68" s="531"/>
      <c r="AG68" s="50"/>
    </row>
    <row r="69" spans="1:33" ht="19.899999999999999" customHeight="1" thickBot="1" x14ac:dyDescent="0.2">
      <c r="A69" s="2519"/>
      <c r="B69" s="2520"/>
      <c r="C69" s="2512" t="s">
        <v>2872</v>
      </c>
      <c r="D69" s="2512"/>
      <c r="E69" s="2512"/>
      <c r="F69" s="2512"/>
      <c r="G69" s="2512"/>
      <c r="H69" s="2507"/>
      <c r="I69" s="963"/>
      <c r="J69" s="963"/>
      <c r="K69" s="529" t="s">
        <v>31</v>
      </c>
      <c r="L69" s="2524"/>
      <c r="M69" s="2525"/>
      <c r="N69" s="2525"/>
      <c r="O69" s="2525"/>
      <c r="P69" s="2525"/>
      <c r="Q69" s="2525"/>
      <c r="R69" s="2525"/>
      <c r="S69" s="2526"/>
      <c r="T69" s="531"/>
      <c r="U69" s="531"/>
      <c r="V69" s="531"/>
      <c r="W69" s="531"/>
      <c r="X69" s="531"/>
      <c r="Y69" s="531"/>
      <c r="Z69" s="531"/>
      <c r="AA69" s="531"/>
      <c r="AB69" s="531"/>
      <c r="AC69" s="531"/>
      <c r="AD69" s="531"/>
      <c r="AE69" s="531"/>
    </row>
    <row r="70" spans="1:33" ht="19.899999999999999" customHeight="1" thickBot="1" x14ac:dyDescent="0.2">
      <c r="A70" s="2521"/>
      <c r="B70" s="2522"/>
      <c r="C70" s="2513" t="s">
        <v>27</v>
      </c>
      <c r="D70" s="2514"/>
      <c r="E70" s="2514"/>
      <c r="F70" s="2514"/>
      <c r="G70" s="2514"/>
      <c r="H70" s="2508">
        <f>SUM(H63:J69)</f>
        <v>0</v>
      </c>
      <c r="I70" s="2509"/>
      <c r="J70" s="2509"/>
      <c r="K70" s="533" t="s">
        <v>31</v>
      </c>
      <c r="L70" s="2524"/>
      <c r="M70" s="2525"/>
      <c r="N70" s="2525"/>
      <c r="O70" s="2525"/>
      <c r="P70" s="2525"/>
      <c r="Q70" s="2525"/>
      <c r="R70" s="2525"/>
      <c r="S70" s="2526"/>
      <c r="T70" s="531"/>
      <c r="U70" s="531"/>
      <c r="V70" s="531"/>
      <c r="W70" s="531"/>
      <c r="X70" s="531"/>
      <c r="Y70" s="531"/>
      <c r="Z70" s="531"/>
      <c r="AA70" s="531"/>
      <c r="AB70" s="531"/>
      <c r="AC70" s="531"/>
      <c r="AD70" s="531"/>
      <c r="AE70" s="531"/>
      <c r="AF70" s="58" t="str">
        <f>IF(SUM(H63:J69)&lt;&gt;H70,"←1年次納付金(縦)計が、明細の合計と一致しません。","")</f>
        <v/>
      </c>
      <c r="AG70" s="50"/>
    </row>
    <row r="71" spans="1:33" ht="19.899999999999999" customHeight="1" x14ac:dyDescent="0.15">
      <c r="A71" s="2131" t="s">
        <v>2946</v>
      </c>
      <c r="B71" s="2132"/>
      <c r="C71" s="2076" t="s">
        <v>2866</v>
      </c>
      <c r="D71" s="2076"/>
      <c r="E71" s="2076"/>
      <c r="F71" s="2076"/>
      <c r="G71" s="2076"/>
      <c r="H71" s="2506"/>
      <c r="I71" s="961"/>
      <c r="J71" s="961"/>
      <c r="K71" s="529" t="s">
        <v>31</v>
      </c>
      <c r="L71" s="2524"/>
      <c r="M71" s="2525"/>
      <c r="N71" s="2525"/>
      <c r="O71" s="2525"/>
      <c r="P71" s="2525"/>
      <c r="Q71" s="2525"/>
      <c r="R71" s="2525"/>
      <c r="S71" s="2526"/>
      <c r="T71" s="531"/>
      <c r="U71" s="531"/>
      <c r="V71" s="531"/>
      <c r="W71" s="531"/>
      <c r="X71" s="531"/>
      <c r="Y71" s="531"/>
      <c r="Z71" s="531"/>
      <c r="AA71" s="531"/>
      <c r="AB71" s="531"/>
      <c r="AC71" s="531"/>
      <c r="AD71" s="531"/>
      <c r="AE71" s="531"/>
      <c r="AF71" s="58" t="str">
        <f>IF(AND(H71&lt;100000,H71&lt;&gt;""),"←授業料が10万円未満となっていますが正しいでしょうか。正しい場合はそのままで結構です。",
IF(H71&gt;2000000,"←授業料が200万円以上となっていますが正しいでしょうか。正しい場合はそのままで結構です。",""))</f>
        <v/>
      </c>
      <c r="AG71" s="50"/>
    </row>
    <row r="72" spans="1:33" ht="19.899999999999999" customHeight="1" thickBot="1" x14ac:dyDescent="0.2">
      <c r="A72" s="2133"/>
      <c r="B72" s="2134"/>
      <c r="C72" s="2083" t="s">
        <v>223</v>
      </c>
      <c r="D72" s="2083"/>
      <c r="E72" s="2083"/>
      <c r="F72" s="2083"/>
      <c r="G72" s="2083"/>
      <c r="H72" s="2507"/>
      <c r="I72" s="963"/>
      <c r="J72" s="963"/>
      <c r="K72" s="534" t="s">
        <v>31</v>
      </c>
      <c r="L72" s="2524"/>
      <c r="M72" s="2525"/>
      <c r="N72" s="2525"/>
      <c r="O72" s="2525"/>
      <c r="P72" s="2525"/>
      <c r="Q72" s="2525"/>
      <c r="R72" s="2525"/>
      <c r="S72" s="2526"/>
      <c r="T72" s="531"/>
      <c r="U72" s="531"/>
      <c r="V72" s="531"/>
      <c r="W72" s="531"/>
      <c r="X72" s="531"/>
      <c r="Y72" s="531"/>
      <c r="Z72" s="531"/>
      <c r="AA72" s="531"/>
      <c r="AB72" s="531"/>
      <c r="AC72" s="531"/>
      <c r="AD72" s="531"/>
      <c r="AE72" s="531"/>
      <c r="AF72" s="58"/>
      <c r="AG72" s="50"/>
    </row>
    <row r="73" spans="1:33" ht="19.899999999999999" customHeight="1" thickBot="1" x14ac:dyDescent="0.2">
      <c r="A73" s="2135"/>
      <c r="B73" s="2136"/>
      <c r="C73" s="1542" t="s">
        <v>2809</v>
      </c>
      <c r="D73" s="1543"/>
      <c r="E73" s="1543"/>
      <c r="F73" s="1543"/>
      <c r="G73" s="1543"/>
      <c r="H73" s="2508">
        <f>SUM(H71:J72)</f>
        <v>0</v>
      </c>
      <c r="I73" s="2509"/>
      <c r="J73" s="2509"/>
      <c r="K73" s="533" t="s">
        <v>31</v>
      </c>
      <c r="L73" s="2524"/>
      <c r="M73" s="2525"/>
      <c r="N73" s="2525"/>
      <c r="O73" s="2525"/>
      <c r="P73" s="2525"/>
      <c r="Q73" s="2525"/>
      <c r="R73" s="2525"/>
      <c r="S73" s="2526"/>
      <c r="T73" s="531"/>
      <c r="U73" s="531"/>
      <c r="V73" s="531"/>
      <c r="W73" s="531"/>
      <c r="X73" s="531"/>
      <c r="Y73" s="531"/>
      <c r="Z73" s="531"/>
      <c r="AA73" s="531"/>
      <c r="AB73" s="531"/>
      <c r="AC73" s="531"/>
      <c r="AD73" s="531"/>
      <c r="AE73" s="531"/>
      <c r="AF73" s="58" t="str">
        <f>IF(SUM(H71:J72)&lt;&gt;H73,"←2年次納付金(縦)計が、明細の合計と一致しません。","")</f>
        <v/>
      </c>
      <c r="AG73" s="50"/>
    </row>
    <row r="74" spans="1:33" ht="19.899999999999999" customHeight="1" x14ac:dyDescent="0.15">
      <c r="A74" s="1494" t="s">
        <v>2947</v>
      </c>
      <c r="B74" s="1495"/>
      <c r="C74" s="1578" t="s">
        <v>2866</v>
      </c>
      <c r="D74" s="1578"/>
      <c r="E74" s="1578"/>
      <c r="F74" s="1578"/>
      <c r="G74" s="1578"/>
      <c r="H74" s="2506"/>
      <c r="I74" s="961"/>
      <c r="J74" s="961"/>
      <c r="K74" s="535" t="s">
        <v>31</v>
      </c>
      <c r="L74" s="2524"/>
      <c r="M74" s="2525"/>
      <c r="N74" s="2525"/>
      <c r="O74" s="2525"/>
      <c r="P74" s="2525"/>
      <c r="Q74" s="2525"/>
      <c r="R74" s="2525"/>
      <c r="S74" s="2526"/>
      <c r="T74" s="531"/>
      <c r="U74" s="531"/>
      <c r="V74" s="531"/>
      <c r="W74" s="531"/>
      <c r="X74" s="531"/>
      <c r="Y74" s="531"/>
      <c r="Z74" s="531"/>
      <c r="AA74" s="531"/>
      <c r="AB74" s="531"/>
      <c r="AC74" s="531"/>
      <c r="AD74" s="531"/>
      <c r="AE74" s="531"/>
      <c r="AF74" s="58" t="str">
        <f>IF(AND(H74&lt;100000,H74&lt;&gt;""),"←授業料が10万円未満となっていますが正しいでしょうか。正しい場合はそのままで結構です。",
IF(H74&gt;2000000,"←授業料が200万円以上となっていますが正しいでしょうか。正しい場合はそのままで結構です。",""))</f>
        <v/>
      </c>
      <c r="AG74" s="50"/>
    </row>
    <row r="75" spans="1:33" ht="19.899999999999999" customHeight="1" thickBot="1" x14ac:dyDescent="0.2">
      <c r="A75" s="1496"/>
      <c r="B75" s="1497"/>
      <c r="C75" s="1580" t="s">
        <v>223</v>
      </c>
      <c r="D75" s="1580"/>
      <c r="E75" s="1580"/>
      <c r="F75" s="1580"/>
      <c r="G75" s="1580"/>
      <c r="H75" s="2507"/>
      <c r="I75" s="963"/>
      <c r="J75" s="963"/>
      <c r="K75" s="529" t="s">
        <v>31</v>
      </c>
      <c r="L75" s="2524"/>
      <c r="M75" s="2525"/>
      <c r="N75" s="2525"/>
      <c r="O75" s="2525"/>
      <c r="P75" s="2525"/>
      <c r="Q75" s="2525"/>
      <c r="R75" s="2525"/>
      <c r="S75" s="2526"/>
      <c r="T75" s="531"/>
      <c r="U75" s="531"/>
      <c r="V75" s="531"/>
      <c r="W75" s="531"/>
      <c r="X75" s="531"/>
      <c r="Y75" s="531"/>
      <c r="Z75" s="531"/>
      <c r="AA75" s="531"/>
      <c r="AB75" s="531"/>
      <c r="AC75" s="531"/>
      <c r="AD75" s="531"/>
      <c r="AE75" s="531"/>
    </row>
    <row r="76" spans="1:33" ht="19.899999999999999" customHeight="1" thickBot="1" x14ac:dyDescent="0.2">
      <c r="A76" s="1498"/>
      <c r="B76" s="1499"/>
      <c r="C76" s="966" t="s">
        <v>27</v>
      </c>
      <c r="D76" s="967"/>
      <c r="E76" s="967"/>
      <c r="F76" s="967"/>
      <c r="G76" s="967"/>
      <c r="H76" s="2508">
        <f>SUM(H74:J75)</f>
        <v>0</v>
      </c>
      <c r="I76" s="2509"/>
      <c r="J76" s="2509"/>
      <c r="K76" s="533" t="s">
        <v>31</v>
      </c>
      <c r="L76" s="2527"/>
      <c r="M76" s="2528"/>
      <c r="N76" s="2528"/>
      <c r="O76" s="2528"/>
      <c r="P76" s="2528"/>
      <c r="Q76" s="2528"/>
      <c r="R76" s="2528"/>
      <c r="S76" s="2529"/>
      <c r="T76" s="531"/>
      <c r="U76" s="531"/>
      <c r="V76" s="531"/>
      <c r="W76" s="531"/>
      <c r="X76" s="531"/>
      <c r="Y76" s="531"/>
      <c r="Z76" s="531"/>
      <c r="AA76" s="531"/>
      <c r="AB76" s="531"/>
      <c r="AC76" s="531"/>
      <c r="AD76" s="531"/>
      <c r="AE76" s="531"/>
      <c r="AF76" s="49" t="str">
        <f>IF(SUM(H74:J75)&lt;&gt;H76,"←3年次納付金(縦)計が、明細の合計と一致しません。","")</f>
        <v/>
      </c>
    </row>
    <row r="77" spans="1:33" ht="4.9000000000000004" customHeight="1" x14ac:dyDescent="0.15">
      <c r="A77" s="536"/>
      <c r="B77" s="531"/>
      <c r="C77" s="531"/>
      <c r="D77" s="531"/>
      <c r="E77" s="531"/>
      <c r="F77" s="531"/>
      <c r="G77" s="531"/>
      <c r="H77" s="531"/>
      <c r="I77" s="531"/>
      <c r="J77" s="531"/>
      <c r="K77" s="531"/>
      <c r="L77" s="531"/>
      <c r="M77" s="531"/>
      <c r="N77" s="531"/>
      <c r="O77" s="531"/>
      <c r="P77" s="531"/>
      <c r="Q77" s="531"/>
      <c r="R77" s="531"/>
      <c r="S77" s="531"/>
      <c r="T77" s="531"/>
      <c r="U77" s="531"/>
      <c r="V77" s="531"/>
      <c r="W77" s="531"/>
      <c r="X77" s="531"/>
      <c r="Y77" s="531"/>
      <c r="Z77" s="531"/>
      <c r="AA77" s="531"/>
      <c r="AB77" s="531"/>
      <c r="AC77" s="531"/>
      <c r="AD77" s="531"/>
      <c r="AE77" s="531"/>
    </row>
    <row r="78" spans="1:33" ht="4.9000000000000004" customHeight="1" x14ac:dyDescent="0.15">
      <c r="A78" s="531"/>
      <c r="B78" s="531"/>
      <c r="C78" s="531"/>
      <c r="D78" s="531"/>
      <c r="E78" s="531"/>
      <c r="F78" s="531"/>
      <c r="G78" s="531"/>
      <c r="H78" s="531"/>
      <c r="I78" s="531"/>
      <c r="J78" s="531"/>
      <c r="K78" s="531"/>
      <c r="L78" s="531"/>
      <c r="M78" s="531"/>
      <c r="N78" s="531"/>
      <c r="O78" s="531"/>
      <c r="P78" s="531"/>
      <c r="Q78" s="531"/>
      <c r="R78" s="531"/>
      <c r="S78" s="531"/>
      <c r="T78" s="531"/>
      <c r="U78" s="531"/>
      <c r="V78" s="531"/>
      <c r="W78" s="531"/>
      <c r="X78" s="531"/>
      <c r="Y78" s="531"/>
      <c r="Z78" s="531"/>
      <c r="AA78" s="531"/>
      <c r="AB78" s="531"/>
      <c r="AC78" s="531"/>
      <c r="AD78" s="531"/>
      <c r="AE78" s="531"/>
    </row>
    <row r="79" spans="1:33" ht="4.9000000000000004" customHeight="1" x14ac:dyDescent="0.15">
      <c r="A79" s="464"/>
      <c r="B79" s="464"/>
      <c r="C79" s="537"/>
      <c r="D79" s="461"/>
      <c r="E79" s="461"/>
      <c r="F79" s="461"/>
      <c r="G79" s="461"/>
      <c r="H79" s="461"/>
      <c r="I79" s="461"/>
      <c r="J79" s="461"/>
      <c r="K79" s="461"/>
      <c r="L79" s="461"/>
      <c r="M79" s="461"/>
      <c r="N79" s="461"/>
      <c r="O79" s="461"/>
      <c r="P79" s="461"/>
      <c r="Q79" s="461"/>
      <c r="R79" s="464"/>
      <c r="S79" s="464"/>
      <c r="T79" s="464"/>
      <c r="U79" s="464"/>
      <c r="V79" s="464"/>
      <c r="W79" s="464"/>
      <c r="X79" s="464"/>
      <c r="Y79" s="464"/>
      <c r="Z79" s="464"/>
      <c r="AA79" s="464"/>
      <c r="AB79" s="464"/>
      <c r="AC79" s="464"/>
      <c r="AD79" s="464"/>
      <c r="AE79" s="464"/>
      <c r="AF79" s="53"/>
      <c r="AG79" s="53"/>
    </row>
    <row r="80" spans="1:33" s="35" customFormat="1" ht="19.899999999999999" customHeight="1" x14ac:dyDescent="0.15">
      <c r="A80" s="2492" t="s">
        <v>3113</v>
      </c>
      <c r="B80" s="2492"/>
      <c r="C80" s="2492"/>
      <c r="D80" s="2492"/>
      <c r="E80" s="2492"/>
      <c r="F80" s="2492"/>
      <c r="G80" s="2492"/>
      <c r="H80" s="2492"/>
      <c r="I80" s="2492"/>
      <c r="J80" s="2492"/>
      <c r="K80" s="2492"/>
      <c r="L80" s="2492"/>
      <c r="M80" s="2492"/>
      <c r="N80" s="2492"/>
      <c r="O80" s="2492"/>
      <c r="P80" s="2492"/>
      <c r="Q80" s="2492"/>
      <c r="R80" s="2492"/>
      <c r="S80" s="2492"/>
      <c r="T80" s="2492"/>
      <c r="U80" s="2492"/>
      <c r="V80" s="2492"/>
      <c r="W80" s="2492"/>
      <c r="X80" s="2492"/>
      <c r="Y80" s="2492"/>
      <c r="Z80" s="2492"/>
      <c r="AA80" s="538"/>
      <c r="AB80" s="538"/>
      <c r="AC80" s="538"/>
      <c r="AD80" s="538"/>
      <c r="AE80" s="539"/>
      <c r="AF80" s="54"/>
      <c r="AG80" s="82"/>
    </row>
    <row r="81" spans="1:63" s="35" customFormat="1" ht="19.899999999999999" customHeight="1" x14ac:dyDescent="0.15">
      <c r="A81" s="2496" t="s">
        <v>32</v>
      </c>
      <c r="B81" s="2497"/>
      <c r="C81" s="2497"/>
      <c r="D81" s="2497"/>
      <c r="E81" s="2497"/>
      <c r="F81" s="2497"/>
      <c r="G81" s="2497"/>
      <c r="H81" s="2498"/>
      <c r="I81" s="2496" t="s">
        <v>33</v>
      </c>
      <c r="J81" s="2497"/>
      <c r="K81" s="2497"/>
      <c r="L81" s="2497"/>
      <c r="M81" s="2499"/>
      <c r="N81" s="2499"/>
      <c r="O81" s="2499"/>
      <c r="P81" s="2500"/>
      <c r="Q81" s="540"/>
      <c r="R81" s="540"/>
      <c r="S81" s="540"/>
      <c r="T81" s="540"/>
      <c r="U81" s="540"/>
      <c r="V81" s="540"/>
      <c r="W81" s="540"/>
      <c r="X81" s="540"/>
      <c r="Y81" s="540"/>
      <c r="Z81" s="540"/>
      <c r="AA81" s="540"/>
      <c r="AB81" s="540"/>
      <c r="AC81" s="540"/>
      <c r="AD81" s="540"/>
      <c r="AE81" s="540"/>
      <c r="AF81" s="54"/>
      <c r="AG81" s="82"/>
    </row>
    <row r="82" spans="1:63" s="35" customFormat="1" ht="25.15" customHeight="1" thickBot="1" x14ac:dyDescent="0.2">
      <c r="A82" s="2501" t="s">
        <v>2873</v>
      </c>
      <c r="B82" s="2502"/>
      <c r="C82" s="2502"/>
      <c r="D82" s="2503"/>
      <c r="E82" s="2501" t="s">
        <v>2874</v>
      </c>
      <c r="F82" s="2504"/>
      <c r="G82" s="2504"/>
      <c r="H82" s="2505"/>
      <c r="I82" s="2501" t="s">
        <v>2875</v>
      </c>
      <c r="J82" s="2502"/>
      <c r="K82" s="2502"/>
      <c r="L82" s="2502"/>
      <c r="M82" s="2501" t="s">
        <v>2876</v>
      </c>
      <c r="N82" s="2504"/>
      <c r="O82" s="2504"/>
      <c r="P82" s="2505"/>
      <c r="Q82" s="540"/>
      <c r="R82" s="540"/>
      <c r="S82" s="540"/>
      <c r="T82" s="540"/>
      <c r="U82" s="540"/>
      <c r="V82" s="540"/>
      <c r="W82" s="540"/>
      <c r="X82" s="540"/>
      <c r="Y82" s="540"/>
      <c r="Z82" s="540"/>
      <c r="AA82" s="540"/>
      <c r="AB82" s="540"/>
      <c r="AC82" s="540"/>
      <c r="AD82" s="540"/>
      <c r="AE82" s="540"/>
      <c r="AF82" s="541"/>
      <c r="AG82" s="82"/>
    </row>
    <row r="83" spans="1:63" s="54" customFormat="1" ht="25.15" customHeight="1" thickBot="1" x14ac:dyDescent="0.2">
      <c r="A83" s="1545"/>
      <c r="B83" s="1546"/>
      <c r="C83" s="1546"/>
      <c r="D83" s="542" t="s">
        <v>34</v>
      </c>
      <c r="E83" s="1547"/>
      <c r="F83" s="1546"/>
      <c r="G83" s="1546"/>
      <c r="H83" s="542" t="s">
        <v>34</v>
      </c>
      <c r="I83" s="1545"/>
      <c r="J83" s="1546"/>
      <c r="K83" s="1546"/>
      <c r="L83" s="542" t="s">
        <v>34</v>
      </c>
      <c r="M83" s="1547"/>
      <c r="N83" s="1546"/>
      <c r="O83" s="1546"/>
      <c r="P83" s="543" t="s">
        <v>34</v>
      </c>
      <c r="Q83" s="540"/>
      <c r="R83" s="540"/>
      <c r="S83" s="540"/>
      <c r="T83" s="540"/>
      <c r="U83" s="540"/>
      <c r="V83" s="540"/>
      <c r="W83" s="540"/>
      <c r="X83" s="540"/>
      <c r="Y83" s="540"/>
      <c r="Z83" s="540"/>
      <c r="AA83" s="540"/>
      <c r="AB83" s="540"/>
      <c r="AC83" s="540"/>
      <c r="AD83" s="540"/>
      <c r="AE83" s="540"/>
      <c r="AF83" s="49" t="str">
        <f>IF(AND(A83="",E83="",I83="",M83=""),"←各教職員数を記入してください。",
IF(A83="","←本務教員数を記入してください。",
IF(E83="","←非常勤教員数を記入してください。",
IF(I83="","←本務職員数を記入してください。",
IF(M83="","非常勤職員数を記入してください。",
"")))))</f>
        <v>←各教職員数を記入してください。</v>
      </c>
      <c r="AG83" s="82"/>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row>
    <row r="84" spans="1:63" s="54" customFormat="1" ht="4.9000000000000004" customHeight="1" x14ac:dyDescent="0.15">
      <c r="A84" s="540"/>
      <c r="B84" s="540"/>
      <c r="C84" s="540"/>
      <c r="D84" s="540"/>
      <c r="E84" s="540"/>
      <c r="F84" s="540"/>
      <c r="G84" s="540"/>
      <c r="H84" s="540"/>
      <c r="I84" s="540"/>
      <c r="J84" s="540"/>
      <c r="K84" s="540"/>
      <c r="L84" s="540"/>
      <c r="M84" s="540"/>
      <c r="N84" s="540"/>
      <c r="O84" s="540"/>
      <c r="P84" s="540"/>
      <c r="Q84" s="540"/>
      <c r="R84" s="540"/>
      <c r="S84" s="540"/>
      <c r="T84" s="540"/>
      <c r="U84" s="540"/>
      <c r="V84" s="540"/>
      <c r="W84" s="540"/>
      <c r="X84" s="540"/>
      <c r="Y84" s="540"/>
      <c r="Z84" s="540"/>
      <c r="AA84" s="540"/>
      <c r="AB84" s="540"/>
      <c r="AC84" s="540"/>
      <c r="AD84" s="540"/>
      <c r="AE84" s="540"/>
      <c r="AG84" s="82"/>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row>
    <row r="85" spans="1:63" s="54" customFormat="1" ht="4.9000000000000004" customHeight="1" x14ac:dyDescent="0.15">
      <c r="A85" s="540"/>
      <c r="B85" s="540"/>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G85" s="82"/>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row>
    <row r="86" spans="1:63" s="54" customFormat="1" ht="4.9000000000000004" customHeight="1" x14ac:dyDescent="0.15">
      <c r="A86" s="544"/>
      <c r="B86" s="545"/>
      <c r="C86" s="546"/>
      <c r="D86" s="546"/>
      <c r="E86" s="546"/>
      <c r="F86" s="546"/>
      <c r="G86" s="546"/>
      <c r="H86" s="546"/>
      <c r="I86" s="546"/>
      <c r="J86" s="546"/>
      <c r="K86" s="546"/>
      <c r="L86" s="546"/>
      <c r="M86" s="547"/>
      <c r="N86" s="547"/>
      <c r="O86" s="547"/>
      <c r="P86" s="547"/>
      <c r="Q86" s="547"/>
      <c r="R86" s="547"/>
      <c r="S86" s="547"/>
      <c r="T86" s="547"/>
      <c r="U86" s="547"/>
      <c r="V86" s="547"/>
      <c r="W86" s="547"/>
      <c r="X86" s="547"/>
      <c r="Y86" s="547"/>
      <c r="Z86" s="547"/>
      <c r="AA86" s="547"/>
      <c r="AB86" s="547"/>
      <c r="AC86" s="547"/>
      <c r="AD86" s="547"/>
      <c r="AE86" s="547"/>
      <c r="AG86" s="82"/>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row>
    <row r="87" spans="1:63" s="54" customFormat="1" ht="19.899999999999999" customHeight="1" x14ac:dyDescent="0.15">
      <c r="A87" s="2492" t="s">
        <v>3114</v>
      </c>
      <c r="B87" s="2492"/>
      <c r="C87" s="2492"/>
      <c r="D87" s="2492"/>
      <c r="E87" s="2492"/>
      <c r="F87" s="2492"/>
      <c r="G87" s="2492"/>
      <c r="H87" s="2492"/>
      <c r="I87" s="2492"/>
      <c r="J87" s="2492"/>
      <c r="K87" s="2492"/>
      <c r="L87" s="2492"/>
      <c r="M87" s="2492"/>
      <c r="N87" s="2492"/>
      <c r="O87" s="2492"/>
      <c r="P87" s="2492"/>
      <c r="Q87" s="2492"/>
      <c r="R87" s="2492"/>
      <c r="S87" s="2492"/>
      <c r="T87" s="2492"/>
      <c r="U87" s="2492"/>
      <c r="V87" s="2492"/>
      <c r="W87" s="2492"/>
      <c r="X87" s="2492"/>
      <c r="Y87" s="2492"/>
      <c r="Z87" s="2492"/>
      <c r="AA87" s="2492"/>
      <c r="AB87" s="506"/>
      <c r="AC87" s="506"/>
      <c r="AD87" s="506"/>
      <c r="AE87" s="506"/>
      <c r="AG87" s="82"/>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row>
    <row r="88" spans="1:63" s="54" customFormat="1" ht="10.15" customHeight="1" x14ac:dyDescent="0.15">
      <c r="A88" s="2493" t="s">
        <v>35</v>
      </c>
      <c r="B88" s="2493"/>
      <c r="C88" s="2493"/>
      <c r="D88" s="2493"/>
      <c r="E88" s="2493"/>
      <c r="F88" s="2493"/>
      <c r="G88" s="2493" t="s">
        <v>2879</v>
      </c>
      <c r="H88" s="2493"/>
      <c r="I88" s="2493"/>
      <c r="J88" s="2493"/>
      <c r="K88" s="2493"/>
      <c r="L88" s="2493"/>
      <c r="M88" s="2493"/>
      <c r="N88" s="2493"/>
      <c r="O88" s="2493" t="s">
        <v>2878</v>
      </c>
      <c r="P88" s="2493"/>
      <c r="Q88" s="2493"/>
      <c r="R88" s="2493"/>
      <c r="S88" s="2493"/>
      <c r="T88" s="2493"/>
      <c r="U88" s="2493"/>
      <c r="V88" s="2493"/>
      <c r="W88" s="2495" t="s">
        <v>3112</v>
      </c>
      <c r="X88" s="2495"/>
      <c r="Y88" s="2495"/>
      <c r="Z88" s="2495"/>
      <c r="AA88" s="478"/>
      <c r="AB88" s="478"/>
      <c r="AC88" s="478"/>
      <c r="AD88" s="478"/>
      <c r="AE88" s="478"/>
      <c r="AF88" s="2484" t="str">
        <f>IF(OR(G91="",G92="",G93="",G94="",G95=""),"←本務教員人件費支出に未入力セルがあります。該当値がない場合には「0」を入力してください。",
IF(OR(O91="",O92="",O93="",O94="",O95=""),"←本務職員人件費支出に未入力セルがあります。該当値がない場合には「0」を入力してください。",
""))</f>
        <v>←本務教員人件費支出に未入力セルがあります。該当値がない場合には「0」を入力してください。</v>
      </c>
      <c r="AG88" s="82"/>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row>
    <row r="89" spans="1:63" s="54" customFormat="1" ht="10.15" customHeight="1" x14ac:dyDescent="0.15">
      <c r="A89" s="2493"/>
      <c r="B89" s="2493"/>
      <c r="C89" s="2493"/>
      <c r="D89" s="2493"/>
      <c r="E89" s="2493"/>
      <c r="F89" s="2493"/>
      <c r="G89" s="2493"/>
      <c r="H89" s="2493"/>
      <c r="I89" s="2493"/>
      <c r="J89" s="2493"/>
      <c r="K89" s="2493"/>
      <c r="L89" s="2493"/>
      <c r="M89" s="2493"/>
      <c r="N89" s="2493"/>
      <c r="O89" s="2493"/>
      <c r="P89" s="2493"/>
      <c r="Q89" s="2493"/>
      <c r="R89" s="2493"/>
      <c r="S89" s="2493"/>
      <c r="T89" s="2493"/>
      <c r="U89" s="2493"/>
      <c r="V89" s="2493"/>
      <c r="W89" s="2495"/>
      <c r="X89" s="2495"/>
      <c r="Y89" s="2495"/>
      <c r="Z89" s="2495"/>
      <c r="AA89" s="478"/>
      <c r="AB89" s="478"/>
      <c r="AC89" s="478"/>
      <c r="AD89" s="478"/>
      <c r="AE89" s="478"/>
      <c r="AF89" s="2484"/>
      <c r="AG89" s="82"/>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row>
    <row r="90" spans="1:63" s="54" customFormat="1" ht="10.15" customHeight="1" thickBot="1" x14ac:dyDescent="0.2">
      <c r="A90" s="2494"/>
      <c r="B90" s="2494"/>
      <c r="C90" s="2494"/>
      <c r="D90" s="2494"/>
      <c r="E90" s="2494"/>
      <c r="F90" s="2494"/>
      <c r="G90" s="2494"/>
      <c r="H90" s="2494"/>
      <c r="I90" s="2494"/>
      <c r="J90" s="2494"/>
      <c r="K90" s="2494"/>
      <c r="L90" s="2494"/>
      <c r="M90" s="2494"/>
      <c r="N90" s="2494"/>
      <c r="O90" s="2494"/>
      <c r="P90" s="2494"/>
      <c r="Q90" s="2494"/>
      <c r="R90" s="2494"/>
      <c r="S90" s="2494"/>
      <c r="T90" s="2494"/>
      <c r="U90" s="2494"/>
      <c r="V90" s="2494"/>
      <c r="W90" s="2495"/>
      <c r="X90" s="2495"/>
      <c r="Y90" s="2495"/>
      <c r="Z90" s="2495"/>
      <c r="AA90" s="478"/>
      <c r="AB90" s="478"/>
      <c r="AC90" s="478"/>
      <c r="AD90" s="478"/>
      <c r="AE90" s="478"/>
      <c r="AF90" s="2484"/>
      <c r="AG90" s="82"/>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row>
    <row r="91" spans="1:63" s="54" customFormat="1" ht="25.15" customHeight="1" x14ac:dyDescent="0.15">
      <c r="A91" s="2485" t="s">
        <v>2881</v>
      </c>
      <c r="B91" s="2486"/>
      <c r="C91" s="2486"/>
      <c r="D91" s="2486"/>
      <c r="E91" s="2486"/>
      <c r="F91" s="2486"/>
      <c r="G91" s="2487"/>
      <c r="H91" s="2487"/>
      <c r="I91" s="2487"/>
      <c r="J91" s="2487"/>
      <c r="K91" s="2487"/>
      <c r="L91" s="2488"/>
      <c r="M91" s="2489" t="s">
        <v>2810</v>
      </c>
      <c r="N91" s="2490"/>
      <c r="O91" s="2487"/>
      <c r="P91" s="2487"/>
      <c r="Q91" s="2487"/>
      <c r="R91" s="2487"/>
      <c r="S91" s="2487"/>
      <c r="T91" s="2488"/>
      <c r="U91" s="2489" t="s">
        <v>2810</v>
      </c>
      <c r="V91" s="2491"/>
      <c r="W91" s="478"/>
      <c r="X91" s="478"/>
      <c r="Y91" s="478"/>
      <c r="Z91" s="478"/>
      <c r="AA91" s="478"/>
      <c r="AB91" s="478"/>
      <c r="AC91" s="478"/>
      <c r="AD91" s="478"/>
      <c r="AE91" s="478"/>
      <c r="AG91" s="82"/>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row>
    <row r="92" spans="1:63" s="54" customFormat="1" ht="25.15" customHeight="1" x14ac:dyDescent="0.15">
      <c r="A92" s="2469" t="s">
        <v>2882</v>
      </c>
      <c r="B92" s="2470"/>
      <c r="C92" s="2470"/>
      <c r="D92" s="2470"/>
      <c r="E92" s="2470"/>
      <c r="F92" s="2470"/>
      <c r="G92" s="2472"/>
      <c r="H92" s="2483"/>
      <c r="I92" s="2483"/>
      <c r="J92" s="2483"/>
      <c r="K92" s="2483"/>
      <c r="L92" s="2483"/>
      <c r="M92" s="2473" t="s">
        <v>2810</v>
      </c>
      <c r="N92" s="2474"/>
      <c r="O92" s="2471"/>
      <c r="P92" s="2471"/>
      <c r="Q92" s="2471"/>
      <c r="R92" s="2471"/>
      <c r="S92" s="2471"/>
      <c r="T92" s="2472"/>
      <c r="U92" s="2473" t="s">
        <v>2810</v>
      </c>
      <c r="V92" s="2475"/>
      <c r="W92" s="478"/>
      <c r="X92" s="478"/>
      <c r="Y92" s="478"/>
      <c r="Z92" s="478"/>
      <c r="AA92" s="478"/>
      <c r="AB92" s="478"/>
      <c r="AC92" s="478"/>
      <c r="AD92" s="478"/>
      <c r="AE92" s="478"/>
      <c r="AG92" s="82"/>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row>
    <row r="93" spans="1:63" s="54" customFormat="1" ht="25.15" customHeight="1" x14ac:dyDescent="0.15">
      <c r="A93" s="2469" t="s">
        <v>2883</v>
      </c>
      <c r="B93" s="2470"/>
      <c r="C93" s="2470"/>
      <c r="D93" s="2470"/>
      <c r="E93" s="2470"/>
      <c r="F93" s="2470"/>
      <c r="G93" s="2471"/>
      <c r="H93" s="2471"/>
      <c r="I93" s="2471"/>
      <c r="J93" s="2471"/>
      <c r="K93" s="2471"/>
      <c r="L93" s="2472"/>
      <c r="M93" s="2473" t="s">
        <v>2810</v>
      </c>
      <c r="N93" s="2474"/>
      <c r="O93" s="2471"/>
      <c r="P93" s="2471"/>
      <c r="Q93" s="2471"/>
      <c r="R93" s="2471"/>
      <c r="S93" s="2471"/>
      <c r="T93" s="2472"/>
      <c r="U93" s="2473" t="s">
        <v>2810</v>
      </c>
      <c r="V93" s="2475"/>
      <c r="W93" s="478"/>
      <c r="X93" s="478"/>
      <c r="Y93" s="478"/>
      <c r="Z93" s="478"/>
      <c r="AA93" s="478"/>
      <c r="AB93" s="478"/>
      <c r="AC93" s="478"/>
      <c r="AD93" s="478"/>
      <c r="AE93" s="478"/>
      <c r="AG93" s="82"/>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row>
    <row r="94" spans="1:63" s="35" customFormat="1" ht="25.15" customHeight="1" x14ac:dyDescent="0.15">
      <c r="A94" s="2469" t="s">
        <v>2884</v>
      </c>
      <c r="B94" s="2470"/>
      <c r="C94" s="2470"/>
      <c r="D94" s="2470"/>
      <c r="E94" s="2470"/>
      <c r="F94" s="2470"/>
      <c r="G94" s="2471"/>
      <c r="H94" s="2471"/>
      <c r="I94" s="2471"/>
      <c r="J94" s="2471"/>
      <c r="K94" s="2471"/>
      <c r="L94" s="2472"/>
      <c r="M94" s="2473" t="s">
        <v>2810</v>
      </c>
      <c r="N94" s="2474"/>
      <c r="O94" s="2471"/>
      <c r="P94" s="2471"/>
      <c r="Q94" s="2471"/>
      <c r="R94" s="2471"/>
      <c r="S94" s="2471"/>
      <c r="T94" s="2472"/>
      <c r="U94" s="2473" t="s">
        <v>2810</v>
      </c>
      <c r="V94" s="2475"/>
      <c r="W94" s="478"/>
      <c r="X94" s="478"/>
      <c r="Y94" s="478"/>
      <c r="Z94" s="478"/>
      <c r="AA94" s="478"/>
      <c r="AB94" s="478"/>
      <c r="AC94" s="478"/>
      <c r="AD94" s="478"/>
      <c r="AE94" s="478"/>
      <c r="AF94" s="49"/>
      <c r="AG94" s="84"/>
    </row>
    <row r="95" spans="1:63" s="35" customFormat="1" ht="30" customHeight="1" thickBot="1" x14ac:dyDescent="0.2">
      <c r="A95" s="2476" t="s">
        <v>2880</v>
      </c>
      <c r="B95" s="2477"/>
      <c r="C95" s="2477"/>
      <c r="D95" s="2477"/>
      <c r="E95" s="2477"/>
      <c r="F95" s="2477"/>
      <c r="G95" s="2478"/>
      <c r="H95" s="2478"/>
      <c r="I95" s="2478"/>
      <c r="J95" s="2478"/>
      <c r="K95" s="2478"/>
      <c r="L95" s="2479"/>
      <c r="M95" s="2480" t="s">
        <v>2810</v>
      </c>
      <c r="N95" s="2481"/>
      <c r="O95" s="2478"/>
      <c r="P95" s="2478"/>
      <c r="Q95" s="2478"/>
      <c r="R95" s="2478"/>
      <c r="S95" s="2478"/>
      <c r="T95" s="2479"/>
      <c r="U95" s="2480" t="s">
        <v>2810</v>
      </c>
      <c r="V95" s="2482"/>
      <c r="W95" s="478"/>
      <c r="X95" s="478"/>
      <c r="Y95" s="478"/>
      <c r="Z95" s="478"/>
      <c r="AA95" s="478"/>
      <c r="AB95" s="478"/>
      <c r="AC95" s="478"/>
      <c r="AD95" s="478"/>
      <c r="AE95" s="478"/>
      <c r="AF95" s="49"/>
      <c r="AG95" s="84"/>
    </row>
    <row r="96" spans="1:63" s="35" customFormat="1" ht="24.75" customHeight="1" x14ac:dyDescent="0.15">
      <c r="A96" s="2448" t="s">
        <v>2809</v>
      </c>
      <c r="B96" s="2448"/>
      <c r="C96" s="2448"/>
      <c r="D96" s="2448"/>
      <c r="E96" s="2448"/>
      <c r="F96" s="2448"/>
      <c r="G96" s="2449">
        <f>SUM(G91:L95)</f>
        <v>0</v>
      </c>
      <c r="H96" s="2449"/>
      <c r="I96" s="2449"/>
      <c r="J96" s="2449"/>
      <c r="K96" s="2449"/>
      <c r="L96" s="2450"/>
      <c r="M96" s="2451" t="s">
        <v>2810</v>
      </c>
      <c r="N96" s="2452"/>
      <c r="O96" s="2449">
        <f>SUM(O91:T95)</f>
        <v>0</v>
      </c>
      <c r="P96" s="2449"/>
      <c r="Q96" s="2449"/>
      <c r="R96" s="2449"/>
      <c r="S96" s="2449"/>
      <c r="T96" s="2450"/>
      <c r="U96" s="2451" t="s">
        <v>2810</v>
      </c>
      <c r="V96" s="2452"/>
      <c r="W96" s="478"/>
      <c r="X96" s="478"/>
      <c r="Y96" s="478"/>
      <c r="Z96" s="478"/>
      <c r="AA96" s="478"/>
      <c r="AB96" s="478"/>
      <c r="AC96" s="478"/>
      <c r="AD96" s="478"/>
      <c r="AE96" s="478"/>
      <c r="AF96" s="54" t="str">
        <f>IF(SUM(G91:G95)&lt;&gt;G96,"←本務教員人件費支出計が、明細の合計と一致しません。",
IF(SUM(O91:O95)&lt;&gt;O96,"←本務職員人件費支出計が、明細の合計と一致しません。",""))</f>
        <v/>
      </c>
      <c r="AG96" s="82"/>
    </row>
    <row r="97" spans="1:54" s="36" customFormat="1" ht="4.9000000000000004" customHeight="1" x14ac:dyDescent="0.15">
      <c r="A97" s="478"/>
      <c r="B97" s="478"/>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478"/>
      <c r="AA97" s="478"/>
      <c r="AB97" s="478"/>
      <c r="AC97" s="478"/>
      <c r="AD97" s="478"/>
      <c r="AE97" s="478"/>
      <c r="AF97" s="54"/>
      <c r="AG97" s="82"/>
    </row>
    <row r="98" spans="1:54" s="36" customFormat="1" ht="4.9000000000000004" customHeight="1" x14ac:dyDescent="0.15">
      <c r="A98" s="478"/>
      <c r="B98" s="478"/>
      <c r="C98" s="478"/>
      <c r="D98" s="478"/>
      <c r="E98" s="478"/>
      <c r="F98" s="478"/>
      <c r="G98" s="478"/>
      <c r="H98" s="478"/>
      <c r="I98" s="478"/>
      <c r="J98" s="478"/>
      <c r="K98" s="478"/>
      <c r="L98" s="478"/>
      <c r="M98" s="478"/>
      <c r="N98" s="478"/>
      <c r="O98" s="478"/>
      <c r="P98" s="478"/>
      <c r="Q98" s="478"/>
      <c r="R98" s="478"/>
      <c r="S98" s="478"/>
      <c r="T98" s="478"/>
      <c r="U98" s="478"/>
      <c r="V98" s="478"/>
      <c r="W98" s="478"/>
      <c r="X98" s="478"/>
      <c r="Y98" s="478"/>
      <c r="Z98" s="478"/>
      <c r="AA98" s="478"/>
      <c r="AB98" s="478"/>
      <c r="AC98" s="478"/>
      <c r="AD98" s="478"/>
      <c r="AE98" s="478"/>
      <c r="AF98" s="54"/>
      <c r="AG98" s="82"/>
    </row>
    <row r="99" spans="1:54" s="36" customFormat="1" ht="4.9000000000000004" customHeight="1" x14ac:dyDescent="0.15">
      <c r="A99" s="478"/>
      <c r="B99" s="478"/>
      <c r="C99" s="478"/>
      <c r="D99" s="478"/>
      <c r="E99" s="478"/>
      <c r="F99" s="478"/>
      <c r="G99" s="478"/>
      <c r="H99" s="478"/>
      <c r="I99" s="478"/>
      <c r="J99" s="478"/>
      <c r="K99" s="478"/>
      <c r="L99" s="478"/>
      <c r="M99" s="478"/>
      <c r="N99" s="478"/>
      <c r="O99" s="478"/>
      <c r="P99" s="478"/>
      <c r="Q99" s="478"/>
      <c r="R99" s="478"/>
      <c r="S99" s="478"/>
      <c r="T99" s="478"/>
      <c r="U99" s="478"/>
      <c r="V99" s="478"/>
      <c r="W99" s="478"/>
      <c r="X99" s="478"/>
      <c r="Y99" s="478"/>
      <c r="Z99" s="478"/>
      <c r="AA99" s="478"/>
      <c r="AB99" s="478"/>
      <c r="AC99" s="478"/>
      <c r="AD99" s="478"/>
      <c r="AE99" s="478"/>
      <c r="AF99" s="54"/>
      <c r="AG99" s="82"/>
    </row>
    <row r="100" spans="1:54" s="35" customFormat="1" ht="19.899999999999999" customHeight="1" thickBot="1" x14ac:dyDescent="0.2">
      <c r="A100" s="548" t="s">
        <v>3115</v>
      </c>
      <c r="B100" s="548"/>
      <c r="C100" s="548"/>
      <c r="D100" s="548"/>
      <c r="E100" s="548"/>
      <c r="F100" s="548"/>
      <c r="G100" s="548"/>
      <c r="H100" s="548"/>
      <c r="I100" s="548"/>
      <c r="J100" s="548"/>
      <c r="K100" s="548"/>
      <c r="L100" s="548"/>
      <c r="M100" s="548"/>
      <c r="N100" s="548"/>
      <c r="O100" s="548"/>
      <c r="P100" s="548"/>
      <c r="Q100" s="548"/>
      <c r="R100" s="548"/>
      <c r="S100" s="548"/>
      <c r="T100" s="548"/>
      <c r="U100" s="548"/>
      <c r="V100" s="548"/>
      <c r="W100" s="548"/>
      <c r="X100" s="548"/>
      <c r="Y100" s="548"/>
      <c r="Z100" s="506"/>
      <c r="AA100" s="484"/>
      <c r="AB100" s="484"/>
      <c r="AC100" s="539" t="s">
        <v>2877</v>
      </c>
      <c r="AD100" s="484"/>
      <c r="AE100" s="538"/>
      <c r="AF100" s="54"/>
      <c r="AG100" s="82"/>
    </row>
    <row r="101" spans="1:54" s="35" customFormat="1" ht="16.5" customHeight="1" x14ac:dyDescent="0.15">
      <c r="A101" s="2453" t="s">
        <v>36</v>
      </c>
      <c r="B101" s="2454"/>
      <c r="C101" s="936" t="s">
        <v>3116</v>
      </c>
      <c r="D101" s="937"/>
      <c r="E101" s="2457" t="s">
        <v>37</v>
      </c>
      <c r="F101" s="2458"/>
      <c r="G101" s="2458"/>
      <c r="H101" s="2458"/>
      <c r="I101" s="2458"/>
      <c r="J101" s="2458"/>
      <c r="K101" s="2458"/>
      <c r="L101" s="2458"/>
      <c r="M101" s="2458"/>
      <c r="N101" s="2458"/>
      <c r="O101" s="2458"/>
      <c r="P101" s="2458"/>
      <c r="Q101" s="2459"/>
      <c r="R101" s="2460"/>
      <c r="S101" s="2461"/>
      <c r="T101" s="2461"/>
      <c r="U101" s="2461"/>
      <c r="V101" s="2461"/>
      <c r="W101" s="2461"/>
      <c r="X101" s="2461"/>
      <c r="Y101" s="2461"/>
      <c r="Z101" s="2461"/>
      <c r="AA101" s="2461"/>
      <c r="AB101" s="549" t="s">
        <v>2886</v>
      </c>
      <c r="AC101" s="550"/>
      <c r="AD101" s="551"/>
      <c r="AE101" s="538"/>
      <c r="AF101" s="49" t="str">
        <f>IF(R101="","←未記入です。(0円の場合は「0」と記入してください。)",IF(R101&lt;4000000,"←400万円未満のため桁数を確認してください。(正しい場合は構いません。)",""))</f>
        <v>←未記入です。(0円の場合は「0」と記入してください。)</v>
      </c>
      <c r="AG101" s="84"/>
    </row>
    <row r="102" spans="1:54" s="35" customFormat="1" ht="16.5" customHeight="1" x14ac:dyDescent="0.15">
      <c r="A102" s="2455"/>
      <c r="B102" s="2456"/>
      <c r="C102" s="938"/>
      <c r="D102" s="939"/>
      <c r="E102" s="2440" t="s">
        <v>38</v>
      </c>
      <c r="F102" s="2441"/>
      <c r="G102" s="2441"/>
      <c r="H102" s="2441"/>
      <c r="I102" s="2441"/>
      <c r="J102" s="2441"/>
      <c r="K102" s="2441"/>
      <c r="L102" s="2441"/>
      <c r="M102" s="2441"/>
      <c r="N102" s="2441"/>
      <c r="O102" s="2441"/>
      <c r="P102" s="2441"/>
      <c r="Q102" s="2442"/>
      <c r="R102" s="2446"/>
      <c r="S102" s="2447"/>
      <c r="T102" s="2447"/>
      <c r="U102" s="2447"/>
      <c r="V102" s="2447"/>
      <c r="W102" s="2447"/>
      <c r="X102" s="2447"/>
      <c r="Y102" s="2447"/>
      <c r="Z102" s="2447"/>
      <c r="AA102" s="2447"/>
      <c r="AB102" s="552" t="s">
        <v>2886</v>
      </c>
      <c r="AC102" s="553"/>
      <c r="AD102" s="554"/>
      <c r="AE102" s="538"/>
      <c r="AF102" s="49" t="str">
        <f>IF(R102="","←未記入です。(0円の場合は「0」と記入してください。)","")</f>
        <v>←未記入です。(0円の場合は「0」と記入してください。)</v>
      </c>
      <c r="AG102" s="84"/>
    </row>
    <row r="103" spans="1:54" s="35" customFormat="1" ht="16.5" customHeight="1" x14ac:dyDescent="0.15">
      <c r="A103" s="2455"/>
      <c r="B103" s="2456"/>
      <c r="C103" s="938"/>
      <c r="D103" s="939"/>
      <c r="E103" s="2440" t="s">
        <v>39</v>
      </c>
      <c r="F103" s="2441"/>
      <c r="G103" s="2441"/>
      <c r="H103" s="2441"/>
      <c r="I103" s="2441"/>
      <c r="J103" s="2441"/>
      <c r="K103" s="2441"/>
      <c r="L103" s="2441"/>
      <c r="M103" s="2441"/>
      <c r="N103" s="2441"/>
      <c r="O103" s="2441"/>
      <c r="P103" s="2441"/>
      <c r="Q103" s="2442"/>
      <c r="R103" s="2446"/>
      <c r="S103" s="2447"/>
      <c r="T103" s="2447"/>
      <c r="U103" s="2447"/>
      <c r="V103" s="2447"/>
      <c r="W103" s="2447"/>
      <c r="X103" s="2447"/>
      <c r="Y103" s="2447"/>
      <c r="Z103" s="2447"/>
      <c r="AA103" s="2447"/>
      <c r="AB103" s="552" t="s">
        <v>2886</v>
      </c>
      <c r="AC103" s="553"/>
      <c r="AD103" s="551"/>
      <c r="AE103" s="538"/>
      <c r="AF103" s="49" t="str">
        <f>IF(R103="","←未記入です。(0円の場合は「0」と記入してください。)","")</f>
        <v>←未記入です。(0円の場合は「0」と記入してください。)</v>
      </c>
      <c r="AG103" s="84"/>
    </row>
    <row r="104" spans="1:54" s="35" customFormat="1" ht="16.5" customHeight="1" x14ac:dyDescent="0.15">
      <c r="A104" s="2455"/>
      <c r="B104" s="2456"/>
      <c r="C104" s="938"/>
      <c r="D104" s="939"/>
      <c r="E104" s="2440" t="s">
        <v>40</v>
      </c>
      <c r="F104" s="2441"/>
      <c r="G104" s="2441"/>
      <c r="H104" s="2441"/>
      <c r="I104" s="2441"/>
      <c r="J104" s="2441"/>
      <c r="K104" s="2441"/>
      <c r="L104" s="2441"/>
      <c r="M104" s="2441"/>
      <c r="N104" s="2441"/>
      <c r="O104" s="2441"/>
      <c r="P104" s="2441"/>
      <c r="Q104" s="2442"/>
      <c r="R104" s="2446"/>
      <c r="S104" s="2447"/>
      <c r="T104" s="2447"/>
      <c r="U104" s="2447"/>
      <c r="V104" s="2447"/>
      <c r="W104" s="2447"/>
      <c r="X104" s="2447"/>
      <c r="Y104" s="2447"/>
      <c r="Z104" s="2447"/>
      <c r="AA104" s="2447"/>
      <c r="AB104" s="552" t="s">
        <v>2886</v>
      </c>
      <c r="AC104" s="553"/>
      <c r="AD104" s="554"/>
      <c r="AE104" s="538"/>
      <c r="AF104" s="49" t="str">
        <f>IF(R104="","←未記入です。(0円の場合は「0」と記入してください。)","")</f>
        <v>←未記入です。(0円の場合は「0」と記入してください。)</v>
      </c>
      <c r="AG104" s="84"/>
    </row>
    <row r="105" spans="1:54" s="35" customFormat="1" ht="16.5" customHeight="1" x14ac:dyDescent="0.15">
      <c r="A105" s="2455"/>
      <c r="B105" s="2456"/>
      <c r="C105" s="938"/>
      <c r="D105" s="939"/>
      <c r="E105" s="2440" t="s">
        <v>41</v>
      </c>
      <c r="F105" s="2441"/>
      <c r="G105" s="2441"/>
      <c r="H105" s="2441"/>
      <c r="I105" s="2441"/>
      <c r="J105" s="2441"/>
      <c r="K105" s="2441"/>
      <c r="L105" s="2441"/>
      <c r="M105" s="2441"/>
      <c r="N105" s="2441"/>
      <c r="O105" s="2441"/>
      <c r="P105" s="2441"/>
      <c r="Q105" s="2442"/>
      <c r="R105" s="2446"/>
      <c r="S105" s="2447"/>
      <c r="T105" s="2447"/>
      <c r="U105" s="2447"/>
      <c r="V105" s="2447"/>
      <c r="W105" s="2447"/>
      <c r="X105" s="2447"/>
      <c r="Y105" s="2447"/>
      <c r="Z105" s="2447"/>
      <c r="AA105" s="2447"/>
      <c r="AB105" s="552" t="s">
        <v>2886</v>
      </c>
      <c r="AC105" s="553"/>
      <c r="AD105" s="551"/>
      <c r="AE105" s="538"/>
      <c r="AF105" s="49" t="str">
        <f>IF(R105="","←未記入です。(0円の場合は「0」と記入してください。)","")</f>
        <v>←未記入です。(0円の場合は「0」と記入してください。)</v>
      </c>
      <c r="AG105" s="84"/>
    </row>
    <row r="106" spans="1:54" s="35" customFormat="1" ht="16.5" customHeight="1" x14ac:dyDescent="0.15">
      <c r="A106" s="2455"/>
      <c r="B106" s="2456"/>
      <c r="C106" s="938"/>
      <c r="D106" s="939"/>
      <c r="E106" s="2443" t="s">
        <v>42</v>
      </c>
      <c r="F106" s="2444"/>
      <c r="G106" s="2444"/>
      <c r="H106" s="2444"/>
      <c r="I106" s="2444"/>
      <c r="J106" s="2444"/>
      <c r="K106" s="2444"/>
      <c r="L106" s="2444"/>
      <c r="M106" s="2444"/>
      <c r="N106" s="2444"/>
      <c r="O106" s="2444"/>
      <c r="P106" s="2444"/>
      <c r="Q106" s="2445"/>
      <c r="R106" s="2432"/>
      <c r="S106" s="2433"/>
      <c r="T106" s="2433"/>
      <c r="U106" s="2433"/>
      <c r="V106" s="2433"/>
      <c r="W106" s="2433"/>
      <c r="X106" s="2433"/>
      <c r="Y106" s="2433"/>
      <c r="Z106" s="2433"/>
      <c r="AA106" s="2433"/>
      <c r="AB106" s="555" t="s">
        <v>2886</v>
      </c>
      <c r="AC106" s="556"/>
      <c r="AD106" s="551"/>
      <c r="AE106" s="538"/>
      <c r="AF106" s="49" t="str">
        <f>IF(R106="","←未記入です。(0円の場合は「0」と記入してください。)","")</f>
        <v>←未記入です。(0円の場合は「0」と記入してください。)</v>
      </c>
      <c r="AG106" s="84"/>
    </row>
    <row r="107" spans="1:54" s="35" customFormat="1" ht="16.5" customHeight="1" x14ac:dyDescent="0.15">
      <c r="A107" s="2455"/>
      <c r="B107" s="2456"/>
      <c r="C107" s="940"/>
      <c r="D107" s="941"/>
      <c r="E107" s="1042" t="s">
        <v>43</v>
      </c>
      <c r="F107" s="1042"/>
      <c r="G107" s="1042"/>
      <c r="H107" s="1042"/>
      <c r="I107" s="1042"/>
      <c r="J107" s="1042"/>
      <c r="K107" s="1042"/>
      <c r="L107" s="1042"/>
      <c r="M107" s="1042"/>
      <c r="N107" s="1042"/>
      <c r="O107" s="1042"/>
      <c r="P107" s="1042"/>
      <c r="Q107" s="1043"/>
      <c r="R107" s="2462">
        <f>R101+R102+R103+R104+R105+R106</f>
        <v>0</v>
      </c>
      <c r="S107" s="2463"/>
      <c r="T107" s="2463"/>
      <c r="U107" s="2463"/>
      <c r="V107" s="2463"/>
      <c r="W107" s="2463"/>
      <c r="X107" s="2463"/>
      <c r="Y107" s="2463"/>
      <c r="Z107" s="2463"/>
      <c r="AA107" s="2463"/>
      <c r="AB107" s="557" t="s">
        <v>2886</v>
      </c>
      <c r="AC107" s="558"/>
      <c r="AD107" s="554"/>
      <c r="AE107" s="538"/>
      <c r="AF107" s="49" t="str">
        <f>IF(SUM(R101:AA106)&lt;&gt;R107,"←教育活動収入計が明細計と一致しません。","")</f>
        <v/>
      </c>
      <c r="AG107" s="84"/>
    </row>
    <row r="108" spans="1:54" s="35" customFormat="1" ht="16.5" customHeight="1" x14ac:dyDescent="0.15">
      <c r="A108" s="2455"/>
      <c r="B108" s="2456"/>
      <c r="C108" s="1046" t="s">
        <v>44</v>
      </c>
      <c r="D108" s="1047"/>
      <c r="E108" s="2464" t="s">
        <v>45</v>
      </c>
      <c r="F108" s="2465"/>
      <c r="G108" s="2465"/>
      <c r="H108" s="2465"/>
      <c r="I108" s="2465"/>
      <c r="J108" s="2465"/>
      <c r="K108" s="2465"/>
      <c r="L108" s="2465"/>
      <c r="M108" s="2465"/>
      <c r="N108" s="2465"/>
      <c r="O108" s="2465"/>
      <c r="P108" s="2465"/>
      <c r="Q108" s="2466"/>
      <c r="R108" s="2467"/>
      <c r="S108" s="2468"/>
      <c r="T108" s="2468"/>
      <c r="U108" s="2468"/>
      <c r="V108" s="2468"/>
      <c r="W108" s="2468"/>
      <c r="X108" s="2468"/>
      <c r="Y108" s="2468"/>
      <c r="Z108" s="2468"/>
      <c r="AA108" s="2468"/>
      <c r="AB108" s="559" t="s">
        <v>2886</v>
      </c>
      <c r="AC108" s="560"/>
      <c r="AD108" s="551"/>
      <c r="AE108" s="538"/>
      <c r="AF108" s="49" t="str">
        <f>IF(R108="","←未記入です。(0円の場合は「0」と記入してください。)","")</f>
        <v>←未記入です。(0円の場合は「0」と記入してください。)</v>
      </c>
      <c r="AG108" s="84"/>
    </row>
    <row r="109" spans="1:54" s="35" customFormat="1" ht="16.5" customHeight="1" x14ac:dyDescent="0.15">
      <c r="A109" s="2455"/>
      <c r="B109" s="2456"/>
      <c r="C109" s="1048"/>
      <c r="D109" s="1049"/>
      <c r="E109" s="2436" t="s">
        <v>207</v>
      </c>
      <c r="F109" s="2437"/>
      <c r="G109" s="2437"/>
      <c r="H109" s="2437"/>
      <c r="I109" s="2437"/>
      <c r="J109" s="2437"/>
      <c r="K109" s="2437"/>
      <c r="L109" s="2437"/>
      <c r="M109" s="2437"/>
      <c r="N109" s="2437"/>
      <c r="O109" s="2437"/>
      <c r="P109" s="2437"/>
      <c r="Q109" s="2438"/>
      <c r="R109" s="561" t="s">
        <v>3117</v>
      </c>
      <c r="S109" s="2439"/>
      <c r="T109" s="2439"/>
      <c r="U109" s="2439"/>
      <c r="V109" s="2439"/>
      <c r="W109" s="2439"/>
      <c r="X109" s="2439"/>
      <c r="Y109" s="2439"/>
      <c r="Z109" s="2439"/>
      <c r="AA109" s="2439"/>
      <c r="AB109" s="562" t="s">
        <v>3118</v>
      </c>
      <c r="AC109" s="563"/>
      <c r="AD109" s="551"/>
      <c r="AE109" s="538"/>
      <c r="AF109" s="49" t="str">
        <f>IF(A32="✔","",IF(S109="","←未記入です。（0円の場合は「0」を入力してください。",
IF(S109&gt;R108,"←「うち退職給与引当金繰入額」が「人件費」を上回っています。","")))</f>
        <v>←未記入です。（0円の場合は「0」を入力してください。</v>
      </c>
      <c r="AG109" s="84"/>
    </row>
    <row r="110" spans="1:54" s="35" customFormat="1" ht="16.5" customHeight="1" x14ac:dyDescent="0.15">
      <c r="A110" s="2455"/>
      <c r="B110" s="2456"/>
      <c r="C110" s="1048"/>
      <c r="D110" s="1049"/>
      <c r="E110" s="2440" t="s">
        <v>46</v>
      </c>
      <c r="F110" s="2441"/>
      <c r="G110" s="2441"/>
      <c r="H110" s="2441"/>
      <c r="I110" s="2441"/>
      <c r="J110" s="2441"/>
      <c r="K110" s="2441"/>
      <c r="L110" s="2441"/>
      <c r="M110" s="2441"/>
      <c r="N110" s="2441"/>
      <c r="O110" s="2441"/>
      <c r="P110" s="2441"/>
      <c r="Q110" s="2442"/>
      <c r="R110" s="2446"/>
      <c r="S110" s="2447"/>
      <c r="T110" s="2447"/>
      <c r="U110" s="2447"/>
      <c r="V110" s="2447"/>
      <c r="W110" s="2447"/>
      <c r="X110" s="2447"/>
      <c r="Y110" s="2447"/>
      <c r="Z110" s="2447"/>
      <c r="AA110" s="2447"/>
      <c r="AB110" s="552" t="s">
        <v>2886</v>
      </c>
      <c r="AC110" s="553"/>
      <c r="AD110" s="551"/>
      <c r="AE110" s="538"/>
      <c r="AF110" s="49" t="str">
        <f>IF(R110="","←未記入です。(0円の場合は「0」と記入してください。)","")</f>
        <v>←未記入です。(0円の場合は「0」と記入してください。)</v>
      </c>
      <c r="AG110" s="84"/>
    </row>
    <row r="111" spans="1:54" s="35" customFormat="1" ht="16.5" customHeight="1" x14ac:dyDescent="0.15">
      <c r="A111" s="2455"/>
      <c r="B111" s="2456"/>
      <c r="C111" s="1048"/>
      <c r="D111" s="1049"/>
      <c r="E111" s="2436" t="s">
        <v>208</v>
      </c>
      <c r="F111" s="2437"/>
      <c r="G111" s="2437"/>
      <c r="H111" s="2437"/>
      <c r="I111" s="2437"/>
      <c r="J111" s="2437"/>
      <c r="K111" s="2437"/>
      <c r="L111" s="2437"/>
      <c r="M111" s="2437"/>
      <c r="N111" s="2437"/>
      <c r="O111" s="2437"/>
      <c r="P111" s="2437"/>
      <c r="Q111" s="2438"/>
      <c r="R111" s="564" t="s">
        <v>3117</v>
      </c>
      <c r="S111" s="2439"/>
      <c r="T111" s="2439"/>
      <c r="U111" s="2439"/>
      <c r="V111" s="2439"/>
      <c r="W111" s="2439"/>
      <c r="X111" s="2439"/>
      <c r="Y111" s="2439"/>
      <c r="Z111" s="2439"/>
      <c r="AA111" s="2439"/>
      <c r="AB111" s="552" t="s">
        <v>3118</v>
      </c>
      <c r="AC111" s="553"/>
      <c r="AD111" s="551"/>
      <c r="AE111" s="538"/>
      <c r="AF111" s="49" t="str">
        <f>IF(S111="","←未記入です。(0円の場合は「0」と記入してください。)",
IF(S111&gt;R110,"←「うち減価償却費」が「教育研究経費」を上回っています。",""))</f>
        <v>←未記入です。(0円の場合は「0」と記入してください。)</v>
      </c>
      <c r="AG111" s="84"/>
    </row>
    <row r="112" spans="1:54" s="77" customFormat="1" ht="16.5" customHeight="1" x14ac:dyDescent="0.15">
      <c r="A112" s="2455"/>
      <c r="B112" s="2456"/>
      <c r="C112" s="1048"/>
      <c r="D112" s="1049"/>
      <c r="E112" s="2440" t="s">
        <v>47</v>
      </c>
      <c r="F112" s="2441"/>
      <c r="G112" s="2441"/>
      <c r="H112" s="2441"/>
      <c r="I112" s="2441"/>
      <c r="J112" s="2441"/>
      <c r="K112" s="2441"/>
      <c r="L112" s="2441"/>
      <c r="M112" s="2441"/>
      <c r="N112" s="2441"/>
      <c r="O112" s="2441"/>
      <c r="P112" s="2441"/>
      <c r="Q112" s="2442"/>
      <c r="R112" s="2446"/>
      <c r="S112" s="2447"/>
      <c r="T112" s="2447"/>
      <c r="U112" s="2447"/>
      <c r="V112" s="2447"/>
      <c r="W112" s="2447"/>
      <c r="X112" s="2447"/>
      <c r="Y112" s="2447"/>
      <c r="Z112" s="2447"/>
      <c r="AA112" s="2447"/>
      <c r="AB112" s="552" t="s">
        <v>2886</v>
      </c>
      <c r="AC112" s="553"/>
      <c r="AD112" s="538"/>
      <c r="AE112" s="538"/>
      <c r="AF112" s="49" t="str">
        <f>IF(R112="","←未記入です。(0円の場合は「0」と記入してください。)","")</f>
        <v>←未記入です。(0円の場合は「0」と記入してください。)</v>
      </c>
      <c r="AG112" s="84"/>
      <c r="AH112" s="35"/>
      <c r="AI112" s="35"/>
      <c r="AJ112" s="35"/>
      <c r="AK112" s="35"/>
      <c r="AL112" s="35"/>
      <c r="AM112" s="35"/>
      <c r="AN112" s="35"/>
      <c r="AO112" s="35"/>
      <c r="AP112" s="35"/>
      <c r="AQ112" s="35"/>
      <c r="AR112" s="35"/>
      <c r="AS112" s="35"/>
      <c r="AT112" s="35"/>
      <c r="AU112" s="35"/>
      <c r="AV112" s="35"/>
      <c r="AW112" s="35"/>
      <c r="AX112" s="35"/>
      <c r="AY112" s="35"/>
      <c r="AZ112" s="35"/>
      <c r="BA112" s="35"/>
      <c r="BB112" s="35"/>
    </row>
    <row r="113" spans="1:54" s="77" customFormat="1" ht="16.5" customHeight="1" x14ac:dyDescent="0.15">
      <c r="A113" s="2455"/>
      <c r="B113" s="2456"/>
      <c r="C113" s="1048"/>
      <c r="D113" s="1049"/>
      <c r="E113" s="2436" t="s">
        <v>208</v>
      </c>
      <c r="F113" s="2437"/>
      <c r="G113" s="2437"/>
      <c r="H113" s="2437"/>
      <c r="I113" s="2437"/>
      <c r="J113" s="2437"/>
      <c r="K113" s="2437"/>
      <c r="L113" s="2437"/>
      <c r="M113" s="2437"/>
      <c r="N113" s="2437"/>
      <c r="O113" s="2437"/>
      <c r="P113" s="2437"/>
      <c r="Q113" s="2438"/>
      <c r="R113" s="561" t="s">
        <v>3117</v>
      </c>
      <c r="S113" s="2439"/>
      <c r="T113" s="2439"/>
      <c r="U113" s="2439"/>
      <c r="V113" s="2439"/>
      <c r="W113" s="2439"/>
      <c r="X113" s="2439"/>
      <c r="Y113" s="2439"/>
      <c r="Z113" s="2439"/>
      <c r="AA113" s="2439"/>
      <c r="AB113" s="552" t="s">
        <v>3118</v>
      </c>
      <c r="AC113" s="553"/>
      <c r="AD113" s="538"/>
      <c r="AE113" s="538"/>
      <c r="AF113" s="49" t="str">
        <f>IF(S113="","←未記入です。(0円の場合は「0」と記入してください。)",
IF(S113&gt;R112,"←「うち減価償却費」が「管理経費」を上回っています。",""))</f>
        <v>←未記入です。(0円の場合は「0」と記入してください。)</v>
      </c>
      <c r="AG113" s="84"/>
      <c r="AH113" s="35"/>
      <c r="AI113" s="35"/>
      <c r="AJ113" s="35"/>
      <c r="AK113" s="35"/>
      <c r="AL113" s="35"/>
      <c r="AM113" s="35"/>
      <c r="AN113" s="35"/>
      <c r="AO113" s="35"/>
      <c r="AP113" s="35"/>
      <c r="AQ113" s="35"/>
      <c r="AR113" s="35"/>
      <c r="AS113" s="35"/>
      <c r="AT113" s="35"/>
      <c r="AU113" s="35"/>
      <c r="AV113" s="35"/>
      <c r="AW113" s="35"/>
      <c r="AX113" s="35"/>
      <c r="AY113" s="35"/>
      <c r="AZ113" s="35"/>
      <c r="BA113" s="35"/>
      <c r="BB113" s="35"/>
    </row>
    <row r="114" spans="1:54" s="77" customFormat="1" ht="16.5" customHeight="1" x14ac:dyDescent="0.15">
      <c r="A114" s="2455"/>
      <c r="B114" s="2456"/>
      <c r="C114" s="1048"/>
      <c r="D114" s="1049"/>
      <c r="E114" s="2443" t="s">
        <v>48</v>
      </c>
      <c r="F114" s="2444"/>
      <c r="G114" s="2444"/>
      <c r="H114" s="2444"/>
      <c r="I114" s="2444"/>
      <c r="J114" s="2444"/>
      <c r="K114" s="2444"/>
      <c r="L114" s="2444"/>
      <c r="M114" s="2444"/>
      <c r="N114" s="2444"/>
      <c r="O114" s="2444"/>
      <c r="P114" s="2444"/>
      <c r="Q114" s="2445"/>
      <c r="R114" s="2432"/>
      <c r="S114" s="2433"/>
      <c r="T114" s="2433"/>
      <c r="U114" s="2433"/>
      <c r="V114" s="2433"/>
      <c r="W114" s="2433"/>
      <c r="X114" s="2433"/>
      <c r="Y114" s="2433"/>
      <c r="Z114" s="2433"/>
      <c r="AA114" s="2433"/>
      <c r="AB114" s="552" t="s">
        <v>2886</v>
      </c>
      <c r="AC114" s="553"/>
      <c r="AD114" s="551"/>
      <c r="AE114" s="538"/>
      <c r="AF114" s="49" t="str">
        <f>IF(R114="","←未記入です。(0円の場合は「0」と記入してください。)","")</f>
        <v>←未記入です。(0円の場合は「0」と記入してください。)</v>
      </c>
      <c r="AG114" s="84"/>
      <c r="AH114" s="35"/>
      <c r="AI114" s="35"/>
      <c r="AJ114" s="35"/>
      <c r="AK114" s="35"/>
      <c r="AL114" s="35"/>
      <c r="AM114" s="35"/>
      <c r="AN114" s="35"/>
      <c r="AO114" s="35"/>
      <c r="AP114" s="35"/>
      <c r="AQ114" s="35"/>
      <c r="AR114" s="35"/>
      <c r="AS114" s="35"/>
      <c r="AT114" s="35"/>
      <c r="AU114" s="35"/>
      <c r="AV114" s="35"/>
      <c r="AW114" s="35"/>
      <c r="AX114" s="35"/>
      <c r="AY114" s="35"/>
      <c r="AZ114" s="35"/>
      <c r="BA114" s="35"/>
      <c r="BB114" s="35"/>
    </row>
    <row r="115" spans="1:54" s="77" customFormat="1" ht="16.5" customHeight="1" x14ac:dyDescent="0.15">
      <c r="A115" s="2455"/>
      <c r="B115" s="2456"/>
      <c r="C115" s="1050"/>
      <c r="D115" s="1051"/>
      <c r="E115" s="1532" t="s">
        <v>49</v>
      </c>
      <c r="F115" s="1532"/>
      <c r="G115" s="1532"/>
      <c r="H115" s="1532"/>
      <c r="I115" s="1532"/>
      <c r="J115" s="1532"/>
      <c r="K115" s="1532"/>
      <c r="L115" s="1532"/>
      <c r="M115" s="1532"/>
      <c r="N115" s="1532"/>
      <c r="O115" s="1532"/>
      <c r="P115" s="1532"/>
      <c r="Q115" s="1533"/>
      <c r="R115" s="2434">
        <f>R108+R110+R112+R114</f>
        <v>0</v>
      </c>
      <c r="S115" s="2435"/>
      <c r="T115" s="2435"/>
      <c r="U115" s="2435"/>
      <c r="V115" s="2435"/>
      <c r="W115" s="2435"/>
      <c r="X115" s="2435"/>
      <c r="Y115" s="2435"/>
      <c r="Z115" s="2435"/>
      <c r="AA115" s="2435"/>
      <c r="AB115" s="557" t="s">
        <v>2886</v>
      </c>
      <c r="AC115" s="558"/>
      <c r="AD115" s="551"/>
      <c r="AE115" s="538"/>
      <c r="AF115" s="49" t="str">
        <f>IF(SUM(R108,R110,R112,R114)&lt;&gt;R115,"←教育活動支出計が明細計と一致しません。","")</f>
        <v/>
      </c>
      <c r="AG115" s="84"/>
      <c r="AH115" s="35"/>
      <c r="AI115" s="35"/>
      <c r="AJ115" s="35"/>
      <c r="AK115" s="35"/>
      <c r="AL115" s="35"/>
      <c r="AM115" s="35"/>
      <c r="AN115" s="35"/>
      <c r="AO115" s="35"/>
      <c r="AP115" s="35"/>
      <c r="AQ115" s="35"/>
      <c r="AR115" s="35"/>
      <c r="AS115" s="35"/>
      <c r="AT115" s="35"/>
      <c r="AU115" s="35"/>
      <c r="AV115" s="35"/>
      <c r="AW115" s="35"/>
      <c r="AX115" s="35"/>
      <c r="AY115" s="35"/>
      <c r="AZ115" s="35"/>
      <c r="BA115" s="35"/>
      <c r="BB115" s="35"/>
    </row>
    <row r="116" spans="1:54" s="77" customFormat="1" ht="16.5" customHeight="1" x14ac:dyDescent="0.15">
      <c r="A116" s="565"/>
      <c r="B116" s="566"/>
      <c r="C116" s="2420" t="s">
        <v>50</v>
      </c>
      <c r="D116" s="2420"/>
      <c r="E116" s="2420"/>
      <c r="F116" s="2420"/>
      <c r="G116" s="2420"/>
      <c r="H116" s="2420"/>
      <c r="I116" s="2420"/>
      <c r="J116" s="2420"/>
      <c r="K116" s="2420"/>
      <c r="L116" s="2420"/>
      <c r="M116" s="2420"/>
      <c r="N116" s="2420"/>
      <c r="O116" s="2420"/>
      <c r="P116" s="2420"/>
      <c r="Q116" s="2421"/>
      <c r="R116" s="2434">
        <f>R107-R115</f>
        <v>0</v>
      </c>
      <c r="S116" s="2435"/>
      <c r="T116" s="2435"/>
      <c r="U116" s="2435"/>
      <c r="V116" s="2435"/>
      <c r="W116" s="2435"/>
      <c r="X116" s="2435"/>
      <c r="Y116" s="2435"/>
      <c r="Z116" s="2435"/>
      <c r="AA116" s="2435"/>
      <c r="AB116" s="557" t="s">
        <v>2886</v>
      </c>
      <c r="AC116" s="558"/>
      <c r="AD116" s="478"/>
      <c r="AE116" s="538"/>
      <c r="AF116" s="49"/>
      <c r="AG116" s="84"/>
      <c r="AH116" s="35"/>
      <c r="AI116" s="35"/>
      <c r="AJ116" s="35"/>
      <c r="AK116" s="35"/>
      <c r="AL116" s="35"/>
      <c r="AM116" s="35"/>
      <c r="AN116" s="35"/>
      <c r="AO116" s="35"/>
      <c r="AP116" s="35"/>
      <c r="AQ116" s="35"/>
      <c r="AR116" s="35"/>
      <c r="AS116" s="35"/>
      <c r="AT116" s="35"/>
      <c r="AU116" s="35"/>
      <c r="AV116" s="35"/>
      <c r="AW116" s="35"/>
      <c r="AX116" s="35"/>
      <c r="AY116" s="35"/>
      <c r="AZ116" s="35"/>
      <c r="BA116" s="35"/>
      <c r="BB116" s="35"/>
    </row>
    <row r="117" spans="1:54" s="77" customFormat="1" ht="16.5" customHeight="1" x14ac:dyDescent="0.15">
      <c r="A117" s="2427" t="s">
        <v>51</v>
      </c>
      <c r="B117" s="2428"/>
      <c r="C117" s="164"/>
      <c r="D117" s="162"/>
      <c r="E117" s="1042" t="s">
        <v>52</v>
      </c>
      <c r="F117" s="1042"/>
      <c r="G117" s="1042"/>
      <c r="H117" s="1042"/>
      <c r="I117" s="1042"/>
      <c r="J117" s="1042"/>
      <c r="K117" s="1042"/>
      <c r="L117" s="1042"/>
      <c r="M117" s="1042"/>
      <c r="N117" s="1042"/>
      <c r="O117" s="1042"/>
      <c r="P117" s="1042"/>
      <c r="Q117" s="1043"/>
      <c r="R117" s="2418"/>
      <c r="S117" s="2419"/>
      <c r="T117" s="2419"/>
      <c r="U117" s="2419"/>
      <c r="V117" s="2419"/>
      <c r="W117" s="2419"/>
      <c r="X117" s="2419"/>
      <c r="Y117" s="2419"/>
      <c r="Z117" s="2419"/>
      <c r="AA117" s="2419"/>
      <c r="AB117" s="557" t="s">
        <v>2886</v>
      </c>
      <c r="AC117" s="558"/>
      <c r="AD117" s="478"/>
      <c r="AE117" s="538"/>
      <c r="AF117" s="49" t="str">
        <f>IF(R117="","←未記入です。(0円の場合は「0」と記入してください。)","")</f>
        <v>←未記入です。(0円の場合は「0」と記入してください。)</v>
      </c>
      <c r="AG117" s="84"/>
      <c r="AH117" s="35"/>
      <c r="AI117" s="35"/>
      <c r="AJ117" s="35"/>
      <c r="AK117" s="35"/>
      <c r="AL117" s="35"/>
      <c r="AM117" s="35"/>
      <c r="AN117" s="35"/>
      <c r="AO117" s="35"/>
      <c r="AP117" s="35"/>
      <c r="AQ117" s="35"/>
      <c r="AR117" s="35"/>
      <c r="AS117" s="35"/>
      <c r="AT117" s="35"/>
      <c r="AU117" s="35"/>
      <c r="AV117" s="35"/>
      <c r="AW117" s="35"/>
      <c r="AX117" s="35"/>
      <c r="AY117" s="35"/>
      <c r="AZ117" s="35"/>
      <c r="BA117" s="35"/>
      <c r="BB117" s="35"/>
    </row>
    <row r="118" spans="1:54" s="77" customFormat="1" ht="16.5" customHeight="1" x14ac:dyDescent="0.15">
      <c r="A118" s="2429"/>
      <c r="B118" s="2428"/>
      <c r="C118" s="165"/>
      <c r="D118" s="163"/>
      <c r="E118" s="1532" t="s">
        <v>53</v>
      </c>
      <c r="F118" s="1532"/>
      <c r="G118" s="1532"/>
      <c r="H118" s="1532"/>
      <c r="I118" s="1532"/>
      <c r="J118" s="1532"/>
      <c r="K118" s="1532"/>
      <c r="L118" s="1532"/>
      <c r="M118" s="1532"/>
      <c r="N118" s="1532"/>
      <c r="O118" s="1532"/>
      <c r="P118" s="1532"/>
      <c r="Q118" s="1533"/>
      <c r="R118" s="2432"/>
      <c r="S118" s="2433"/>
      <c r="T118" s="2433"/>
      <c r="U118" s="2433"/>
      <c r="V118" s="2433"/>
      <c r="W118" s="2433"/>
      <c r="X118" s="2433"/>
      <c r="Y118" s="2433"/>
      <c r="Z118" s="2433"/>
      <c r="AA118" s="2433"/>
      <c r="AB118" s="567" t="s">
        <v>2886</v>
      </c>
      <c r="AC118" s="568"/>
      <c r="AD118" s="478"/>
      <c r="AE118" s="538"/>
      <c r="AF118" s="49" t="str">
        <f>IF(R118="","←未記入です。(0円の場合は「0」と記入してください。)","")</f>
        <v>←未記入です。(0円の場合は「0」と記入してください。)</v>
      </c>
      <c r="AG118" s="84"/>
      <c r="AH118" s="35"/>
      <c r="AI118" s="35"/>
      <c r="AJ118" s="35"/>
      <c r="AK118" s="35"/>
      <c r="AL118" s="35"/>
      <c r="AM118" s="35"/>
      <c r="AN118" s="35"/>
      <c r="AO118" s="35"/>
      <c r="AP118" s="35"/>
      <c r="AQ118" s="35"/>
      <c r="AR118" s="35"/>
      <c r="AS118" s="35"/>
      <c r="AT118" s="35"/>
      <c r="AU118" s="35"/>
      <c r="AV118" s="35"/>
      <c r="AW118" s="35"/>
      <c r="AX118" s="35"/>
      <c r="AY118" s="35"/>
      <c r="AZ118" s="35"/>
      <c r="BA118" s="35"/>
      <c r="BB118" s="35"/>
    </row>
    <row r="119" spans="1:54" s="77" customFormat="1" ht="16.5" customHeight="1" x14ac:dyDescent="0.15">
      <c r="A119" s="2430"/>
      <c r="B119" s="2431"/>
      <c r="C119" s="2420" t="s">
        <v>54</v>
      </c>
      <c r="D119" s="2420"/>
      <c r="E119" s="2420"/>
      <c r="F119" s="2420"/>
      <c r="G119" s="2420"/>
      <c r="H119" s="2420"/>
      <c r="I119" s="2420"/>
      <c r="J119" s="2420"/>
      <c r="K119" s="2420"/>
      <c r="L119" s="2420"/>
      <c r="M119" s="2420"/>
      <c r="N119" s="2420">
        <f>N117-N118</f>
        <v>0</v>
      </c>
      <c r="O119" s="2420"/>
      <c r="P119" s="2420"/>
      <c r="Q119" s="2421"/>
      <c r="R119" s="2434">
        <f>R117-R118</f>
        <v>0</v>
      </c>
      <c r="S119" s="2435"/>
      <c r="T119" s="2435"/>
      <c r="U119" s="2435"/>
      <c r="V119" s="2435"/>
      <c r="W119" s="2435"/>
      <c r="X119" s="2435"/>
      <c r="Y119" s="2435"/>
      <c r="Z119" s="2435"/>
      <c r="AA119" s="2435"/>
      <c r="AB119" s="559" t="s">
        <v>2886</v>
      </c>
      <c r="AC119" s="560"/>
      <c r="AD119" s="478"/>
      <c r="AE119" s="538"/>
      <c r="AF119" s="49" t="str">
        <f>IF(SUM(R117-R118)&lt;&gt;R119,"←教育活動収支差額が「教育活動収入計-教育活動支出計」と一致しません。","")</f>
        <v/>
      </c>
      <c r="AG119" s="84"/>
      <c r="AH119" s="35"/>
      <c r="AI119" s="35"/>
      <c r="AJ119" s="35"/>
      <c r="AK119" s="35"/>
      <c r="AL119" s="35"/>
      <c r="AM119" s="35"/>
      <c r="AN119" s="35"/>
      <c r="AO119" s="35"/>
      <c r="AP119" s="35"/>
      <c r="AQ119" s="35"/>
      <c r="AR119" s="35"/>
      <c r="AS119" s="35"/>
      <c r="AT119" s="35"/>
      <c r="AU119" s="35"/>
      <c r="AV119" s="35"/>
      <c r="AW119" s="35"/>
      <c r="AX119" s="35"/>
      <c r="AY119" s="35"/>
      <c r="AZ119" s="35"/>
      <c r="BA119" s="35"/>
      <c r="BB119" s="35"/>
    </row>
    <row r="120" spans="1:54" s="35" customFormat="1" ht="16.5" customHeight="1" x14ac:dyDescent="0.15">
      <c r="A120" s="2403" t="s">
        <v>55</v>
      </c>
      <c r="B120" s="2404"/>
      <c r="C120" s="100"/>
      <c r="D120" s="101"/>
      <c r="E120" s="1534" t="s">
        <v>56</v>
      </c>
      <c r="F120" s="1534"/>
      <c r="G120" s="1534"/>
      <c r="H120" s="1534"/>
      <c r="I120" s="1534"/>
      <c r="J120" s="1534"/>
      <c r="K120" s="1534"/>
      <c r="L120" s="1534"/>
      <c r="M120" s="1534"/>
      <c r="N120" s="1534"/>
      <c r="O120" s="1534"/>
      <c r="P120" s="1534"/>
      <c r="Q120" s="1535"/>
      <c r="R120" s="2409"/>
      <c r="S120" s="2410"/>
      <c r="T120" s="2410"/>
      <c r="U120" s="2410"/>
      <c r="V120" s="2410"/>
      <c r="W120" s="2410"/>
      <c r="X120" s="2410"/>
      <c r="Y120" s="2410"/>
      <c r="Z120" s="2410"/>
      <c r="AA120" s="2410"/>
      <c r="AB120" s="557" t="s">
        <v>2886</v>
      </c>
      <c r="AC120" s="558"/>
      <c r="AD120" s="478"/>
      <c r="AE120" s="538"/>
      <c r="AF120" s="49" t="str">
        <f>IF(R120="","←未記入です。(0円の場合は「0」と記入してください。)","")</f>
        <v>←未記入です。(0円の場合は「0」と記入してください。)</v>
      </c>
      <c r="AG120" s="84"/>
    </row>
    <row r="121" spans="1:54" s="35" customFormat="1" ht="16.5" customHeight="1" x14ac:dyDescent="0.15">
      <c r="A121" s="2405"/>
      <c r="B121" s="2406"/>
      <c r="C121" s="102"/>
      <c r="D121" s="103"/>
      <c r="E121" s="2411" t="s">
        <v>57</v>
      </c>
      <c r="F121" s="2412"/>
      <c r="G121" s="2412"/>
      <c r="H121" s="2412"/>
      <c r="I121" s="2412"/>
      <c r="J121" s="2412"/>
      <c r="K121" s="2412"/>
      <c r="L121" s="2412"/>
      <c r="M121" s="2412"/>
      <c r="N121" s="2412"/>
      <c r="O121" s="2412"/>
      <c r="P121" s="2412"/>
      <c r="Q121" s="2413"/>
      <c r="R121" s="569" t="s">
        <v>58</v>
      </c>
      <c r="S121" s="2414"/>
      <c r="T121" s="2414"/>
      <c r="U121" s="2414"/>
      <c r="V121" s="2414"/>
      <c r="W121" s="2414"/>
      <c r="X121" s="2414"/>
      <c r="Y121" s="2414"/>
      <c r="Z121" s="2414"/>
      <c r="AA121" s="2414"/>
      <c r="AB121" s="567" t="s">
        <v>2887</v>
      </c>
      <c r="AC121" s="568"/>
      <c r="AD121" s="2416" t="s">
        <v>59</v>
      </c>
      <c r="AE121" s="2417"/>
      <c r="AF121" s="49" t="str">
        <f>IF(S121="","←未記入です。(0円の場合は「0」と記入してください。)",
IF(S121&gt;R120,"←「うち施設設備補助金」が「特別収入計」を上回っています。",""))</f>
        <v>←未記入です。(0円の場合は「0」と記入してください。)</v>
      </c>
      <c r="AG121" s="31"/>
    </row>
    <row r="122" spans="1:54" s="35" customFormat="1" ht="16.5" customHeight="1" x14ac:dyDescent="0.15">
      <c r="A122" s="2405"/>
      <c r="B122" s="2406"/>
      <c r="C122" s="104"/>
      <c r="D122" s="105"/>
      <c r="E122" s="1098" t="s">
        <v>3091</v>
      </c>
      <c r="F122" s="1098"/>
      <c r="G122" s="1098"/>
      <c r="H122" s="1098"/>
      <c r="I122" s="1098"/>
      <c r="J122" s="1098"/>
      <c r="K122" s="1098"/>
      <c r="L122" s="1098"/>
      <c r="M122" s="1098"/>
      <c r="N122" s="1098"/>
      <c r="O122" s="1098"/>
      <c r="P122" s="1098"/>
      <c r="Q122" s="1099"/>
      <c r="R122" s="2418"/>
      <c r="S122" s="2419"/>
      <c r="T122" s="2419"/>
      <c r="U122" s="2419"/>
      <c r="V122" s="2419"/>
      <c r="W122" s="2419"/>
      <c r="X122" s="2419"/>
      <c r="Y122" s="2419"/>
      <c r="Z122" s="2419"/>
      <c r="AA122" s="2419"/>
      <c r="AB122" s="567" t="s">
        <v>2886</v>
      </c>
      <c r="AC122" s="568"/>
      <c r="AD122" s="2416"/>
      <c r="AE122" s="2417"/>
      <c r="AF122" s="49" t="str">
        <f>IF(R122="","←未記入です。(0円の場合は「0」と記入してください。)","")</f>
        <v>←未記入です。(0円の場合は「0」と記入してください。)</v>
      </c>
      <c r="AG122" s="84"/>
    </row>
    <row r="123" spans="1:54" s="35" customFormat="1" ht="16.5" customHeight="1" x14ac:dyDescent="0.15">
      <c r="A123" s="2407"/>
      <c r="B123" s="2408"/>
      <c r="C123" s="2420" t="s">
        <v>60</v>
      </c>
      <c r="D123" s="2420"/>
      <c r="E123" s="2420"/>
      <c r="F123" s="2420"/>
      <c r="G123" s="2420"/>
      <c r="H123" s="2420"/>
      <c r="I123" s="2420"/>
      <c r="J123" s="2420"/>
      <c r="K123" s="2420"/>
      <c r="L123" s="2420"/>
      <c r="M123" s="2420"/>
      <c r="N123" s="2420"/>
      <c r="O123" s="2420"/>
      <c r="P123" s="2420"/>
      <c r="Q123" s="2421"/>
      <c r="R123" s="2422">
        <f>R120-R122</f>
        <v>0</v>
      </c>
      <c r="S123" s="2423"/>
      <c r="T123" s="2423"/>
      <c r="U123" s="2423"/>
      <c r="V123" s="2423"/>
      <c r="W123" s="2423"/>
      <c r="X123" s="2423"/>
      <c r="Y123" s="2423"/>
      <c r="Z123" s="2423"/>
      <c r="AA123" s="2423"/>
      <c r="AB123" s="557" t="s">
        <v>2886</v>
      </c>
      <c r="AC123" s="558"/>
      <c r="AD123" s="2416"/>
      <c r="AE123" s="2417"/>
      <c r="AF123" s="49"/>
      <c r="AG123" s="84"/>
    </row>
    <row r="124" spans="1:54" s="35" customFormat="1" ht="16.5" customHeight="1" x14ac:dyDescent="0.15">
      <c r="A124" s="2424" t="s">
        <v>61</v>
      </c>
      <c r="B124" s="2425"/>
      <c r="C124" s="2425"/>
      <c r="D124" s="2425"/>
      <c r="E124" s="2425"/>
      <c r="F124" s="2425"/>
      <c r="G124" s="2425"/>
      <c r="H124" s="2425"/>
      <c r="I124" s="2425"/>
      <c r="J124" s="2425"/>
      <c r="K124" s="2425"/>
      <c r="L124" s="2425"/>
      <c r="M124" s="2425"/>
      <c r="N124" s="2425"/>
      <c r="O124" s="2425"/>
      <c r="P124" s="2425"/>
      <c r="Q124" s="2426"/>
      <c r="R124" s="2434">
        <f>R128-R129</f>
        <v>0</v>
      </c>
      <c r="S124" s="2435"/>
      <c r="T124" s="2435"/>
      <c r="U124" s="2435"/>
      <c r="V124" s="2435"/>
      <c r="W124" s="2435"/>
      <c r="X124" s="2435"/>
      <c r="Y124" s="2435"/>
      <c r="Z124" s="2435"/>
      <c r="AA124" s="2435"/>
      <c r="AB124" s="557" t="s">
        <v>2886</v>
      </c>
      <c r="AC124" s="558"/>
      <c r="AD124" s="2416"/>
      <c r="AE124" s="2417"/>
      <c r="AF124" s="49"/>
      <c r="AG124" s="84"/>
    </row>
    <row r="125" spans="1:54" s="35" customFormat="1" ht="16.5" customHeight="1" x14ac:dyDescent="0.15">
      <c r="A125" s="2424" t="s">
        <v>62</v>
      </c>
      <c r="B125" s="2425"/>
      <c r="C125" s="2425"/>
      <c r="D125" s="2425"/>
      <c r="E125" s="2425"/>
      <c r="F125" s="2425"/>
      <c r="G125" s="2425"/>
      <c r="H125" s="2425"/>
      <c r="I125" s="2425"/>
      <c r="J125" s="2425"/>
      <c r="K125" s="2425"/>
      <c r="L125" s="2425"/>
      <c r="M125" s="2425"/>
      <c r="N125" s="2425"/>
      <c r="O125" s="2425"/>
      <c r="P125" s="2425"/>
      <c r="Q125" s="2426"/>
      <c r="R125" s="2418"/>
      <c r="S125" s="2419"/>
      <c r="T125" s="2419"/>
      <c r="U125" s="2419"/>
      <c r="V125" s="2419"/>
      <c r="W125" s="2419"/>
      <c r="X125" s="2419"/>
      <c r="Y125" s="2419"/>
      <c r="Z125" s="2419"/>
      <c r="AA125" s="2419"/>
      <c r="AB125" s="557" t="s">
        <v>2886</v>
      </c>
      <c r="AC125" s="558"/>
      <c r="AD125" s="2416"/>
      <c r="AE125" s="2417"/>
      <c r="AF125" s="49" t="str">
        <f>IF(R125="","←基本金繰入額合計が未記入です。(0円の場合は「0」と記入してください。)",IF(R125&gt;0,"←基本金組入額合計がプラスになっています。(プラスで良い場合は無視してください。)",""))</f>
        <v>←基本金繰入額合計が未記入です。(0円の場合は「0」と記入してください。)</v>
      </c>
      <c r="AG125" s="84"/>
    </row>
    <row r="126" spans="1:54" s="35" customFormat="1" ht="16.5" customHeight="1" thickBot="1" x14ac:dyDescent="0.2">
      <c r="A126" s="2398" t="s">
        <v>63</v>
      </c>
      <c r="B126" s="2399"/>
      <c r="C126" s="2399"/>
      <c r="D126" s="2399"/>
      <c r="E126" s="2399"/>
      <c r="F126" s="2399"/>
      <c r="G126" s="2399"/>
      <c r="H126" s="2399"/>
      <c r="I126" s="2399"/>
      <c r="J126" s="2399"/>
      <c r="K126" s="2399"/>
      <c r="L126" s="2399"/>
      <c r="M126" s="2399"/>
      <c r="N126" s="2399"/>
      <c r="O126" s="2399"/>
      <c r="P126" s="2399"/>
      <c r="Q126" s="2400"/>
      <c r="R126" s="2401">
        <f>R124+R125</f>
        <v>0</v>
      </c>
      <c r="S126" s="2402"/>
      <c r="T126" s="2402"/>
      <c r="U126" s="2402"/>
      <c r="V126" s="2402"/>
      <c r="W126" s="2402"/>
      <c r="X126" s="2402"/>
      <c r="Y126" s="2402"/>
      <c r="Z126" s="2402"/>
      <c r="AA126" s="2402"/>
      <c r="AB126" s="570" t="s">
        <v>2886</v>
      </c>
      <c r="AC126" s="571"/>
      <c r="AD126" s="572"/>
      <c r="AE126" s="572"/>
      <c r="AF126" s="49"/>
      <c r="AG126" s="84"/>
    </row>
    <row r="127" spans="1:54" s="36" customFormat="1" ht="15" customHeight="1" thickBot="1" x14ac:dyDescent="0.2">
      <c r="A127" s="573" t="s">
        <v>64</v>
      </c>
      <c r="B127" s="574"/>
      <c r="C127" s="573"/>
      <c r="D127" s="575"/>
      <c r="E127" s="575"/>
      <c r="F127" s="575"/>
      <c r="G127" s="575"/>
      <c r="H127" s="575"/>
      <c r="I127" s="575"/>
      <c r="J127" s="575"/>
      <c r="K127" s="575"/>
      <c r="L127" s="575"/>
      <c r="M127" s="576"/>
      <c r="N127" s="577"/>
      <c r="O127" s="577"/>
      <c r="P127" s="577"/>
      <c r="Q127" s="577"/>
      <c r="R127" s="577"/>
      <c r="S127" s="577"/>
      <c r="T127" s="577"/>
      <c r="U127" s="577"/>
      <c r="V127" s="578"/>
      <c r="W127" s="578"/>
      <c r="X127" s="579"/>
      <c r="Y127" s="579"/>
      <c r="Z127" s="580"/>
      <c r="AA127" s="580"/>
      <c r="AB127" s="580"/>
      <c r="AC127" s="580"/>
      <c r="AD127" s="572"/>
      <c r="AE127" s="572"/>
      <c r="AF127" s="49"/>
      <c r="AG127" s="84"/>
    </row>
    <row r="128" spans="1:54" s="36" customFormat="1" ht="15" customHeight="1" x14ac:dyDescent="0.15">
      <c r="A128" s="2116" t="s">
        <v>65</v>
      </c>
      <c r="B128" s="2117"/>
      <c r="C128" s="2117"/>
      <c r="D128" s="2117"/>
      <c r="E128" s="2117"/>
      <c r="F128" s="2117"/>
      <c r="G128" s="2117"/>
      <c r="H128" s="2117"/>
      <c r="I128" s="2117"/>
      <c r="J128" s="2117"/>
      <c r="K128" s="2117"/>
      <c r="L128" s="2117"/>
      <c r="M128" s="2117"/>
      <c r="N128" s="2117"/>
      <c r="O128" s="2117"/>
      <c r="P128" s="2117"/>
      <c r="Q128" s="2118"/>
      <c r="R128" s="2392">
        <f>R107+R117+R120</f>
        <v>0</v>
      </c>
      <c r="S128" s="2392"/>
      <c r="T128" s="2392"/>
      <c r="U128" s="2392"/>
      <c r="V128" s="2392"/>
      <c r="W128" s="2392"/>
      <c r="X128" s="2392"/>
      <c r="Y128" s="2392"/>
      <c r="Z128" s="2392"/>
      <c r="AA128" s="2392"/>
      <c r="AB128" s="2393" t="s">
        <v>2886</v>
      </c>
      <c r="AC128" s="2394"/>
      <c r="AD128" s="581"/>
      <c r="AE128" s="582"/>
      <c r="AF128" s="394"/>
      <c r="AG128" s="395"/>
      <c r="AH128" s="79"/>
      <c r="AI128" s="79"/>
    </row>
    <row r="129" spans="1:35" s="36" customFormat="1" ht="15" customHeight="1" thickBot="1" x14ac:dyDescent="0.2">
      <c r="A129" s="1113" t="s">
        <v>66</v>
      </c>
      <c r="B129" s="1114"/>
      <c r="C129" s="1114"/>
      <c r="D129" s="1114"/>
      <c r="E129" s="1114"/>
      <c r="F129" s="1114"/>
      <c r="G129" s="1114"/>
      <c r="H129" s="1114"/>
      <c r="I129" s="1114"/>
      <c r="J129" s="1114"/>
      <c r="K129" s="1114"/>
      <c r="L129" s="1114"/>
      <c r="M129" s="1114"/>
      <c r="N129" s="1114"/>
      <c r="O129" s="1114"/>
      <c r="P129" s="1114"/>
      <c r="Q129" s="1115"/>
      <c r="R129" s="2395">
        <f>R115+R118+R122</f>
        <v>0</v>
      </c>
      <c r="S129" s="2395"/>
      <c r="T129" s="2395"/>
      <c r="U129" s="2395"/>
      <c r="V129" s="2395"/>
      <c r="W129" s="2395"/>
      <c r="X129" s="2395"/>
      <c r="Y129" s="2395"/>
      <c r="Z129" s="2395"/>
      <c r="AA129" s="2395"/>
      <c r="AB129" s="2396" t="s">
        <v>2886</v>
      </c>
      <c r="AC129" s="2397"/>
      <c r="AD129" s="581"/>
      <c r="AE129" s="581"/>
      <c r="AF129" s="396"/>
      <c r="AG129" s="396"/>
      <c r="AH129" s="79"/>
      <c r="AI129" s="79"/>
    </row>
    <row r="130" spans="1:35" s="35" customFormat="1" ht="4.9000000000000004" customHeight="1" x14ac:dyDescent="0.15">
      <c r="A130" s="2415"/>
      <c r="B130" s="2415"/>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492"/>
      <c r="Y130" s="492"/>
      <c r="Z130" s="492"/>
      <c r="AA130" s="492"/>
      <c r="AB130" s="492"/>
      <c r="AC130" s="492"/>
      <c r="AD130" s="492"/>
      <c r="AE130" s="492"/>
      <c r="AF130" s="49"/>
      <c r="AG130" s="84"/>
    </row>
    <row r="131" spans="1:35" s="35" customFormat="1" ht="4.9000000000000004" customHeight="1" x14ac:dyDescent="0.15">
      <c r="A131" s="509"/>
      <c r="B131" s="51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492"/>
      <c r="AD131" s="492"/>
      <c r="AE131" s="492"/>
      <c r="AF131" s="49"/>
      <c r="AG131" s="84"/>
    </row>
    <row r="132" spans="1:35" s="35" customFormat="1" ht="4.9000000000000004" customHeight="1" x14ac:dyDescent="0.15">
      <c r="A132" s="509"/>
      <c r="B132" s="512"/>
      <c r="C132" s="584"/>
      <c r="D132" s="584"/>
      <c r="E132" s="584"/>
      <c r="F132" s="584"/>
      <c r="G132" s="584"/>
      <c r="H132" s="584"/>
      <c r="I132" s="584"/>
      <c r="J132" s="584"/>
      <c r="K132" s="584"/>
      <c r="L132" s="584"/>
      <c r="M132" s="584"/>
      <c r="N132" s="584"/>
      <c r="O132" s="584"/>
      <c r="P132" s="584"/>
      <c r="Q132" s="584"/>
      <c r="R132" s="584"/>
      <c r="S132" s="584"/>
      <c r="T132" s="584"/>
      <c r="U132" s="584"/>
      <c r="V132" s="584"/>
      <c r="W132" s="584"/>
      <c r="X132" s="584"/>
      <c r="Y132" s="584"/>
      <c r="Z132" s="584"/>
      <c r="AA132" s="584"/>
      <c r="AB132" s="584"/>
      <c r="AC132" s="584"/>
      <c r="AD132" s="584"/>
      <c r="AE132" s="584"/>
      <c r="AF132" s="49"/>
      <c r="AG132" s="84"/>
    </row>
    <row r="133" spans="1:35" ht="26.25" customHeight="1" x14ac:dyDescent="0.15">
      <c r="A133" s="30"/>
      <c r="B133" s="30"/>
      <c r="C133" s="30"/>
      <c r="D133" s="30"/>
      <c r="E133" s="30"/>
      <c r="F133" s="30"/>
      <c r="G133" s="30"/>
      <c r="H133" s="30"/>
      <c r="I133" s="1084" t="s">
        <v>3119</v>
      </c>
      <c r="J133" s="1084"/>
      <c r="K133" s="1084"/>
      <c r="L133" s="1084"/>
      <c r="M133" s="1084"/>
      <c r="N133" s="1084"/>
      <c r="O133" s="1084"/>
      <c r="P133" s="1084"/>
      <c r="Q133" s="1084"/>
      <c r="R133" s="1084"/>
      <c r="S133" s="1084"/>
      <c r="T133" s="1084"/>
      <c r="U133" s="1084"/>
      <c r="V133" s="1084"/>
      <c r="W133" s="1084"/>
      <c r="X133" s="30"/>
      <c r="Y133" s="30"/>
      <c r="Z133" s="30"/>
      <c r="AA133" s="2091"/>
      <c r="AB133" s="2091"/>
      <c r="AC133" s="2091"/>
      <c r="AD133" s="2091"/>
      <c r="AE133" s="2091"/>
      <c r="AF133" s="54"/>
      <c r="AG133" s="82"/>
    </row>
    <row r="134" spans="1:35" s="35" customFormat="1" ht="4.9000000000000004" customHeight="1" x14ac:dyDescent="0.1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54"/>
      <c r="AG134" s="82"/>
    </row>
    <row r="135" spans="1:35" s="35" customFormat="1" ht="15" customHeight="1" x14ac:dyDescent="0.15">
      <c r="A135" s="67" t="s">
        <v>2821</v>
      </c>
      <c r="B135" s="375"/>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256"/>
      <c r="AE135" s="256"/>
      <c r="AF135" s="54"/>
      <c r="AG135" s="82"/>
    </row>
    <row r="136" spans="1:35" s="35" customFormat="1" ht="4.9000000000000004" customHeight="1" x14ac:dyDescent="0.15">
      <c r="A136" s="67"/>
      <c r="B136" s="375"/>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256"/>
      <c r="AE136" s="256"/>
      <c r="AF136" s="54"/>
      <c r="AG136" s="82"/>
    </row>
    <row r="137" spans="1:35" s="35" customFormat="1" ht="4.9000000000000004" customHeight="1" x14ac:dyDescent="0.15">
      <c r="A137" s="67"/>
      <c r="B137" s="375"/>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256"/>
      <c r="AE137" s="256"/>
      <c r="AF137" s="54"/>
      <c r="AG137" s="82"/>
    </row>
    <row r="138" spans="1:35" s="35" customFormat="1" ht="15" customHeight="1" x14ac:dyDescent="0.15">
      <c r="A138" s="67" t="s">
        <v>2829</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54"/>
      <c r="AG138" s="82"/>
    </row>
    <row r="139" spans="1:35" s="35" customFormat="1" ht="4.9000000000000004" customHeight="1" thickBot="1" x14ac:dyDescent="0.2">
      <c r="A139" s="6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54"/>
      <c r="AG139" s="82"/>
    </row>
    <row r="140" spans="1:35" s="35" customFormat="1" ht="19.899999999999999" customHeight="1" x14ac:dyDescent="0.15">
      <c r="A140" s="2390"/>
      <c r="B140" s="2391"/>
      <c r="C140" s="928" t="s">
        <v>2823</v>
      </c>
      <c r="D140" s="929"/>
      <c r="E140" s="929"/>
      <c r="F140" s="929"/>
      <c r="G140" s="929"/>
      <c r="H140" s="929"/>
      <c r="I140" s="929"/>
      <c r="J140" s="929"/>
      <c r="K140" s="929"/>
      <c r="L140" s="929"/>
      <c r="M140" s="929"/>
      <c r="N140" s="257"/>
      <c r="O140" s="257"/>
      <c r="P140" s="257"/>
      <c r="Q140" s="257"/>
      <c r="R140" s="257"/>
      <c r="S140" s="257"/>
      <c r="T140" s="257"/>
      <c r="U140" s="257"/>
      <c r="V140" s="257"/>
      <c r="W140" s="257"/>
      <c r="X140" s="257"/>
      <c r="Y140" s="257"/>
      <c r="Z140" s="257"/>
      <c r="AA140" s="257"/>
      <c r="AB140" s="257"/>
      <c r="AC140" s="257"/>
      <c r="AD140" s="257"/>
      <c r="AE140" s="257"/>
      <c r="AF140" s="54" t="str" cm="1">
        <f t="array" ref="AF140">IF(OR(AND(A145="○",COUNTIF(A140:B144,"○")&gt;0),AND(OR(A140:B143="○"),144="○")),"←回答が矛盾しています",
IF(COUNTIF(A140:B145,"○")&lt;1,"←入学者選抜における外部検定試験の活用状況を回答してください",
IF(OR(A144="○",A145="○"),"←（２）及び（３）は回答不要です",
"")))</f>
        <v>←入学者選抜における外部検定試験の活用状況を回答してください</v>
      </c>
      <c r="AG140" s="82"/>
    </row>
    <row r="141" spans="1:35" s="35" customFormat="1" ht="19.899999999999999" customHeight="1" x14ac:dyDescent="0.15">
      <c r="A141" s="2385"/>
      <c r="B141" s="2386"/>
      <c r="C141" s="928" t="s">
        <v>2824</v>
      </c>
      <c r="D141" s="929"/>
      <c r="E141" s="929"/>
      <c r="F141" s="929"/>
      <c r="G141" s="929"/>
      <c r="H141" s="929"/>
      <c r="I141" s="929"/>
      <c r="J141" s="929"/>
      <c r="K141" s="929"/>
      <c r="L141" s="929"/>
      <c r="M141" s="929"/>
      <c r="N141" s="257"/>
      <c r="O141" s="257"/>
      <c r="P141" s="257"/>
      <c r="Q141" s="257"/>
      <c r="R141" s="257"/>
      <c r="S141" s="257"/>
      <c r="T141" s="257"/>
      <c r="U141" s="257"/>
      <c r="V141" s="257"/>
      <c r="W141" s="257"/>
      <c r="X141" s="257"/>
      <c r="Y141" s="257"/>
      <c r="Z141" s="257"/>
      <c r="AA141" s="257"/>
      <c r="AB141" s="257"/>
      <c r="AC141" s="257"/>
      <c r="AD141" s="257"/>
      <c r="AE141" s="257"/>
      <c r="AF141" s="54"/>
      <c r="AG141" s="82"/>
    </row>
    <row r="142" spans="1:35" s="35" customFormat="1" ht="19.899999999999999" customHeight="1" x14ac:dyDescent="0.15">
      <c r="A142" s="2385"/>
      <c r="B142" s="2386"/>
      <c r="C142" s="928" t="s">
        <v>2825</v>
      </c>
      <c r="D142" s="929"/>
      <c r="E142" s="929"/>
      <c r="F142" s="929"/>
      <c r="G142" s="929"/>
      <c r="H142" s="929"/>
      <c r="I142" s="929"/>
      <c r="J142" s="929"/>
      <c r="K142" s="929"/>
      <c r="L142" s="929"/>
      <c r="M142" s="929"/>
      <c r="N142" s="257"/>
      <c r="O142" s="257"/>
      <c r="P142" s="257"/>
      <c r="Q142" s="257"/>
      <c r="R142" s="257"/>
      <c r="S142" s="257"/>
      <c r="T142" s="257"/>
      <c r="U142" s="257"/>
      <c r="V142" s="257"/>
      <c r="W142" s="257"/>
      <c r="X142" s="257"/>
      <c r="Y142" s="257"/>
      <c r="Z142" s="257"/>
      <c r="AA142" s="257"/>
      <c r="AB142" s="257"/>
      <c r="AC142" s="257"/>
      <c r="AD142" s="257"/>
      <c r="AE142" s="257"/>
      <c r="AF142" s="54"/>
      <c r="AG142" s="82"/>
    </row>
    <row r="143" spans="1:35" s="35" customFormat="1" ht="19.899999999999999" customHeight="1" x14ac:dyDescent="0.15">
      <c r="A143" s="2385"/>
      <c r="B143" s="2386"/>
      <c r="C143" s="928" t="s">
        <v>3120</v>
      </c>
      <c r="D143" s="929"/>
      <c r="E143" s="929"/>
      <c r="F143" s="929"/>
      <c r="G143" s="929"/>
      <c r="H143" s="929"/>
      <c r="I143" s="929"/>
      <c r="J143" s="929"/>
      <c r="K143" s="929"/>
      <c r="L143" s="929"/>
      <c r="M143" s="929"/>
      <c r="N143" s="257"/>
      <c r="O143" s="257"/>
      <c r="P143" s="257"/>
      <c r="Q143" s="257"/>
      <c r="R143" s="257"/>
      <c r="S143" s="257"/>
      <c r="T143" s="257"/>
      <c r="U143" s="257"/>
      <c r="V143" s="257"/>
      <c r="W143" s="257"/>
      <c r="X143" s="257"/>
      <c r="Y143" s="257"/>
      <c r="Z143" s="257"/>
      <c r="AA143" s="257"/>
      <c r="AB143" s="257"/>
      <c r="AC143" s="257"/>
      <c r="AD143" s="257"/>
      <c r="AE143" s="257"/>
      <c r="AF143" s="54"/>
      <c r="AG143" s="82"/>
    </row>
    <row r="144" spans="1:35" s="35" customFormat="1" ht="19.899999999999999" customHeight="1" x14ac:dyDescent="0.15">
      <c r="A144" s="2385"/>
      <c r="B144" s="2386"/>
      <c r="C144" s="928" t="s">
        <v>2826</v>
      </c>
      <c r="D144" s="929"/>
      <c r="E144" s="929"/>
      <c r="F144" s="929"/>
      <c r="G144" s="929"/>
      <c r="H144" s="929"/>
      <c r="I144" s="929"/>
      <c r="J144" s="929"/>
      <c r="K144" s="929"/>
      <c r="L144" s="929"/>
      <c r="M144" s="929"/>
      <c r="N144" s="2389" t="s">
        <v>3030</v>
      </c>
      <c r="O144" s="2039"/>
      <c r="P144" s="2039"/>
      <c r="Q144" s="2039"/>
      <c r="R144" s="2039"/>
      <c r="S144" s="2039"/>
      <c r="T144" s="2039"/>
      <c r="U144" s="2039"/>
      <c r="V144" s="2039"/>
      <c r="W144" s="2039"/>
      <c r="X144" s="2039"/>
      <c r="Y144" s="2039"/>
      <c r="Z144" s="2039"/>
      <c r="AA144" s="2039"/>
      <c r="AB144" s="2039"/>
      <c r="AC144" s="2039"/>
      <c r="AD144" s="2039"/>
      <c r="AE144" s="2039"/>
      <c r="AF144" s="54"/>
      <c r="AG144" s="82"/>
    </row>
    <row r="145" spans="1:33" s="35" customFormat="1" ht="20.100000000000001" customHeight="1" thickBot="1" x14ac:dyDescent="0.2">
      <c r="A145" s="2387"/>
      <c r="B145" s="2388"/>
      <c r="C145" s="1614" t="s">
        <v>4783</v>
      </c>
      <c r="D145" s="1615"/>
      <c r="E145" s="1615"/>
      <c r="F145" s="1615"/>
      <c r="G145" s="1615"/>
      <c r="H145" s="1615"/>
      <c r="I145" s="1615"/>
      <c r="J145" s="1615"/>
      <c r="K145" s="1615"/>
      <c r="L145" s="1615"/>
      <c r="M145" s="1615"/>
      <c r="N145" s="2389"/>
      <c r="O145" s="2039"/>
      <c r="P145" s="2039"/>
      <c r="Q145" s="2039"/>
      <c r="R145" s="2039"/>
      <c r="S145" s="2039"/>
      <c r="T145" s="2039"/>
      <c r="U145" s="2039"/>
      <c r="V145" s="2039"/>
      <c r="W145" s="2039"/>
      <c r="X145" s="2039"/>
      <c r="Y145" s="2039"/>
      <c r="Z145" s="2039"/>
      <c r="AA145" s="2039"/>
      <c r="AB145" s="2039"/>
      <c r="AC145" s="2039"/>
      <c r="AD145" s="2039"/>
      <c r="AE145" s="2039"/>
      <c r="AF145" s="54"/>
      <c r="AG145" s="82"/>
    </row>
    <row r="146" spans="1:33" s="35" customFormat="1" ht="4.9000000000000004" customHeight="1" x14ac:dyDescent="0.15">
      <c r="A146" s="255"/>
      <c r="B146" s="255"/>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6"/>
      <c r="AD146" s="256"/>
      <c r="AE146" s="256"/>
      <c r="AF146" s="54"/>
      <c r="AG146" s="82"/>
    </row>
    <row r="147" spans="1:33" s="35" customFormat="1" ht="4.9000000000000004" customHeight="1" x14ac:dyDescent="0.15">
      <c r="A147" s="255"/>
      <c r="B147" s="255"/>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54"/>
      <c r="AG147" s="82"/>
    </row>
    <row r="148" spans="1:33" s="35" customFormat="1" ht="15" customHeight="1" x14ac:dyDescent="0.15">
      <c r="A148" s="377" t="s">
        <v>2815</v>
      </c>
      <c r="B148" s="375"/>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256"/>
      <c r="AF148" s="54"/>
      <c r="AG148" s="82"/>
    </row>
    <row r="149" spans="1:33" s="35" customFormat="1" ht="4.9000000000000004" customHeight="1" thickBot="1" x14ac:dyDescent="0.2">
      <c r="A149" s="377"/>
      <c r="B149" s="375"/>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256"/>
      <c r="AF149" s="54"/>
      <c r="AG149" s="82"/>
    </row>
    <row r="150" spans="1:33" s="35" customFormat="1" ht="30" customHeight="1" thickBot="1" x14ac:dyDescent="0.2">
      <c r="A150" s="1082" t="s">
        <v>2835</v>
      </c>
      <c r="B150" s="1082"/>
      <c r="C150" s="1082"/>
      <c r="D150" s="2377"/>
      <c r="E150" s="2378"/>
      <c r="F150" s="1614" t="s">
        <v>3121</v>
      </c>
      <c r="G150" s="1615"/>
      <c r="H150" s="1615"/>
      <c r="I150" s="1615"/>
      <c r="J150" s="1615"/>
      <c r="K150" s="1615"/>
      <c r="L150" s="1615"/>
      <c r="M150" s="1615"/>
      <c r="N150" s="1615"/>
      <c r="O150" s="379"/>
      <c r="P150" s="2383"/>
      <c r="Q150" s="2384"/>
      <c r="R150" s="1108" t="s">
        <v>3122</v>
      </c>
      <c r="S150" s="1109"/>
      <c r="T150" s="1109"/>
      <c r="U150" s="1109"/>
      <c r="V150" s="1109"/>
      <c r="W150" s="1109"/>
      <c r="X150" s="1109"/>
      <c r="Y150" s="1109"/>
      <c r="Z150" s="1109"/>
      <c r="AA150" s="1109"/>
      <c r="AB150" s="1109"/>
      <c r="AC150" s="1109"/>
      <c r="AD150" s="1109"/>
      <c r="AE150" s="267"/>
      <c r="AF150" s="54" t="str">
        <f>IF(AND(COUNTIF(D150:E153:P150,"○")&lt;1, A144&lt;&gt;"○", A145&lt;&gt;"○"), "←活用している外部検定試験の種類を回答してください", "")</f>
        <v>←活用している外部検定試験の種類を回答してください</v>
      </c>
      <c r="AG150" s="82"/>
    </row>
    <row r="151" spans="1:33" s="35" customFormat="1" ht="30" customHeight="1" x14ac:dyDescent="0.15">
      <c r="A151" s="1082" t="s">
        <v>3123</v>
      </c>
      <c r="B151" s="1082"/>
      <c r="C151" s="1082"/>
      <c r="D151" s="2371"/>
      <c r="E151" s="2372"/>
      <c r="F151" s="1614" t="s">
        <v>3124</v>
      </c>
      <c r="G151" s="1615"/>
      <c r="H151" s="1615"/>
      <c r="I151" s="1615"/>
      <c r="J151" s="1615"/>
      <c r="K151" s="1615"/>
      <c r="L151" s="1615"/>
      <c r="M151" s="1615"/>
      <c r="N151" s="1615"/>
      <c r="O151" s="1"/>
      <c r="P151" s="1"/>
      <c r="Q151" s="1"/>
      <c r="R151" s="1"/>
      <c r="S151" s="1"/>
      <c r="T151" s="1"/>
      <c r="U151" s="1"/>
      <c r="V151" s="1"/>
      <c r="W151" s="1"/>
      <c r="X151" s="1"/>
      <c r="Y151" s="1"/>
      <c r="Z151" s="1"/>
      <c r="AA151" s="1"/>
      <c r="AB151" s="1"/>
      <c r="AC151" s="1"/>
      <c r="AD151" s="1"/>
      <c r="AE151" s="268"/>
      <c r="AF151" s="54"/>
      <c r="AG151" s="82"/>
    </row>
    <row r="152" spans="1:33" s="35" customFormat="1" ht="30" customHeight="1" x14ac:dyDescent="0.15">
      <c r="A152" s="1082" t="s">
        <v>2837</v>
      </c>
      <c r="B152" s="1082"/>
      <c r="C152" s="1082"/>
      <c r="D152" s="2371"/>
      <c r="E152" s="2372"/>
      <c r="F152" s="1989" t="s">
        <v>3125</v>
      </c>
      <c r="G152" s="1990"/>
      <c r="H152" s="1990"/>
      <c r="I152" s="1990"/>
      <c r="J152" s="1990"/>
      <c r="K152" s="1990"/>
      <c r="L152" s="1990"/>
      <c r="M152" s="1990"/>
      <c r="N152" s="1990"/>
      <c r="O152" s="380"/>
      <c r="P152" s="381"/>
      <c r="Q152" s="381"/>
      <c r="R152" s="382"/>
      <c r="S152" s="382"/>
      <c r="T152" s="382"/>
      <c r="U152" s="382"/>
      <c r="V152" s="382"/>
      <c r="W152" s="382"/>
      <c r="X152" s="382"/>
      <c r="Y152" s="382"/>
      <c r="Z152" s="382"/>
      <c r="AA152" s="382"/>
      <c r="AB152" s="382"/>
      <c r="AC152" s="382"/>
      <c r="AD152" s="382"/>
      <c r="AE152" s="268"/>
      <c r="AF152" s="54"/>
      <c r="AG152" s="82"/>
    </row>
    <row r="153" spans="1:33" s="35" customFormat="1" ht="30" customHeight="1" thickBot="1" x14ac:dyDescent="0.2">
      <c r="A153" s="1082" t="s">
        <v>223</v>
      </c>
      <c r="B153" s="1082"/>
      <c r="C153" s="1082"/>
      <c r="D153" s="2373"/>
      <c r="E153" s="2374"/>
      <c r="F153" s="2379" t="s">
        <v>2932</v>
      </c>
      <c r="G153" s="2380"/>
      <c r="H153" s="2380"/>
      <c r="I153" s="2380"/>
      <c r="J153" s="585" t="s">
        <v>2933</v>
      </c>
      <c r="K153" s="2381"/>
      <c r="L153" s="2381"/>
      <c r="M153" s="2381"/>
      <c r="N153" s="2381"/>
      <c r="O153" s="2381"/>
      <c r="P153" s="2381"/>
      <c r="Q153" s="2381"/>
      <c r="R153" s="2381"/>
      <c r="S153" s="2381"/>
      <c r="T153" s="2381"/>
      <c r="U153" s="2381"/>
      <c r="V153" s="2381"/>
      <c r="W153" s="2381"/>
      <c r="X153" s="2381"/>
      <c r="Y153" s="2381"/>
      <c r="Z153" s="2381"/>
      <c r="AA153" s="2381"/>
      <c r="AB153" s="2381"/>
      <c r="AC153" s="2381"/>
      <c r="AD153" s="2382"/>
      <c r="AE153" s="256"/>
      <c r="AF153" s="54" t="str">
        <f>IF(AND(D153="○",K153=""),"←「その他の試験名及びその科目名」を回答してください","")</f>
        <v/>
      </c>
      <c r="AG153" s="82"/>
    </row>
    <row r="154" spans="1:33" s="35" customFormat="1" ht="12" customHeight="1" x14ac:dyDescent="0.15">
      <c r="A154" s="378"/>
      <c r="B154" s="2038" t="s">
        <v>2827</v>
      </c>
      <c r="C154" s="2038"/>
      <c r="D154" s="1103" t="s">
        <v>2838</v>
      </c>
      <c r="E154" s="1103"/>
      <c r="F154" s="1103"/>
      <c r="G154" s="1103"/>
      <c r="H154" s="1103"/>
      <c r="I154" s="1103"/>
      <c r="J154" s="1103"/>
      <c r="K154" s="1103"/>
      <c r="L154" s="1103"/>
      <c r="M154" s="1103"/>
      <c r="N154" s="1103"/>
      <c r="O154" s="1103"/>
      <c r="P154" s="1103"/>
      <c r="Q154" s="1103"/>
      <c r="R154" s="1103"/>
      <c r="S154" s="1103"/>
      <c r="T154" s="1103"/>
      <c r="U154" s="1103"/>
      <c r="V154" s="1103"/>
      <c r="W154" s="1103"/>
      <c r="X154" s="1103"/>
      <c r="Y154" s="1103"/>
      <c r="Z154" s="1103"/>
      <c r="AA154" s="1103"/>
      <c r="AB154" s="1103"/>
      <c r="AC154" s="1103"/>
      <c r="AD154" s="1103"/>
      <c r="AE154" s="256"/>
      <c r="AF154" s="54"/>
      <c r="AG154" s="82"/>
    </row>
    <row r="155" spans="1:33" s="35" customFormat="1" ht="12" customHeight="1" x14ac:dyDescent="0.15">
      <c r="A155" s="378"/>
      <c r="B155" s="2376" t="s">
        <v>212</v>
      </c>
      <c r="C155" s="2376"/>
      <c r="D155" s="1103" t="s">
        <v>2951</v>
      </c>
      <c r="E155" s="1103"/>
      <c r="F155" s="1103"/>
      <c r="G155" s="1103"/>
      <c r="H155" s="1103"/>
      <c r="I155" s="1103"/>
      <c r="J155" s="1103"/>
      <c r="K155" s="1103"/>
      <c r="L155" s="1103"/>
      <c r="M155" s="1103"/>
      <c r="N155" s="1103"/>
      <c r="O155" s="1103"/>
      <c r="P155" s="1103"/>
      <c r="Q155" s="1103"/>
      <c r="R155" s="1103"/>
      <c r="S155" s="1103"/>
      <c r="T155" s="1103"/>
      <c r="U155" s="1103"/>
      <c r="V155" s="1103"/>
      <c r="W155" s="1103"/>
      <c r="X155" s="1103"/>
      <c r="Y155" s="1103"/>
      <c r="Z155" s="1103"/>
      <c r="AA155" s="1103"/>
      <c r="AB155" s="1103"/>
      <c r="AC155" s="1103"/>
      <c r="AD155" s="1103"/>
      <c r="AE155" s="256"/>
      <c r="AF155" s="54"/>
      <c r="AG155" s="82"/>
    </row>
    <row r="156" spans="1:33" s="35" customFormat="1" ht="12" customHeight="1" x14ac:dyDescent="0.15">
      <c r="A156" s="378"/>
      <c r="B156" s="2376" t="s">
        <v>2950</v>
      </c>
      <c r="C156" s="2376"/>
      <c r="D156" s="1103" t="s">
        <v>2959</v>
      </c>
      <c r="E156" s="1103"/>
      <c r="F156" s="1103"/>
      <c r="G156" s="1103"/>
      <c r="H156" s="1103"/>
      <c r="I156" s="1103"/>
      <c r="J156" s="1103"/>
      <c r="K156" s="1103"/>
      <c r="L156" s="1103"/>
      <c r="M156" s="1103"/>
      <c r="N156" s="1103"/>
      <c r="O156" s="1103"/>
      <c r="P156" s="1103"/>
      <c r="Q156" s="1103"/>
      <c r="R156" s="1103"/>
      <c r="S156" s="1103"/>
      <c r="T156" s="1103"/>
      <c r="U156" s="1103"/>
      <c r="V156" s="1103"/>
      <c r="W156" s="1103"/>
      <c r="X156" s="1103"/>
      <c r="Y156" s="1103"/>
      <c r="Z156" s="1103"/>
      <c r="AA156" s="1103"/>
      <c r="AB156" s="1103"/>
      <c r="AC156" s="1103"/>
      <c r="AD156" s="1103"/>
      <c r="AE156" s="256"/>
      <c r="AF156" s="54"/>
      <c r="AG156" s="82"/>
    </row>
    <row r="157" spans="1:33" s="35" customFormat="1" ht="4.9000000000000004" customHeight="1" x14ac:dyDescent="0.15">
      <c r="A157" s="255"/>
      <c r="B157" s="255"/>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54"/>
      <c r="AG157" s="82"/>
    </row>
    <row r="158" spans="1:33" s="35" customFormat="1" ht="4.9000000000000004" customHeight="1" x14ac:dyDescent="0.15">
      <c r="A158" s="255"/>
      <c r="B158" s="255"/>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56"/>
      <c r="AE158" s="256"/>
      <c r="AF158" s="54"/>
      <c r="AG158" s="82"/>
    </row>
    <row r="159" spans="1:33" s="35" customFormat="1" ht="4.9000000000000004" customHeight="1" x14ac:dyDescent="0.15">
      <c r="A159" s="255"/>
      <c r="B159" s="255"/>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54"/>
      <c r="AG159" s="82"/>
    </row>
    <row r="160" spans="1:33" s="35" customFormat="1" ht="15" customHeight="1" x14ac:dyDescent="0.15">
      <c r="A160" s="383" t="s">
        <v>2822</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54" t="str">
        <f>IF(AND(COUNTIF(A162:B167,"○")&lt;1, A144&lt;&gt;"○", A145&lt;&gt;"○"), "←外部検定試験の活用方法を回答してください", "")</f>
        <v>←外部検定試験の活用方法を回答してください</v>
      </c>
      <c r="AG160" s="82"/>
    </row>
    <row r="161" spans="1:33" s="35" customFormat="1" ht="4.9000000000000004" customHeight="1" thickBot="1" x14ac:dyDescent="0.2">
      <c r="A161" s="383"/>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54"/>
      <c r="AG161" s="82"/>
    </row>
    <row r="162" spans="1:33" s="35" customFormat="1" ht="19.899999999999999" customHeight="1" x14ac:dyDescent="0.15">
      <c r="A162" s="2377"/>
      <c r="B162" s="2378"/>
      <c r="C162" s="928" t="s">
        <v>3126</v>
      </c>
      <c r="D162" s="929"/>
      <c r="E162" s="929"/>
      <c r="F162" s="929"/>
      <c r="G162" s="929"/>
      <c r="H162" s="929"/>
      <c r="I162" s="929"/>
      <c r="J162" s="929"/>
      <c r="K162" s="929"/>
      <c r="L162" s="929"/>
      <c r="M162" s="929"/>
      <c r="N162" s="929"/>
      <c r="O162" s="929"/>
      <c r="P162" s="929"/>
      <c r="Q162" s="929"/>
      <c r="R162" s="929"/>
      <c r="S162" s="929"/>
      <c r="T162" s="929"/>
      <c r="U162" s="929"/>
      <c r="V162" s="929"/>
      <c r="W162" s="929"/>
      <c r="X162" s="257"/>
      <c r="Y162" s="257"/>
      <c r="Z162" s="257"/>
      <c r="AA162" s="257"/>
      <c r="AB162" s="257"/>
      <c r="AC162" s="257"/>
      <c r="AD162" s="257"/>
      <c r="AE162" s="257"/>
      <c r="AF162" s="54"/>
      <c r="AG162" s="82"/>
    </row>
    <row r="163" spans="1:33" s="35" customFormat="1" ht="19.899999999999999" customHeight="1" x14ac:dyDescent="0.15">
      <c r="A163" s="2371"/>
      <c r="B163" s="2372"/>
      <c r="C163" s="928" t="s">
        <v>3127</v>
      </c>
      <c r="D163" s="929"/>
      <c r="E163" s="929"/>
      <c r="F163" s="929"/>
      <c r="G163" s="929"/>
      <c r="H163" s="929"/>
      <c r="I163" s="929"/>
      <c r="J163" s="929"/>
      <c r="K163" s="929"/>
      <c r="L163" s="929"/>
      <c r="M163" s="929"/>
      <c r="N163" s="929"/>
      <c r="O163" s="929"/>
      <c r="P163" s="929"/>
      <c r="Q163" s="929"/>
      <c r="R163" s="929"/>
      <c r="S163" s="929"/>
      <c r="T163" s="929"/>
      <c r="U163" s="929"/>
      <c r="V163" s="929"/>
      <c r="W163" s="929"/>
      <c r="X163" s="225"/>
      <c r="Y163" s="225"/>
      <c r="Z163" s="225"/>
      <c r="AA163" s="225"/>
      <c r="AB163" s="257"/>
      <c r="AC163" s="257"/>
      <c r="AD163" s="257"/>
      <c r="AE163" s="257"/>
      <c r="AF163" s="54"/>
      <c r="AG163" s="82"/>
    </row>
    <row r="164" spans="1:33" s="35" customFormat="1" ht="19.899999999999999" customHeight="1" x14ac:dyDescent="0.15">
      <c r="A164" s="2371"/>
      <c r="B164" s="2372"/>
      <c r="C164" s="928" t="s">
        <v>3128</v>
      </c>
      <c r="D164" s="929"/>
      <c r="E164" s="929"/>
      <c r="F164" s="929"/>
      <c r="G164" s="929"/>
      <c r="H164" s="929"/>
      <c r="I164" s="929"/>
      <c r="J164" s="929"/>
      <c r="K164" s="929"/>
      <c r="L164" s="929"/>
      <c r="M164" s="929"/>
      <c r="N164" s="929"/>
      <c r="O164" s="929"/>
      <c r="P164" s="929"/>
      <c r="Q164" s="929"/>
      <c r="R164" s="929"/>
      <c r="S164" s="929"/>
      <c r="T164" s="929"/>
      <c r="U164" s="929"/>
      <c r="V164" s="929"/>
      <c r="W164" s="929"/>
      <c r="X164" s="273"/>
      <c r="Y164" s="257"/>
      <c r="Z164" s="257"/>
      <c r="AA164" s="257"/>
      <c r="AB164" s="257"/>
      <c r="AC164" s="257"/>
      <c r="AD164" s="257"/>
      <c r="AE164" s="257"/>
      <c r="AF164" s="54"/>
      <c r="AG164" s="82"/>
    </row>
    <row r="165" spans="1:33" s="35" customFormat="1" ht="19.899999999999999" customHeight="1" x14ac:dyDescent="0.15">
      <c r="A165" s="2371"/>
      <c r="B165" s="2372"/>
      <c r="C165" s="928" t="s">
        <v>3129</v>
      </c>
      <c r="D165" s="929"/>
      <c r="E165" s="929"/>
      <c r="F165" s="929"/>
      <c r="G165" s="929"/>
      <c r="H165" s="929"/>
      <c r="I165" s="929"/>
      <c r="J165" s="929"/>
      <c r="K165" s="929"/>
      <c r="L165" s="929"/>
      <c r="M165" s="929"/>
      <c r="N165" s="929"/>
      <c r="O165" s="929"/>
      <c r="P165" s="929"/>
      <c r="Q165" s="929"/>
      <c r="R165" s="929"/>
      <c r="S165" s="929"/>
      <c r="T165" s="929"/>
      <c r="U165" s="929"/>
      <c r="V165" s="929"/>
      <c r="W165" s="929"/>
      <c r="X165" s="257"/>
      <c r="Y165" s="257"/>
      <c r="Z165" s="257"/>
      <c r="AA165" s="257"/>
      <c r="AB165" s="257"/>
      <c r="AC165" s="257"/>
      <c r="AD165" s="257"/>
      <c r="AE165" s="257"/>
      <c r="AF165" s="54"/>
      <c r="AG165" s="82"/>
    </row>
    <row r="166" spans="1:33" s="35" customFormat="1" ht="19.899999999999999" customHeight="1" x14ac:dyDescent="0.15">
      <c r="A166" s="2371"/>
      <c r="B166" s="2372"/>
      <c r="C166" s="928" t="s">
        <v>3130</v>
      </c>
      <c r="D166" s="929"/>
      <c r="E166" s="929"/>
      <c r="F166" s="929"/>
      <c r="G166" s="929"/>
      <c r="H166" s="929"/>
      <c r="I166" s="929"/>
      <c r="J166" s="929"/>
      <c r="K166" s="929"/>
      <c r="L166" s="929"/>
      <c r="M166" s="929"/>
      <c r="N166" s="929"/>
      <c r="O166" s="929"/>
      <c r="P166" s="929"/>
      <c r="Q166" s="929"/>
      <c r="R166" s="929"/>
      <c r="S166" s="929"/>
      <c r="T166" s="929"/>
      <c r="U166" s="929"/>
      <c r="V166" s="929"/>
      <c r="W166" s="929"/>
      <c r="X166" s="257"/>
      <c r="Y166" s="257"/>
      <c r="Z166" s="257"/>
      <c r="AA166" s="257"/>
      <c r="AB166" s="257"/>
      <c r="AC166" s="257"/>
      <c r="AD166" s="257"/>
      <c r="AE166" s="257"/>
      <c r="AF166" s="54"/>
      <c r="AG166" s="82"/>
    </row>
    <row r="167" spans="1:33" s="35" customFormat="1" ht="19.899999999999999" customHeight="1" thickBot="1" x14ac:dyDescent="0.2">
      <c r="A167" s="2373"/>
      <c r="B167" s="2374"/>
      <c r="C167" s="1104" t="s">
        <v>3131</v>
      </c>
      <c r="D167" s="1105"/>
      <c r="E167" s="1105"/>
      <c r="F167" s="1105"/>
      <c r="G167" s="1105"/>
      <c r="H167" s="1105"/>
      <c r="I167" s="1105"/>
      <c r="J167" s="2375"/>
      <c r="K167" s="1105"/>
      <c r="L167" s="1105"/>
      <c r="M167" s="1105"/>
      <c r="N167" s="1105"/>
      <c r="O167" s="1105"/>
      <c r="P167" s="1105"/>
      <c r="Q167" s="1105"/>
      <c r="R167" s="1105"/>
      <c r="S167" s="1105"/>
      <c r="T167" s="1105"/>
      <c r="U167" s="1105"/>
      <c r="V167" s="1105"/>
      <c r="W167" s="928"/>
      <c r="X167" s="67"/>
      <c r="Y167" s="257"/>
      <c r="Z167" s="257"/>
      <c r="AA167" s="257"/>
      <c r="AB167" s="257"/>
      <c r="AC167" s="257"/>
      <c r="AD167" s="257"/>
      <c r="AE167" s="257"/>
      <c r="AF167" s="54" t="str">
        <f>IF(AND(A167="○",J167=""),"←その他の活用方法を回答してください。","")</f>
        <v/>
      </c>
      <c r="AG167" s="82"/>
    </row>
    <row r="168" spans="1:33" s="35" customFormat="1" ht="4.9000000000000004" customHeight="1" x14ac:dyDescent="0.1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54"/>
      <c r="AG168" s="82"/>
    </row>
    <row r="169" spans="1:33" s="35" customFormat="1" ht="4.9000000000000004" customHeight="1" x14ac:dyDescent="0.1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54"/>
      <c r="AG169" s="82"/>
    </row>
    <row r="170" spans="1:33" s="35" customFormat="1" ht="4.9000000000000004" customHeight="1" x14ac:dyDescent="0.1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54"/>
      <c r="AG170" s="82"/>
    </row>
    <row r="171" spans="1:33" s="35" customFormat="1" ht="15" customHeight="1" x14ac:dyDescent="0.15">
      <c r="A171" s="67" t="s">
        <v>2894</v>
      </c>
      <c r="B171" s="314"/>
      <c r="C171" s="315"/>
      <c r="D171" s="1"/>
      <c r="E171" s="316"/>
      <c r="F171" s="316"/>
      <c r="G171" s="316"/>
      <c r="H171" s="316"/>
      <c r="I171" s="316"/>
      <c r="J171" s="316"/>
      <c r="K171" s="317"/>
      <c r="L171" s="317"/>
      <c r="M171" s="317"/>
      <c r="N171" s="30"/>
      <c r="O171" s="30"/>
      <c r="P171" s="30"/>
      <c r="Q171" s="30"/>
      <c r="R171" s="30"/>
      <c r="S171" s="30"/>
      <c r="T171" s="30"/>
      <c r="U171" s="30"/>
      <c r="V171" s="30"/>
      <c r="W171" s="30"/>
      <c r="X171" s="30"/>
      <c r="Y171" s="30"/>
      <c r="Z171" s="30"/>
      <c r="AA171" s="30"/>
      <c r="AB171" s="30"/>
      <c r="AC171" s="30"/>
      <c r="AD171" s="30"/>
      <c r="AE171" s="30"/>
      <c r="AF171" s="54"/>
      <c r="AG171" s="82"/>
    </row>
    <row r="172" spans="1:33" s="35" customFormat="1" ht="4.9000000000000004" customHeight="1" x14ac:dyDescent="0.15">
      <c r="A172" s="67"/>
      <c r="B172" s="314"/>
      <c r="C172" s="315"/>
      <c r="D172" s="1"/>
      <c r="E172" s="316"/>
      <c r="F172" s="316"/>
      <c r="G172" s="316"/>
      <c r="H172" s="316"/>
      <c r="I172" s="316"/>
      <c r="J172" s="316"/>
      <c r="K172" s="317"/>
      <c r="L172" s="317"/>
      <c r="M172" s="317"/>
      <c r="N172" s="30"/>
      <c r="O172" s="30"/>
      <c r="P172" s="30"/>
      <c r="Q172" s="30"/>
      <c r="R172" s="30"/>
      <c r="S172" s="30"/>
      <c r="T172" s="30"/>
      <c r="U172" s="30"/>
      <c r="V172" s="30"/>
      <c r="W172" s="30"/>
      <c r="X172" s="30"/>
      <c r="Y172" s="30"/>
      <c r="Z172" s="30"/>
      <c r="AA172" s="30"/>
      <c r="AB172" s="30"/>
      <c r="AC172" s="30"/>
      <c r="AD172" s="30"/>
      <c r="AE172" s="30"/>
      <c r="AF172" s="54"/>
      <c r="AG172" s="82"/>
    </row>
    <row r="173" spans="1:33" s="35" customFormat="1" ht="4.9000000000000004" customHeight="1" x14ac:dyDescent="0.15">
      <c r="A173" s="67"/>
      <c r="B173" s="314"/>
      <c r="C173" s="315"/>
      <c r="D173" s="1"/>
      <c r="E173" s="316"/>
      <c r="F173" s="316"/>
      <c r="G173" s="316"/>
      <c r="H173" s="316"/>
      <c r="I173" s="316"/>
      <c r="J173" s="316"/>
      <c r="K173" s="317"/>
      <c r="L173" s="317"/>
      <c r="M173" s="317"/>
      <c r="N173" s="30"/>
      <c r="O173" s="30"/>
      <c r="P173" s="30"/>
      <c r="Q173" s="30"/>
      <c r="R173" s="30"/>
      <c r="S173" s="30"/>
      <c r="T173" s="30"/>
      <c r="U173" s="30"/>
      <c r="V173" s="30"/>
      <c r="W173" s="30"/>
      <c r="X173" s="30"/>
      <c r="Y173" s="30"/>
      <c r="Z173" s="30"/>
      <c r="AA173" s="30"/>
      <c r="AB173" s="30"/>
      <c r="AC173" s="30"/>
      <c r="AD173" s="30"/>
      <c r="AE173" s="30"/>
      <c r="AF173" s="54"/>
      <c r="AG173" s="82"/>
    </row>
    <row r="174" spans="1:33" s="35" customFormat="1" ht="15" customHeight="1" x14ac:dyDescent="0.15">
      <c r="A174" s="318" t="s">
        <v>2917</v>
      </c>
      <c r="B174" s="314"/>
      <c r="C174" s="315"/>
      <c r="D174" s="1"/>
      <c r="E174" s="316"/>
      <c r="F174" s="316"/>
      <c r="G174" s="316"/>
      <c r="H174" s="316"/>
      <c r="I174" s="316"/>
      <c r="J174" s="316"/>
      <c r="K174" s="317"/>
      <c r="L174" s="317"/>
      <c r="M174" s="317"/>
      <c r="N174" s="30"/>
      <c r="O174" s="30"/>
      <c r="P174" s="30"/>
      <c r="Q174" s="30"/>
      <c r="R174" s="30"/>
      <c r="S174" s="30"/>
      <c r="T174" s="30"/>
      <c r="U174" s="30"/>
      <c r="V174" s="30"/>
      <c r="W174" s="30"/>
      <c r="X174" s="30"/>
      <c r="Y174" s="30"/>
      <c r="Z174" s="30"/>
      <c r="AA174" s="30"/>
      <c r="AB174" s="30"/>
      <c r="AC174" s="30"/>
      <c r="AD174" s="30"/>
      <c r="AE174" s="30"/>
      <c r="AF174" s="54"/>
      <c r="AG174" s="82"/>
    </row>
    <row r="175" spans="1:33" s="35" customFormat="1" ht="4.9000000000000004" customHeight="1" x14ac:dyDescent="0.15">
      <c r="A175" s="318"/>
      <c r="B175" s="314"/>
      <c r="C175" s="315"/>
      <c r="D175" s="1"/>
      <c r="E175" s="316"/>
      <c r="F175" s="316"/>
      <c r="G175" s="316"/>
      <c r="H175" s="316"/>
      <c r="I175" s="316"/>
      <c r="J175" s="316"/>
      <c r="K175" s="317"/>
      <c r="L175" s="317"/>
      <c r="M175" s="317"/>
      <c r="N175" s="30"/>
      <c r="O175" s="30"/>
      <c r="P175" s="30"/>
      <c r="Q175" s="30"/>
      <c r="R175" s="30"/>
      <c r="S175" s="30"/>
      <c r="T175" s="30"/>
      <c r="U175" s="30"/>
      <c r="V175" s="30"/>
      <c r="W175" s="30"/>
      <c r="X175" s="30"/>
      <c r="Y175" s="30"/>
      <c r="Z175" s="30"/>
      <c r="AA175" s="30"/>
      <c r="AB175" s="30"/>
      <c r="AC175" s="30"/>
      <c r="AD175" s="30"/>
      <c r="AE175" s="30"/>
      <c r="AF175" s="54"/>
      <c r="AG175" s="82"/>
    </row>
    <row r="176" spans="1:33" s="35" customFormat="1" ht="12" customHeight="1" x14ac:dyDescent="0.15">
      <c r="A176" s="1017" t="s">
        <v>2918</v>
      </c>
      <c r="B176" s="1018"/>
      <c r="C176" s="1018"/>
      <c r="D176" s="1018"/>
      <c r="E176" s="1018"/>
      <c r="F176" s="319"/>
      <c r="G176" s="319"/>
      <c r="H176" s="319"/>
      <c r="I176" s="319"/>
      <c r="J176" s="320"/>
      <c r="K176" s="317"/>
      <c r="L176" s="317"/>
      <c r="M176" s="317"/>
      <c r="N176" s="30"/>
      <c r="O176" s="30"/>
      <c r="P176" s="30"/>
      <c r="Q176" s="30"/>
      <c r="R176" s="30"/>
      <c r="S176" s="30"/>
      <c r="T176" s="30"/>
      <c r="U176" s="30"/>
      <c r="V176" s="30"/>
      <c r="W176" s="30"/>
      <c r="X176" s="30"/>
      <c r="Y176" s="30"/>
      <c r="Z176" s="30"/>
      <c r="AA176" s="30"/>
      <c r="AB176" s="30"/>
      <c r="AC176" s="30"/>
      <c r="AD176" s="30"/>
      <c r="AE176" s="30"/>
      <c r="AF176" s="54"/>
      <c r="AG176" s="82"/>
    </row>
    <row r="177" spans="1:33" s="35" customFormat="1" ht="19.899999999999999" customHeight="1" thickBot="1" x14ac:dyDescent="0.2">
      <c r="A177" s="1019"/>
      <c r="B177" s="1020"/>
      <c r="C177" s="1020"/>
      <c r="D177" s="1020"/>
      <c r="E177" s="1020"/>
      <c r="F177" s="2002" t="s">
        <v>2913</v>
      </c>
      <c r="G177" s="2003"/>
      <c r="H177" s="2003"/>
      <c r="I177" s="2003"/>
      <c r="J177" s="2004"/>
      <c r="K177" s="52"/>
      <c r="L177" s="317"/>
      <c r="M177" s="317"/>
      <c r="N177" s="30"/>
      <c r="O177" s="30"/>
      <c r="P177" s="30"/>
      <c r="Q177" s="30"/>
      <c r="R177" s="227"/>
      <c r="S177" s="227"/>
      <c r="T177" s="227"/>
      <c r="U177" s="227"/>
      <c r="V177" s="227"/>
      <c r="W177" s="313"/>
      <c r="X177" s="313"/>
      <c r="Y177" s="313"/>
      <c r="Z177" s="313"/>
      <c r="AA177" s="1"/>
      <c r="AB177" s="30"/>
      <c r="AC177" s="30"/>
      <c r="AD177" s="30"/>
      <c r="AE177" s="30"/>
      <c r="AF177" s="54" t="str">
        <f>IF(AND(J48&lt;&gt;0,A178&lt;&gt;J48,A178&lt;&gt;""),"←本票 I.入学状況・生徒数で入力済の入学者数と一致しません","")</f>
        <v/>
      </c>
      <c r="AG177" s="82"/>
    </row>
    <row r="178" spans="1:33" s="35" customFormat="1" ht="30" customHeight="1" thickBot="1" x14ac:dyDescent="0.2">
      <c r="A178" s="1621"/>
      <c r="B178" s="1622"/>
      <c r="C178" s="1623"/>
      <c r="D178" s="2011" t="s">
        <v>86</v>
      </c>
      <c r="E178" s="2094"/>
      <c r="F178" s="1621"/>
      <c r="G178" s="1622"/>
      <c r="H178" s="1623"/>
      <c r="I178" s="1015" t="s">
        <v>86</v>
      </c>
      <c r="J178" s="1016"/>
      <c r="K178" s="52"/>
      <c r="L178" s="317"/>
      <c r="M178" s="317"/>
      <c r="N178" s="30"/>
      <c r="O178" s="30"/>
      <c r="P178" s="30"/>
      <c r="Q178" s="30"/>
      <c r="R178" s="302"/>
      <c r="S178" s="302"/>
      <c r="T178" s="302"/>
      <c r="U178" s="302"/>
      <c r="V178" s="302"/>
      <c r="W178" s="312"/>
      <c r="X178" s="312"/>
      <c r="Y178" s="312"/>
      <c r="Z178" s="312"/>
      <c r="AA178" s="148"/>
      <c r="AB178" s="148"/>
      <c r="AC178" s="30"/>
      <c r="AD178" s="30"/>
      <c r="AE178" s="30"/>
      <c r="AF178" s="50" t="str">
        <f>IF(A178="","←入学者数が未記入です",
IF(F178="","←内部進学者数が未記入です",
IF(A178&lt;F178,"←回答が矛盾しています",
"")))</f>
        <v>←入学者数が未記入です</v>
      </c>
      <c r="AG178" s="82"/>
    </row>
    <row r="179" spans="1:33" s="35" customFormat="1" ht="4.9000000000000004" customHeight="1" x14ac:dyDescent="0.1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54"/>
      <c r="AG179" s="82"/>
    </row>
    <row r="180" spans="1:33" s="35" customFormat="1" ht="4.9000000000000004" customHeight="1" x14ac:dyDescent="0.1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54"/>
      <c r="AG180" s="82"/>
    </row>
    <row r="181" spans="1:33" s="35" customFormat="1" ht="4.9000000000000004" customHeight="1" x14ac:dyDescent="0.1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54"/>
      <c r="AG181" s="82"/>
    </row>
    <row r="182" spans="1:33" s="35" customFormat="1" ht="15" customHeight="1" x14ac:dyDescent="0.15">
      <c r="A182" s="67" t="s">
        <v>2895</v>
      </c>
      <c r="B182" s="317"/>
      <c r="C182" s="317"/>
      <c r="D182" s="317"/>
      <c r="E182" s="317"/>
      <c r="F182" s="317"/>
      <c r="G182" s="317"/>
      <c r="H182" s="317"/>
      <c r="I182" s="317"/>
      <c r="J182" s="317"/>
      <c r="K182" s="317"/>
      <c r="L182" s="317"/>
      <c r="M182" s="317"/>
      <c r="N182" s="317"/>
      <c r="O182" s="317"/>
      <c r="P182" s="317"/>
      <c r="Q182" s="30"/>
      <c r="R182" s="30"/>
      <c r="S182" s="30"/>
      <c r="T182" s="30"/>
      <c r="U182" s="30"/>
      <c r="V182" s="30"/>
      <c r="W182" s="30"/>
      <c r="X182" s="30"/>
      <c r="Y182" s="30"/>
      <c r="Z182" s="30"/>
      <c r="AA182" s="30"/>
      <c r="AB182" s="30"/>
      <c r="AC182" s="30"/>
      <c r="AD182" s="30"/>
      <c r="AE182" s="30"/>
      <c r="AF182" s="54"/>
      <c r="AG182" s="82"/>
    </row>
    <row r="183" spans="1:33" s="35" customFormat="1" ht="4.9000000000000004" customHeight="1" x14ac:dyDescent="0.15">
      <c r="A183" s="67"/>
      <c r="B183" s="317"/>
      <c r="C183" s="317"/>
      <c r="D183" s="317"/>
      <c r="E183" s="317"/>
      <c r="F183" s="317"/>
      <c r="G183" s="317"/>
      <c r="H183" s="317"/>
      <c r="I183" s="317"/>
      <c r="J183" s="317"/>
      <c r="K183" s="317"/>
      <c r="L183" s="317"/>
      <c r="M183" s="317"/>
      <c r="N183" s="317"/>
      <c r="O183" s="317"/>
      <c r="P183" s="317"/>
      <c r="Q183" s="30"/>
      <c r="R183" s="30"/>
      <c r="S183" s="30"/>
      <c r="T183" s="30"/>
      <c r="U183" s="30"/>
      <c r="V183" s="30"/>
      <c r="W183" s="30"/>
      <c r="X183" s="30"/>
      <c r="Y183" s="30"/>
      <c r="Z183" s="30"/>
      <c r="AA183" s="30"/>
      <c r="AB183" s="30"/>
      <c r="AC183" s="30"/>
      <c r="AD183" s="30"/>
      <c r="AE183" s="30"/>
      <c r="AF183" s="54"/>
      <c r="AG183" s="82"/>
    </row>
    <row r="184" spans="1:33" s="35" customFormat="1" ht="4.9000000000000004" customHeight="1" x14ac:dyDescent="0.15">
      <c r="A184" s="67"/>
      <c r="B184" s="317"/>
      <c r="C184" s="317"/>
      <c r="D184" s="317"/>
      <c r="E184" s="317"/>
      <c r="F184" s="317"/>
      <c r="G184" s="317"/>
      <c r="H184" s="317"/>
      <c r="I184" s="317"/>
      <c r="J184" s="317"/>
      <c r="K184" s="317"/>
      <c r="L184" s="317"/>
      <c r="M184" s="317"/>
      <c r="N184" s="317"/>
      <c r="O184" s="317"/>
      <c r="P184" s="317"/>
      <c r="Q184" s="30"/>
      <c r="R184" s="30"/>
      <c r="S184" s="30"/>
      <c r="T184" s="30"/>
      <c r="U184" s="30"/>
      <c r="V184" s="30"/>
      <c r="W184" s="30"/>
      <c r="X184" s="30"/>
      <c r="Y184" s="30"/>
      <c r="Z184" s="30"/>
      <c r="AA184" s="30"/>
      <c r="AB184" s="30"/>
      <c r="AC184" s="30"/>
      <c r="AD184" s="30"/>
      <c r="AE184" s="30"/>
      <c r="AF184" s="54"/>
      <c r="AG184" s="82"/>
    </row>
    <row r="185" spans="1:33" s="35" customFormat="1" ht="15" customHeight="1" x14ac:dyDescent="0.15">
      <c r="A185" s="67" t="s">
        <v>2905</v>
      </c>
      <c r="B185" s="317"/>
      <c r="C185" s="317"/>
      <c r="D185" s="317"/>
      <c r="E185" s="317"/>
      <c r="F185" s="317"/>
      <c r="G185" s="317"/>
      <c r="H185" s="317"/>
      <c r="I185" s="317"/>
      <c r="J185" s="317"/>
      <c r="K185" s="317"/>
      <c r="L185" s="317"/>
      <c r="M185" s="317"/>
      <c r="N185" s="317"/>
      <c r="O185" s="317"/>
      <c r="P185" s="317"/>
      <c r="Q185" s="30"/>
      <c r="R185" s="30"/>
      <c r="S185" s="30"/>
      <c r="T185" s="30"/>
      <c r="U185" s="30"/>
      <c r="V185" s="30"/>
      <c r="W185" s="30"/>
      <c r="X185" s="30"/>
      <c r="Y185" s="30"/>
      <c r="Z185" s="30"/>
      <c r="AA185" s="30"/>
      <c r="AB185" s="30"/>
      <c r="AC185" s="30"/>
      <c r="AD185" s="30"/>
      <c r="AE185" s="30"/>
      <c r="AF185" s="54"/>
      <c r="AG185" s="82"/>
    </row>
    <row r="186" spans="1:33" s="35" customFormat="1" ht="4.9000000000000004" customHeight="1" x14ac:dyDescent="0.15">
      <c r="A186" s="67"/>
      <c r="B186" s="317"/>
      <c r="C186" s="317"/>
      <c r="D186" s="317"/>
      <c r="E186" s="317"/>
      <c r="F186" s="317"/>
      <c r="G186" s="317"/>
      <c r="H186" s="317"/>
      <c r="I186" s="317"/>
      <c r="J186" s="317"/>
      <c r="K186" s="317"/>
      <c r="L186" s="317"/>
      <c r="M186" s="317"/>
      <c r="N186" s="317"/>
      <c r="O186" s="317"/>
      <c r="P186" s="317"/>
      <c r="Q186" s="30"/>
      <c r="R186" s="30"/>
      <c r="S186" s="30"/>
      <c r="T186" s="30"/>
      <c r="U186" s="30"/>
      <c r="V186" s="30"/>
      <c r="W186" s="30"/>
      <c r="X186" s="30"/>
      <c r="Y186" s="30"/>
      <c r="Z186" s="30"/>
      <c r="AA186" s="30"/>
      <c r="AB186" s="30"/>
      <c r="AC186" s="30"/>
      <c r="AD186" s="30"/>
      <c r="AE186" s="30"/>
      <c r="AF186" s="54"/>
      <c r="AG186" s="82"/>
    </row>
    <row r="187" spans="1:33" s="35" customFormat="1" ht="15" customHeight="1" x14ac:dyDescent="0.15">
      <c r="A187" s="318" t="s">
        <v>4721</v>
      </c>
      <c r="B187" s="317"/>
      <c r="C187" s="317"/>
      <c r="D187" s="317"/>
      <c r="E187" s="317"/>
      <c r="F187" s="317"/>
      <c r="G187" s="317"/>
      <c r="H187" s="317"/>
      <c r="I187" s="317"/>
      <c r="J187" s="317"/>
      <c r="K187" s="317"/>
      <c r="L187" s="317"/>
      <c r="M187" s="317"/>
      <c r="N187" s="317"/>
      <c r="O187" s="317"/>
      <c r="P187" s="317"/>
      <c r="Q187" s="30"/>
      <c r="R187" s="30"/>
      <c r="S187" s="30"/>
      <c r="T187" s="30"/>
      <c r="U187" s="30"/>
      <c r="V187" s="30"/>
      <c r="W187" s="30"/>
      <c r="X187" s="30"/>
      <c r="Y187" s="30"/>
      <c r="Z187" s="30"/>
      <c r="AA187" s="30"/>
      <c r="AB187" s="30"/>
      <c r="AC187" s="30"/>
      <c r="AD187" s="30"/>
      <c r="AE187" s="30"/>
      <c r="AF187" s="54"/>
      <c r="AG187" s="82"/>
    </row>
    <row r="188" spans="1:33" s="35" customFormat="1" ht="4.9000000000000004" customHeight="1" x14ac:dyDescent="0.15">
      <c r="A188" s="318"/>
      <c r="B188" s="317"/>
      <c r="C188" s="317"/>
      <c r="D188" s="317"/>
      <c r="E188" s="317"/>
      <c r="F188" s="317"/>
      <c r="G188" s="317"/>
      <c r="H188" s="317"/>
      <c r="I188" s="317"/>
      <c r="J188" s="317"/>
      <c r="K188" s="317"/>
      <c r="L188" s="317"/>
      <c r="M188" s="317"/>
      <c r="N188" s="317"/>
      <c r="O188" s="317"/>
      <c r="P188" s="317"/>
      <c r="Q188" s="30"/>
      <c r="R188" s="30"/>
      <c r="S188" s="30"/>
      <c r="T188" s="30"/>
      <c r="U188" s="30"/>
      <c r="V188" s="30"/>
      <c r="W188" s="30"/>
      <c r="X188" s="30"/>
      <c r="Y188" s="30"/>
      <c r="Z188" s="30"/>
      <c r="AA188" s="30"/>
      <c r="AB188" s="30"/>
      <c r="AC188" s="30"/>
      <c r="AD188" s="30"/>
      <c r="AE188" s="30"/>
      <c r="AF188" s="54"/>
      <c r="AG188" s="82"/>
    </row>
    <row r="189" spans="1:33" s="35" customFormat="1" ht="12" customHeight="1" x14ac:dyDescent="0.15">
      <c r="A189" s="2095" t="s">
        <v>2919</v>
      </c>
      <c r="B189" s="2096"/>
      <c r="C189" s="2096"/>
      <c r="D189" s="2096"/>
      <c r="E189" s="2097"/>
      <c r="F189" s="325"/>
      <c r="G189" s="325"/>
      <c r="H189" s="325"/>
      <c r="I189" s="325"/>
      <c r="J189" s="325"/>
      <c r="K189" s="325"/>
      <c r="L189" s="325"/>
      <c r="M189" s="325"/>
      <c r="N189" s="325"/>
      <c r="O189" s="326"/>
      <c r="P189" s="1"/>
      <c r="Q189" s="227"/>
      <c r="R189" s="227"/>
      <c r="S189" s="227"/>
      <c r="T189" s="227"/>
      <c r="U189" s="227"/>
      <c r="V189" s="227"/>
      <c r="W189" s="227"/>
      <c r="X189" s="227"/>
      <c r="Y189" s="1087"/>
      <c r="Z189" s="1087"/>
      <c r="AA189" s="1087"/>
      <c r="AB189" s="1087"/>
      <c r="AC189" s="1087"/>
      <c r="AD189" s="30"/>
      <c r="AE189" s="30"/>
      <c r="AF189" s="54"/>
      <c r="AG189" s="82"/>
    </row>
    <row r="190" spans="1:33" s="35" customFormat="1" ht="12" customHeight="1" x14ac:dyDescent="0.15">
      <c r="A190" s="2096"/>
      <c r="B190" s="2096"/>
      <c r="C190" s="2096"/>
      <c r="D190" s="2096"/>
      <c r="E190" s="2097"/>
      <c r="F190" s="2100" t="s">
        <v>2916</v>
      </c>
      <c r="G190" s="2101"/>
      <c r="H190" s="2101"/>
      <c r="I190" s="2101"/>
      <c r="J190" s="2102"/>
      <c r="K190" s="323"/>
      <c r="L190" s="323"/>
      <c r="M190" s="323"/>
      <c r="N190" s="323"/>
      <c r="O190" s="324"/>
      <c r="P190" s="1"/>
      <c r="Q190" s="227"/>
      <c r="R190" s="227"/>
      <c r="S190" s="227"/>
      <c r="T190" s="227"/>
      <c r="U190" s="227"/>
      <c r="V190" s="227"/>
      <c r="W190" s="227"/>
      <c r="X190" s="227"/>
      <c r="Y190" s="225"/>
      <c r="Z190" s="227"/>
      <c r="AA190" s="227"/>
      <c r="AB190" s="227"/>
      <c r="AC190" s="227"/>
      <c r="AD190" s="30"/>
      <c r="AE190" s="30"/>
      <c r="AF190" s="54"/>
      <c r="AG190" s="82"/>
    </row>
    <row r="191" spans="1:33" s="35" customFormat="1" ht="19.899999999999999" customHeight="1" thickBot="1" x14ac:dyDescent="0.2">
      <c r="A191" s="2098"/>
      <c r="B191" s="2098"/>
      <c r="C191" s="2098"/>
      <c r="D191" s="2098"/>
      <c r="E191" s="2099"/>
      <c r="F191" s="2103"/>
      <c r="G191" s="2104"/>
      <c r="H191" s="2104"/>
      <c r="I191" s="2104"/>
      <c r="J191" s="2105"/>
      <c r="K191" s="2002" t="s">
        <v>2915</v>
      </c>
      <c r="L191" s="2003"/>
      <c r="M191" s="2003"/>
      <c r="N191" s="2003"/>
      <c r="O191" s="2004"/>
      <c r="P191" s="1"/>
      <c r="Q191" s="227"/>
      <c r="R191" s="227"/>
      <c r="S191" s="227"/>
      <c r="T191" s="227"/>
      <c r="U191" s="227"/>
      <c r="V191" s="227"/>
      <c r="W191" s="227"/>
      <c r="X191" s="227"/>
      <c r="Y191" s="227"/>
      <c r="Z191" s="227"/>
      <c r="AA191" s="227"/>
      <c r="AB191" s="227"/>
      <c r="AC191" s="227"/>
      <c r="AD191" s="30"/>
      <c r="AE191" s="30"/>
      <c r="AF191" s="54" t="str">
        <f>IF(AND(Y49&lt;&gt;0,A192&lt;&gt;Y49,A192&lt;&gt;""),"←本票　I.入学状況・生徒数で入力済の現員生徒数計と一致しません","")</f>
        <v/>
      </c>
      <c r="AG191" s="82"/>
    </row>
    <row r="192" spans="1:33" s="35" customFormat="1" ht="30" customHeight="1" thickBot="1" x14ac:dyDescent="0.2">
      <c r="A192" s="1621"/>
      <c r="B192" s="1622"/>
      <c r="C192" s="1623"/>
      <c r="D192" s="1619" t="s">
        <v>86</v>
      </c>
      <c r="E192" s="2010"/>
      <c r="F192" s="1621"/>
      <c r="G192" s="1622"/>
      <c r="H192" s="1623"/>
      <c r="I192" s="2011" t="s">
        <v>86</v>
      </c>
      <c r="J192" s="2012"/>
      <c r="K192" s="1621"/>
      <c r="L192" s="1622"/>
      <c r="M192" s="1623"/>
      <c r="N192" s="1015" t="s">
        <v>86</v>
      </c>
      <c r="O192" s="1016"/>
      <c r="P192" s="1"/>
      <c r="Q192" s="227"/>
      <c r="R192" s="227"/>
      <c r="S192" s="227"/>
      <c r="T192" s="313"/>
      <c r="U192" s="313"/>
      <c r="V192" s="313"/>
      <c r="W192" s="1087"/>
      <c r="X192" s="1087"/>
      <c r="Y192" s="313"/>
      <c r="Z192" s="313"/>
      <c r="AA192" s="313"/>
      <c r="AB192" s="1087"/>
      <c r="AC192" s="1087"/>
      <c r="AD192" s="30"/>
      <c r="AE192" s="30"/>
      <c r="AF192" s="50" t="str">
        <f>IF(A192="","←在籍者数が未記入です",
IF(F192="","←外国籍生徒数が未記入です（不在の場合は「0」を入力してください）",
IF(K192="","←外国人留学生数が未記入です（不在の場合は「0」を入力してください）",
IF(OR(A192&lt;F192,F192&lt;K192),"←回答が矛盾しています",""))))</f>
        <v>←在籍者数が未記入です</v>
      </c>
      <c r="AG192" s="82"/>
    </row>
    <row r="193" spans="1:33" s="35" customFormat="1" ht="4.9000000000000004" customHeight="1" x14ac:dyDescent="0.15">
      <c r="A193" s="321"/>
      <c r="B193" s="321"/>
      <c r="C193" s="322"/>
      <c r="D193" s="317"/>
      <c r="E193" s="317"/>
      <c r="F193" s="317"/>
      <c r="G193" s="317"/>
      <c r="H193" s="317"/>
      <c r="I193" s="317"/>
      <c r="J193" s="317"/>
      <c r="K193" s="317"/>
      <c r="L193" s="317"/>
      <c r="M193" s="317"/>
      <c r="N193" s="317"/>
      <c r="O193" s="317"/>
      <c r="P193" s="317"/>
      <c r="Q193" s="30"/>
      <c r="R193" s="30"/>
      <c r="S193" s="30"/>
      <c r="T193" s="30"/>
      <c r="U193" s="30"/>
      <c r="V193" s="30"/>
      <c r="W193" s="30"/>
      <c r="X193" s="30"/>
      <c r="Y193" s="30"/>
      <c r="Z193" s="30"/>
      <c r="AA193" s="30"/>
      <c r="AB193" s="30"/>
      <c r="AC193" s="30"/>
      <c r="AD193" s="30"/>
      <c r="AE193" s="30"/>
      <c r="AF193" s="54"/>
      <c r="AG193" s="82"/>
    </row>
    <row r="194" spans="1:33" s="35" customFormat="1" ht="4.9000000000000004" customHeight="1" x14ac:dyDescent="0.15">
      <c r="A194" s="321"/>
      <c r="B194" s="321"/>
      <c r="C194" s="322"/>
      <c r="D194" s="317"/>
      <c r="E194" s="317"/>
      <c r="F194" s="317"/>
      <c r="G194" s="317"/>
      <c r="H194" s="317"/>
      <c r="I194" s="317"/>
      <c r="J194" s="317"/>
      <c r="K194" s="317"/>
      <c r="L194" s="317"/>
      <c r="M194" s="317"/>
      <c r="N194" s="317"/>
      <c r="O194" s="317"/>
      <c r="P194" s="317"/>
      <c r="Q194" s="30"/>
      <c r="R194" s="30"/>
      <c r="S194" s="30"/>
      <c r="T194" s="30"/>
      <c r="U194" s="30"/>
      <c r="V194" s="30"/>
      <c r="W194" s="30"/>
      <c r="X194" s="30"/>
      <c r="Y194" s="30"/>
      <c r="Z194" s="30"/>
      <c r="AA194" s="30"/>
      <c r="AB194" s="30"/>
      <c r="AC194" s="30"/>
      <c r="AD194" s="30"/>
      <c r="AE194" s="30"/>
      <c r="AF194" s="54"/>
      <c r="AG194" s="82"/>
    </row>
    <row r="195" spans="1:33" s="35" customFormat="1" ht="4.9000000000000004" customHeight="1" x14ac:dyDescent="0.15">
      <c r="A195" s="321"/>
      <c r="B195" s="321"/>
      <c r="C195" s="322"/>
      <c r="D195" s="317"/>
      <c r="E195" s="317"/>
      <c r="F195" s="317"/>
      <c r="G195" s="317"/>
      <c r="H195" s="317"/>
      <c r="I195" s="317"/>
      <c r="J195" s="317"/>
      <c r="K195" s="317"/>
      <c r="L195" s="317"/>
      <c r="M195" s="317"/>
      <c r="N195" s="317"/>
      <c r="O195" s="317"/>
      <c r="P195" s="317"/>
      <c r="Q195" s="30"/>
      <c r="R195" s="30"/>
      <c r="S195" s="30"/>
      <c r="T195" s="30"/>
      <c r="U195" s="30"/>
      <c r="V195" s="30"/>
      <c r="W195" s="30"/>
      <c r="X195" s="30"/>
      <c r="Y195" s="30"/>
      <c r="Z195" s="30"/>
      <c r="AA195" s="30"/>
      <c r="AB195" s="30"/>
      <c r="AC195" s="30"/>
      <c r="AD195" s="30"/>
      <c r="AE195" s="30"/>
      <c r="AF195" s="54"/>
      <c r="AG195" s="82"/>
    </row>
    <row r="196" spans="1:33" s="35" customFormat="1" ht="15" customHeight="1" x14ac:dyDescent="0.15">
      <c r="A196" s="67" t="s">
        <v>2896</v>
      </c>
      <c r="B196" s="314"/>
      <c r="C196" s="315"/>
      <c r="D196" s="1"/>
      <c r="E196" s="316"/>
      <c r="F196" s="316"/>
      <c r="G196" s="316"/>
      <c r="H196" s="316"/>
      <c r="I196" s="316"/>
      <c r="J196" s="316"/>
      <c r="K196" s="316"/>
      <c r="L196" s="316"/>
      <c r="M196" s="316"/>
      <c r="N196" s="316"/>
      <c r="O196" s="316"/>
      <c r="P196" s="1"/>
      <c r="Q196" s="227"/>
      <c r="R196" s="227"/>
      <c r="S196" s="227"/>
      <c r="T196" s="227"/>
      <c r="U196" s="227"/>
      <c r="V196" s="227"/>
      <c r="W196" s="1"/>
      <c r="X196" s="1"/>
      <c r="Y196" s="1"/>
      <c r="Z196" s="1"/>
      <c r="AA196" s="1"/>
      <c r="AB196" s="1"/>
      <c r="AC196" s="1"/>
      <c r="AD196" s="1"/>
      <c r="AE196" s="1"/>
      <c r="AF196" s="54"/>
      <c r="AG196" s="82"/>
    </row>
    <row r="197" spans="1:33" s="35" customFormat="1" ht="4.9000000000000004" customHeight="1" x14ac:dyDescent="0.15">
      <c r="A197" s="67"/>
      <c r="B197" s="314"/>
      <c r="C197" s="315"/>
      <c r="D197" s="1"/>
      <c r="E197" s="316"/>
      <c r="F197" s="316"/>
      <c r="G197" s="316"/>
      <c r="H197" s="316"/>
      <c r="I197" s="316"/>
      <c r="J197" s="316"/>
      <c r="K197" s="316"/>
      <c r="L197" s="316"/>
      <c r="M197" s="316"/>
      <c r="N197" s="316"/>
      <c r="O197" s="316"/>
      <c r="P197" s="1"/>
      <c r="Q197" s="227"/>
      <c r="R197" s="227"/>
      <c r="S197" s="227"/>
      <c r="T197" s="227"/>
      <c r="U197" s="227"/>
      <c r="V197" s="227"/>
      <c r="W197" s="1"/>
      <c r="X197" s="1"/>
      <c r="Y197" s="1"/>
      <c r="Z197" s="1"/>
      <c r="AA197" s="1"/>
      <c r="AB197" s="1"/>
      <c r="AC197" s="1"/>
      <c r="AD197" s="1"/>
      <c r="AE197" s="1"/>
      <c r="AF197" s="54"/>
      <c r="AG197" s="82"/>
    </row>
    <row r="198" spans="1:33" s="35" customFormat="1" ht="15" customHeight="1" x14ac:dyDescent="0.15">
      <c r="A198" s="318" t="s">
        <v>2920</v>
      </c>
      <c r="B198" s="314"/>
      <c r="C198" s="315"/>
      <c r="D198" s="1"/>
      <c r="E198" s="316"/>
      <c r="F198" s="316"/>
      <c r="G198" s="316"/>
      <c r="H198" s="316"/>
      <c r="I198" s="316"/>
      <c r="J198" s="316"/>
      <c r="K198" s="316"/>
      <c r="L198" s="316"/>
      <c r="M198" s="316"/>
      <c r="N198" s="316"/>
      <c r="O198" s="316"/>
      <c r="P198" s="1"/>
      <c r="Q198" s="227"/>
      <c r="R198" s="227"/>
      <c r="S198" s="227"/>
      <c r="T198" s="227"/>
      <c r="U198" s="227"/>
      <c r="V198" s="227"/>
      <c r="W198" s="1"/>
      <c r="X198" s="1"/>
      <c r="Y198" s="1"/>
      <c r="Z198" s="1"/>
      <c r="AA198" s="1"/>
      <c r="AB198" s="1"/>
      <c r="AC198" s="1"/>
      <c r="AD198" s="1"/>
      <c r="AE198" s="1"/>
      <c r="AF198" s="54"/>
      <c r="AG198" s="82"/>
    </row>
    <row r="199" spans="1:33" s="35" customFormat="1" ht="4.9000000000000004" customHeight="1" x14ac:dyDescent="0.15">
      <c r="A199" s="318"/>
      <c r="B199" s="314"/>
      <c r="C199" s="315"/>
      <c r="D199" s="1"/>
      <c r="E199" s="316"/>
      <c r="F199" s="316"/>
      <c r="G199" s="316"/>
      <c r="H199" s="316"/>
      <c r="I199" s="316"/>
      <c r="J199" s="316"/>
      <c r="K199" s="316"/>
      <c r="L199" s="316"/>
      <c r="M199" s="316"/>
      <c r="N199" s="316"/>
      <c r="O199" s="316"/>
      <c r="P199" s="1"/>
      <c r="Q199" s="227"/>
      <c r="R199" s="227"/>
      <c r="S199" s="227"/>
      <c r="T199" s="227"/>
      <c r="U199" s="227"/>
      <c r="V199" s="227"/>
      <c r="W199" s="1"/>
      <c r="X199" s="1"/>
      <c r="Y199" s="1"/>
      <c r="Z199" s="1"/>
      <c r="AA199" s="1"/>
      <c r="AB199" s="1"/>
      <c r="AC199" s="1"/>
      <c r="AD199" s="1"/>
      <c r="AE199" s="1"/>
      <c r="AF199" s="54"/>
      <c r="AG199" s="82"/>
    </row>
    <row r="200" spans="1:33" s="35" customFormat="1" ht="12" customHeight="1" x14ac:dyDescent="0.15">
      <c r="A200" s="1998" t="s">
        <v>2921</v>
      </c>
      <c r="B200" s="1999"/>
      <c r="C200" s="1999"/>
      <c r="D200" s="1999"/>
      <c r="E200" s="1999"/>
      <c r="F200" s="327"/>
      <c r="G200" s="327"/>
      <c r="H200" s="327"/>
      <c r="I200" s="327"/>
      <c r="J200" s="328"/>
      <c r="K200" s="52"/>
      <c r="L200" s="316"/>
      <c r="M200" s="316"/>
      <c r="N200" s="316"/>
      <c r="O200" s="316"/>
      <c r="P200" s="1"/>
      <c r="Q200" s="227"/>
      <c r="R200" s="227"/>
      <c r="S200" s="227"/>
      <c r="T200" s="1087"/>
      <c r="U200" s="1087"/>
      <c r="V200" s="1087"/>
      <c r="W200" s="1087"/>
      <c r="X200" s="1087"/>
      <c r="Y200" s="313"/>
      <c r="Z200" s="313"/>
      <c r="AA200" s="313"/>
      <c r="AB200" s="313"/>
      <c r="AC200" s="1"/>
      <c r="AD200" s="30"/>
      <c r="AE200" s="1"/>
      <c r="AF200" s="54"/>
      <c r="AG200" s="82"/>
    </row>
    <row r="201" spans="1:33" s="35" customFormat="1" ht="19.899999999999999" customHeight="1" thickBot="1" x14ac:dyDescent="0.2">
      <c r="A201" s="2000"/>
      <c r="B201" s="2001"/>
      <c r="C201" s="2001"/>
      <c r="D201" s="2001"/>
      <c r="E201" s="2001"/>
      <c r="F201" s="2002" t="s">
        <v>2914</v>
      </c>
      <c r="G201" s="2003"/>
      <c r="H201" s="2003"/>
      <c r="I201" s="2003"/>
      <c r="J201" s="2004"/>
      <c r="K201" s="52"/>
      <c r="L201" s="316"/>
      <c r="M201" s="316"/>
      <c r="N201" s="316"/>
      <c r="O201" s="316"/>
      <c r="P201" s="1"/>
      <c r="Q201" s="227"/>
      <c r="R201" s="227"/>
      <c r="S201" s="227"/>
      <c r="T201" s="302"/>
      <c r="U201" s="302"/>
      <c r="V201" s="302"/>
      <c r="W201" s="302"/>
      <c r="X201" s="302"/>
      <c r="Y201" s="313"/>
      <c r="Z201" s="313"/>
      <c r="AA201" s="313"/>
      <c r="AB201" s="313"/>
      <c r="AC201" s="1"/>
      <c r="AD201" s="30"/>
      <c r="AE201" s="1"/>
      <c r="AF201" s="54"/>
      <c r="AG201" s="82"/>
    </row>
    <row r="202" spans="1:33" s="35" customFormat="1" ht="30" customHeight="1" thickBot="1" x14ac:dyDescent="0.2">
      <c r="A202" s="2368">
        <f>A192</f>
        <v>0</v>
      </c>
      <c r="B202" s="2369"/>
      <c r="C202" s="2370"/>
      <c r="D202" s="1619" t="s">
        <v>86</v>
      </c>
      <c r="E202" s="1620"/>
      <c r="F202" s="1621"/>
      <c r="G202" s="1622"/>
      <c r="H202" s="1623"/>
      <c r="I202" s="1015" t="s">
        <v>86</v>
      </c>
      <c r="J202" s="1016"/>
      <c r="K202" s="52"/>
      <c r="L202" s="316"/>
      <c r="M202" s="316"/>
      <c r="N202" s="316"/>
      <c r="O202" s="316"/>
      <c r="P202" s="1"/>
      <c r="Q202" s="227"/>
      <c r="R202" s="227"/>
      <c r="S202" s="227"/>
      <c r="T202" s="227"/>
      <c r="U202" s="227"/>
      <c r="V202" s="227"/>
      <c r="W202" s="227"/>
      <c r="X202" s="227"/>
      <c r="Y202" s="313"/>
      <c r="Z202" s="313"/>
      <c r="AA202" s="313"/>
      <c r="AB202" s="313"/>
      <c r="AE202" s="1"/>
      <c r="AF202" s="54" t="str">
        <f>IF(F202="","←他県からの生徒数が未記入です。",
IF(A202&lt;F202,"←回答が矛盾しています。",""))</f>
        <v>←他県からの生徒数が未記入です。</v>
      </c>
      <c r="AG202" s="82"/>
    </row>
    <row r="203" spans="1:33" s="35" customFormat="1" ht="4.9000000000000004" customHeight="1" x14ac:dyDescent="0.1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54"/>
      <c r="AG203" s="82"/>
    </row>
    <row r="204" spans="1:33" s="35" customFormat="1" ht="4.9000000000000004" customHeight="1" x14ac:dyDescent="0.1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54"/>
      <c r="AG204" s="82"/>
    </row>
    <row r="205" spans="1:33" s="35" customFormat="1" ht="4.9000000000000004" customHeight="1" x14ac:dyDescent="0.1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54"/>
      <c r="AG205" s="82"/>
    </row>
    <row r="206" spans="1:33" s="35" customFormat="1" ht="15" customHeight="1" x14ac:dyDescent="0.15">
      <c r="A206" s="2353" t="s">
        <v>3132</v>
      </c>
      <c r="B206" s="2353"/>
      <c r="C206" s="2353"/>
      <c r="D206" s="2353"/>
      <c r="E206" s="2353"/>
      <c r="F206" s="2353"/>
      <c r="G206" s="2353"/>
      <c r="H206" s="2353"/>
      <c r="I206" s="2353"/>
      <c r="J206" s="2353"/>
      <c r="K206" s="2353"/>
      <c r="L206" s="2353"/>
      <c r="M206" s="2353"/>
      <c r="N206" s="2353"/>
      <c r="O206" s="2353"/>
      <c r="P206" s="2353"/>
      <c r="Q206" s="2353"/>
      <c r="R206" s="2353"/>
      <c r="S206" s="2353"/>
      <c r="T206" s="2353"/>
      <c r="U206" s="2353"/>
      <c r="V206" s="2353"/>
      <c r="W206" s="2353"/>
      <c r="X206" s="2353"/>
      <c r="Y206" s="2353"/>
      <c r="Z206" s="2353"/>
      <c r="AA206" s="2353"/>
      <c r="AB206" s="2353"/>
      <c r="AC206" s="2353"/>
      <c r="AD206" s="2353"/>
      <c r="AE206" s="2353"/>
      <c r="AF206" s="54"/>
      <c r="AG206" s="82"/>
    </row>
    <row r="207" spans="1:33" s="35" customFormat="1" ht="4.9000000000000004" customHeight="1" x14ac:dyDescent="0.15">
      <c r="A207" s="587"/>
      <c r="B207" s="587"/>
      <c r="C207" s="587"/>
      <c r="D207" s="587"/>
      <c r="E207" s="587"/>
      <c r="F207" s="587"/>
      <c r="G207" s="587"/>
      <c r="H207" s="587"/>
      <c r="I207" s="587"/>
      <c r="J207" s="587"/>
      <c r="K207" s="587"/>
      <c r="L207" s="587"/>
      <c r="M207" s="587"/>
      <c r="N207" s="587"/>
      <c r="O207" s="587"/>
      <c r="P207" s="587"/>
      <c r="Q207" s="587"/>
      <c r="R207" s="587"/>
      <c r="S207" s="587"/>
      <c r="T207" s="587"/>
      <c r="U207" s="587"/>
      <c r="V207" s="587"/>
      <c r="W207" s="587"/>
      <c r="X207" s="587"/>
      <c r="Y207" s="587"/>
      <c r="Z207" s="586"/>
      <c r="AA207" s="586"/>
      <c r="AB207" s="586"/>
      <c r="AC207" s="586"/>
      <c r="AD207" s="586"/>
      <c r="AE207" s="586"/>
      <c r="AF207" s="54"/>
      <c r="AG207" s="82"/>
    </row>
    <row r="208" spans="1:33" s="35" customFormat="1" ht="15" customHeight="1" x14ac:dyDescent="0.15">
      <c r="A208" s="2354" t="s">
        <v>3133</v>
      </c>
      <c r="B208" s="2355"/>
      <c r="C208" s="2355"/>
      <c r="D208" s="2355"/>
      <c r="E208" s="588"/>
      <c r="F208" s="589"/>
      <c r="G208" s="589"/>
      <c r="H208" s="589"/>
      <c r="I208" s="589"/>
      <c r="J208" s="589"/>
      <c r="K208" s="589"/>
      <c r="L208" s="589"/>
      <c r="M208" s="589"/>
      <c r="N208" s="589"/>
      <c r="O208" s="589"/>
      <c r="P208" s="589"/>
      <c r="Q208" s="589"/>
      <c r="R208" s="589"/>
      <c r="S208" s="589"/>
      <c r="T208" s="589"/>
      <c r="U208" s="589"/>
      <c r="V208" s="589"/>
      <c r="W208" s="589"/>
      <c r="X208" s="589"/>
      <c r="Y208" s="590"/>
      <c r="Z208" s="591"/>
      <c r="AA208" s="592"/>
      <c r="AB208" s="592"/>
      <c r="AC208" s="592"/>
      <c r="AD208" s="592"/>
      <c r="AE208" s="592"/>
      <c r="AF208" s="54"/>
      <c r="AG208" s="54"/>
    </row>
    <row r="209" spans="1:59" s="35" customFormat="1" ht="15" customHeight="1" x14ac:dyDescent="0.15">
      <c r="A209" s="2354"/>
      <c r="B209" s="2355"/>
      <c r="C209" s="2355"/>
      <c r="D209" s="2355"/>
      <c r="E209" s="2356" t="s">
        <v>3134</v>
      </c>
      <c r="F209" s="2357"/>
      <c r="G209" s="2357"/>
      <c r="H209" s="2357"/>
      <c r="I209" s="2357"/>
      <c r="J209" s="2357"/>
      <c r="K209" s="2357"/>
      <c r="L209" s="2357"/>
      <c r="M209" s="2357"/>
      <c r="N209" s="2357"/>
      <c r="O209" s="2357"/>
      <c r="P209" s="2357"/>
      <c r="Q209" s="2357"/>
      <c r="R209" s="2357"/>
      <c r="S209" s="2357"/>
      <c r="T209" s="2357"/>
      <c r="U209" s="2357"/>
      <c r="V209" s="2357"/>
      <c r="W209" s="2358"/>
      <c r="X209" s="2358"/>
      <c r="Y209" s="2359"/>
      <c r="Z209" s="2360"/>
      <c r="AA209" s="2361"/>
      <c r="AB209" s="2361"/>
      <c r="AC209" s="2361"/>
      <c r="AD209" s="2361"/>
      <c r="AE209" s="2361"/>
      <c r="AF209" s="54"/>
      <c r="AG209" s="54"/>
    </row>
    <row r="210" spans="1:59" s="35" customFormat="1" ht="44.25" customHeight="1" thickBot="1" x14ac:dyDescent="0.2">
      <c r="A210" s="2354"/>
      <c r="B210" s="2355"/>
      <c r="C210" s="2355"/>
      <c r="D210" s="2355"/>
      <c r="E210" s="2362" t="s">
        <v>67</v>
      </c>
      <c r="F210" s="2363"/>
      <c r="G210" s="2364"/>
      <c r="H210" s="2362" t="s">
        <v>68</v>
      </c>
      <c r="I210" s="2363"/>
      <c r="J210" s="2364"/>
      <c r="K210" s="2362" t="s">
        <v>3135</v>
      </c>
      <c r="L210" s="2363"/>
      <c r="M210" s="2364"/>
      <c r="N210" s="2362" t="s">
        <v>69</v>
      </c>
      <c r="O210" s="2363"/>
      <c r="P210" s="2364"/>
      <c r="Q210" s="2362" t="s">
        <v>70</v>
      </c>
      <c r="R210" s="2363"/>
      <c r="S210" s="2364"/>
      <c r="T210" s="2362" t="s">
        <v>71</v>
      </c>
      <c r="U210" s="2363"/>
      <c r="V210" s="2363"/>
      <c r="W210" s="2365" t="s">
        <v>3136</v>
      </c>
      <c r="X210" s="2366"/>
      <c r="Y210" s="2367"/>
      <c r="Z210" s="2360"/>
      <c r="AA210" s="2361"/>
      <c r="AB210" s="2361"/>
      <c r="AC210" s="2361"/>
      <c r="AD210" s="2361"/>
      <c r="AE210" s="2361"/>
      <c r="AF210" s="54"/>
      <c r="AG210" s="54"/>
    </row>
    <row r="211" spans="1:59" s="35" customFormat="1" ht="27.75" customHeight="1" thickBot="1" x14ac:dyDescent="0.2">
      <c r="A211" s="2339"/>
      <c r="B211" s="2340"/>
      <c r="C211" s="2341"/>
      <c r="D211" s="593" t="s">
        <v>72</v>
      </c>
      <c r="E211" s="2342"/>
      <c r="F211" s="2343"/>
      <c r="G211" s="594" t="s">
        <v>72</v>
      </c>
      <c r="H211" s="2342"/>
      <c r="I211" s="2343"/>
      <c r="J211" s="594" t="s">
        <v>72</v>
      </c>
      <c r="K211" s="2342"/>
      <c r="L211" s="2343"/>
      <c r="M211" s="594" t="s">
        <v>72</v>
      </c>
      <c r="N211" s="2342"/>
      <c r="O211" s="2343"/>
      <c r="P211" s="594" t="s">
        <v>72</v>
      </c>
      <c r="Q211" s="2342"/>
      <c r="R211" s="2343"/>
      <c r="S211" s="594" t="s">
        <v>72</v>
      </c>
      <c r="T211" s="2342"/>
      <c r="U211" s="2343"/>
      <c r="V211" s="595" t="s">
        <v>72</v>
      </c>
      <c r="W211" s="2344">
        <f>E211+H211+K211+N211+Q211+T211</f>
        <v>0</v>
      </c>
      <c r="X211" s="2345"/>
      <c r="Y211" s="596" t="s">
        <v>72</v>
      </c>
      <c r="Z211" s="2349"/>
      <c r="AA211" s="2350"/>
      <c r="AB211" s="2350"/>
      <c r="AC211" s="2350"/>
      <c r="AD211" s="2350"/>
      <c r="AE211" s="597"/>
      <c r="AF211" s="59" t="str">
        <f>IF(A211="","←「令和６年４月１日現在」の在籍生徒数が未記入です。",
IF(A211&lt;W211,"←中途退学者等の内訳が在籍生徒数を上回っています。",
IF(OR(E211="",H211="",K211="",N211="",Q211="",T211=""),"←中途退学者等の内訳が未記入です。該当者がいない場合は「0」と記入してください",
IF(A211&gt;1500,"←在籍生徒数が1500人を上回っているので確認願います。正しい場合は構いません。",""))))</f>
        <v>←「令和６年４月１日現在」の在籍生徒数が未記入です。</v>
      </c>
      <c r="AG211" s="59"/>
    </row>
    <row r="212" spans="1:59" s="77" customFormat="1" ht="14.25" customHeight="1" x14ac:dyDescent="0.15">
      <c r="A212" s="2006"/>
      <c r="B212" s="2006"/>
      <c r="C212" s="2006"/>
      <c r="D212" s="2006"/>
      <c r="E212" s="2006"/>
      <c r="F212" s="2006"/>
      <c r="G212" s="2006"/>
      <c r="H212" s="2006"/>
      <c r="I212" s="2006"/>
      <c r="J212" s="2006"/>
      <c r="K212" s="2006"/>
      <c r="L212" s="2006"/>
      <c r="M212" s="2006"/>
      <c r="N212" s="2006"/>
      <c r="O212" s="2006"/>
      <c r="P212" s="2006"/>
      <c r="Q212" s="2006"/>
      <c r="R212" s="2006"/>
      <c r="S212" s="2006"/>
      <c r="T212" s="2006"/>
      <c r="U212" s="2006"/>
      <c r="V212" s="2006"/>
      <c r="W212" s="2006"/>
      <c r="X212" s="2006"/>
      <c r="Y212" s="2006"/>
      <c r="Z212" s="2006"/>
      <c r="AA212" s="2006"/>
      <c r="AB212" s="2006"/>
      <c r="AC212" s="2006"/>
      <c r="AD212" s="2006"/>
      <c r="AE212" s="2006"/>
      <c r="AF212" s="54"/>
      <c r="AG212" s="82"/>
      <c r="AH212" s="35"/>
      <c r="AI212" s="35"/>
      <c r="AJ212" s="35"/>
      <c r="AK212" s="35"/>
      <c r="AL212" s="35"/>
      <c r="AM212" s="35"/>
      <c r="AN212" s="35"/>
      <c r="AO212" s="35"/>
      <c r="AP212" s="35"/>
      <c r="AQ212" s="35"/>
      <c r="AR212" s="35"/>
      <c r="AS212" s="35"/>
      <c r="AT212" s="35"/>
      <c r="AU212" s="35"/>
      <c r="AV212" s="35"/>
      <c r="AW212" s="35"/>
      <c r="AX212" s="35"/>
      <c r="AY212" s="35"/>
      <c r="AZ212" s="35"/>
      <c r="BA212" s="35"/>
      <c r="BB212" s="35"/>
    </row>
    <row r="213" spans="1:59" s="35" customFormat="1" ht="4.9000000000000004" customHeight="1" x14ac:dyDescent="0.15">
      <c r="A213" s="598"/>
      <c r="B213" s="598"/>
      <c r="C213" s="598"/>
      <c r="D213" s="598"/>
      <c r="E213" s="598"/>
      <c r="F213" s="598"/>
      <c r="G213" s="598"/>
      <c r="H213" s="598"/>
      <c r="I213" s="598"/>
      <c r="J213" s="598"/>
      <c r="K213" s="598"/>
      <c r="L213" s="598"/>
      <c r="M213" s="598"/>
      <c r="N213" s="598"/>
      <c r="O213" s="598"/>
      <c r="P213" s="598"/>
      <c r="Q213" s="598"/>
      <c r="R213" s="598"/>
      <c r="S213" s="598"/>
      <c r="T213" s="598"/>
      <c r="U213" s="598"/>
      <c r="V213" s="598"/>
      <c r="W213" s="598"/>
      <c r="X213" s="598"/>
      <c r="Y213" s="598"/>
      <c r="Z213" s="598"/>
      <c r="AA213" s="598"/>
      <c r="AB213" s="598"/>
      <c r="AC213" s="598"/>
      <c r="AD213" s="598"/>
      <c r="AE213" s="598"/>
      <c r="AF213" s="54"/>
      <c r="AG213" s="54"/>
    </row>
    <row r="214" spans="1:59" s="35" customFormat="1" ht="4.9000000000000004" customHeight="1" x14ac:dyDescent="0.15">
      <c r="A214" s="598"/>
      <c r="B214" s="598"/>
      <c r="C214" s="598"/>
      <c r="D214" s="598"/>
      <c r="E214" s="598"/>
      <c r="F214" s="598"/>
      <c r="G214" s="598"/>
      <c r="H214" s="598"/>
      <c r="I214" s="598"/>
      <c r="J214" s="598"/>
      <c r="K214" s="598"/>
      <c r="L214" s="598"/>
      <c r="M214" s="598"/>
      <c r="N214" s="598"/>
      <c r="O214" s="598"/>
      <c r="P214" s="598"/>
      <c r="Q214" s="598"/>
      <c r="R214" s="598"/>
      <c r="S214" s="598"/>
      <c r="T214" s="598"/>
      <c r="U214" s="598"/>
      <c r="V214" s="598"/>
      <c r="W214" s="598"/>
      <c r="X214" s="598"/>
      <c r="Y214" s="598"/>
      <c r="Z214" s="598"/>
      <c r="AA214" s="598"/>
      <c r="AB214" s="598"/>
      <c r="AC214" s="598"/>
      <c r="AD214" s="598"/>
      <c r="AE214" s="598"/>
      <c r="AF214" s="54"/>
      <c r="AG214" s="54"/>
    </row>
    <row r="215" spans="1:59" s="35" customFormat="1" ht="4.9000000000000004" customHeight="1" x14ac:dyDescent="0.15">
      <c r="A215" s="598"/>
      <c r="B215" s="598"/>
      <c r="C215" s="598"/>
      <c r="D215" s="598"/>
      <c r="E215" s="598"/>
      <c r="F215" s="598"/>
      <c r="G215" s="598"/>
      <c r="H215" s="598"/>
      <c r="I215" s="598"/>
      <c r="J215" s="598"/>
      <c r="K215" s="598"/>
      <c r="L215" s="598"/>
      <c r="M215" s="598"/>
      <c r="N215" s="598"/>
      <c r="O215" s="598"/>
      <c r="P215" s="598"/>
      <c r="Q215" s="598"/>
      <c r="R215" s="598"/>
      <c r="S215" s="598"/>
      <c r="T215" s="598"/>
      <c r="U215" s="598"/>
      <c r="V215" s="598"/>
      <c r="W215" s="598"/>
      <c r="X215" s="598"/>
      <c r="Y215" s="598"/>
      <c r="Z215" s="598"/>
      <c r="AA215" s="598"/>
      <c r="AB215" s="598"/>
      <c r="AC215" s="598"/>
      <c r="AD215" s="598"/>
      <c r="AE215" s="598"/>
      <c r="AF215" s="54"/>
      <c r="AG215" s="54"/>
    </row>
    <row r="216" spans="1:59" s="77" customFormat="1" ht="13.5" customHeight="1" x14ac:dyDescent="0.15">
      <c r="A216" s="2351" t="s">
        <v>3137</v>
      </c>
      <c r="B216" s="2352"/>
      <c r="C216" s="2352"/>
      <c r="D216" s="2352"/>
      <c r="E216" s="2352"/>
      <c r="F216" s="2352"/>
      <c r="G216" s="2352"/>
      <c r="H216" s="2352"/>
      <c r="I216" s="2352"/>
      <c r="J216" s="2352"/>
      <c r="K216" s="2352"/>
      <c r="L216" s="2352"/>
      <c r="M216" s="2352"/>
      <c r="N216" s="2352"/>
      <c r="O216" s="2352"/>
      <c r="P216" s="2352"/>
      <c r="Q216" s="2352"/>
      <c r="R216" s="2352"/>
      <c r="S216" s="2352"/>
      <c r="T216" s="2352"/>
      <c r="U216" s="2352"/>
      <c r="V216" s="2352"/>
      <c r="W216" s="2352"/>
      <c r="X216" s="2352"/>
      <c r="Y216" s="2352"/>
      <c r="Z216" s="2352"/>
      <c r="AA216" s="2352"/>
      <c r="AB216" s="2352"/>
      <c r="AC216" s="2352"/>
      <c r="AD216" s="2352"/>
      <c r="AE216" s="2352"/>
      <c r="AF216" s="54"/>
      <c r="AG216" s="82"/>
      <c r="AH216" s="35"/>
      <c r="AI216" s="35"/>
      <c r="AJ216" s="35"/>
      <c r="AK216" s="35"/>
      <c r="AL216" s="35"/>
      <c r="AM216" s="35"/>
      <c r="AN216" s="35"/>
      <c r="AO216" s="35"/>
      <c r="AP216" s="35"/>
      <c r="AQ216" s="35"/>
      <c r="AR216" s="35"/>
      <c r="AS216" s="35"/>
      <c r="AT216" s="35"/>
      <c r="AU216" s="35"/>
      <c r="AV216" s="35"/>
      <c r="AW216" s="35"/>
      <c r="AX216" s="35"/>
      <c r="AY216" s="35"/>
      <c r="AZ216" s="35"/>
      <c r="BA216" s="35"/>
      <c r="BB216" s="35"/>
    </row>
    <row r="217" spans="1:59" s="77" customFormat="1" ht="4.9000000000000004" customHeight="1" x14ac:dyDescent="0.1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54"/>
      <c r="AG217" s="82"/>
      <c r="AH217" s="35"/>
      <c r="AI217" s="35"/>
      <c r="AJ217" s="35"/>
      <c r="AK217" s="35"/>
      <c r="AL217" s="35"/>
      <c r="AM217" s="35"/>
      <c r="AN217" s="35"/>
      <c r="AO217" s="35"/>
      <c r="AP217" s="35"/>
      <c r="AQ217" s="35"/>
      <c r="AR217" s="35"/>
      <c r="AS217" s="35"/>
      <c r="AT217" s="35"/>
      <c r="AU217" s="35"/>
      <c r="AV217" s="35"/>
      <c r="AW217" s="35"/>
      <c r="AX217" s="35"/>
      <c r="AY217" s="35"/>
      <c r="AZ217" s="35"/>
      <c r="BA217" s="35"/>
      <c r="BB217" s="35"/>
    </row>
    <row r="218" spans="1:59" s="77" customFormat="1" ht="4.9000000000000004" customHeight="1" x14ac:dyDescent="0.1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54"/>
      <c r="AG218" s="82"/>
      <c r="AH218" s="35"/>
      <c r="AI218" s="35"/>
      <c r="AJ218" s="35"/>
      <c r="AK218" s="35"/>
      <c r="AL218" s="35"/>
      <c r="AM218" s="35"/>
      <c r="AN218" s="35"/>
      <c r="AO218" s="35"/>
      <c r="AP218" s="35"/>
      <c r="AQ218" s="35"/>
      <c r="AR218" s="35"/>
      <c r="AS218" s="35"/>
      <c r="AT218" s="35"/>
      <c r="AU218" s="35"/>
      <c r="AV218" s="35"/>
      <c r="AW218" s="35"/>
      <c r="AX218" s="35"/>
      <c r="AY218" s="35"/>
      <c r="AZ218" s="35"/>
      <c r="BA218" s="35"/>
      <c r="BB218" s="35"/>
    </row>
    <row r="219" spans="1:59" s="77" customFormat="1" ht="15" customHeight="1" x14ac:dyDescent="0.15">
      <c r="A219" s="41" t="s">
        <v>3138</v>
      </c>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54"/>
      <c r="AG219" s="82"/>
      <c r="AH219" s="35"/>
      <c r="AI219" s="35"/>
      <c r="AJ219" s="35"/>
      <c r="AK219" s="35"/>
      <c r="AL219" s="35"/>
      <c r="AM219" s="35"/>
      <c r="AN219" s="35"/>
      <c r="AO219" s="35"/>
      <c r="AP219" s="35"/>
      <c r="AQ219" s="35"/>
      <c r="AR219" s="35"/>
      <c r="AS219" s="35"/>
      <c r="AT219" s="35"/>
      <c r="AU219" s="35"/>
      <c r="AV219" s="35"/>
      <c r="AW219" s="35"/>
      <c r="AX219" s="35"/>
      <c r="AY219" s="35"/>
      <c r="AZ219" s="35"/>
      <c r="BA219" s="35"/>
      <c r="BB219" s="35"/>
    </row>
    <row r="220" spans="1:59" s="77" customFormat="1" ht="4.9000000000000004" customHeight="1" x14ac:dyDescent="0.15">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631" t="str">
        <f>IF(C225="","←本務者数が未記入です。（不明・該当者がいない場合は「0」と記入してください）",
IF(F225="","←JETプログラムのＡＬＴの数が未記入です。（該当者がいない場合は「0」と記入してください）",
IF(C225&lt;F225,"←JETプログラムのALTの数が本務者数を上回っています。",
IF(I225="","←兼務者数が未記入です（該当者がいない場合は「0」と記入してください）",""))))</f>
        <v>←本務者数が未記入です。（不明・該当者がいない場合は「0」と記入してください）</v>
      </c>
      <c r="AG220" s="82"/>
      <c r="AH220" s="35"/>
      <c r="AI220" s="35"/>
      <c r="AJ220" s="35"/>
      <c r="AK220" s="35"/>
      <c r="AL220" s="35"/>
      <c r="AM220" s="35"/>
      <c r="AN220" s="35"/>
      <c r="AO220" s="35"/>
      <c r="AP220" s="35"/>
      <c r="AQ220" s="35"/>
      <c r="AR220" s="35"/>
      <c r="AS220" s="35"/>
      <c r="AT220" s="35"/>
      <c r="AU220" s="35"/>
      <c r="AV220" s="35"/>
      <c r="AW220" s="35"/>
      <c r="AX220" s="35"/>
      <c r="AY220" s="35"/>
      <c r="AZ220" s="35"/>
      <c r="BA220" s="35"/>
      <c r="BB220" s="35"/>
    </row>
    <row r="221" spans="1:59" s="77" customFormat="1" ht="30" customHeight="1" x14ac:dyDescent="0.15">
      <c r="A221" s="1081" t="s">
        <v>3139</v>
      </c>
      <c r="B221" s="1081"/>
      <c r="C221" s="1081"/>
      <c r="D221" s="1081"/>
      <c r="E221" s="1081"/>
      <c r="F221" s="1081"/>
      <c r="G221" s="1081"/>
      <c r="H221" s="1081"/>
      <c r="I221" s="1081"/>
      <c r="J221" s="1081"/>
      <c r="K221" s="1081"/>
      <c r="L221" s="1081"/>
      <c r="M221" s="1081"/>
      <c r="N221" s="1081"/>
      <c r="O221" s="1081"/>
      <c r="P221" s="1081"/>
      <c r="Q221" s="1081"/>
      <c r="R221" s="1081"/>
      <c r="S221" s="1081"/>
      <c r="T221" s="1081"/>
      <c r="U221" s="1081"/>
      <c r="V221" s="1081"/>
      <c r="W221" s="1081"/>
      <c r="X221" s="1081"/>
      <c r="Y221" s="1081"/>
      <c r="Z221" s="1081"/>
      <c r="AA221" s="1081"/>
      <c r="AB221" s="1081"/>
      <c r="AC221" s="1081"/>
      <c r="AD221" s="1081"/>
      <c r="AE221" s="1081"/>
      <c r="AF221" s="1631"/>
      <c r="AG221" s="108"/>
      <c r="AH221" s="54"/>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row>
    <row r="222" spans="1:59" s="77" customFormat="1" ht="19.899999999999999" customHeight="1" x14ac:dyDescent="0.15">
      <c r="A222" s="132"/>
      <c r="B222" s="133"/>
      <c r="C222" s="1643" t="s">
        <v>74</v>
      </c>
      <c r="D222" s="1644"/>
      <c r="E222" s="1644"/>
      <c r="F222" s="1644"/>
      <c r="G222" s="1644"/>
      <c r="H222" s="1644"/>
      <c r="I222" s="1644"/>
      <c r="J222" s="1644"/>
      <c r="K222" s="1644"/>
      <c r="L222" s="1644"/>
      <c r="M222" s="1645"/>
      <c r="N222" s="1646" t="s">
        <v>2972</v>
      </c>
      <c r="O222" s="1646"/>
      <c r="P222" s="1647" t="s">
        <v>4794</v>
      </c>
      <c r="Q222" s="1647"/>
      <c r="R222" s="1647"/>
      <c r="S222" s="1647"/>
      <c r="T222" s="1647"/>
      <c r="U222" s="1647"/>
      <c r="V222" s="1647"/>
      <c r="W222" s="1647"/>
      <c r="X222" s="1647"/>
      <c r="Y222" s="1647"/>
      <c r="Z222" s="1647"/>
      <c r="AA222" s="1647"/>
      <c r="AB222" s="1647"/>
      <c r="AC222" s="1647"/>
      <c r="AD222" s="1647"/>
      <c r="AE222" s="1647"/>
      <c r="AF222" s="1631"/>
      <c r="AG222" s="108"/>
      <c r="AH222" s="54"/>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row>
    <row r="223" spans="1:59" s="77" customFormat="1" ht="15" customHeight="1" x14ac:dyDescent="0.15">
      <c r="A223" s="134"/>
      <c r="B223" s="135"/>
      <c r="C223" s="1643" t="s">
        <v>75</v>
      </c>
      <c r="D223" s="1644"/>
      <c r="E223" s="1644"/>
      <c r="F223" s="1644"/>
      <c r="G223" s="1644"/>
      <c r="H223" s="1645"/>
      <c r="I223" s="1650" t="s">
        <v>2892</v>
      </c>
      <c r="J223" s="1651"/>
      <c r="K223" s="1652"/>
      <c r="L223" s="1656" t="s">
        <v>76</v>
      </c>
      <c r="M223" s="1657"/>
      <c r="N223" s="1646"/>
      <c r="O223" s="1646"/>
      <c r="P223" s="1647"/>
      <c r="Q223" s="1647"/>
      <c r="R223" s="1647"/>
      <c r="S223" s="1647"/>
      <c r="T223" s="1647"/>
      <c r="U223" s="1647"/>
      <c r="V223" s="1647"/>
      <c r="W223" s="1647"/>
      <c r="X223" s="1647"/>
      <c r="Y223" s="1647"/>
      <c r="Z223" s="1647"/>
      <c r="AA223" s="1647"/>
      <c r="AB223" s="1647"/>
      <c r="AC223" s="1647"/>
      <c r="AD223" s="1647"/>
      <c r="AE223" s="1647"/>
      <c r="AF223" s="1631"/>
      <c r="AG223" s="107"/>
      <c r="AH223" s="54"/>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row>
    <row r="224" spans="1:59" s="77" customFormat="1" ht="34.9" customHeight="1" thickBot="1" x14ac:dyDescent="0.2">
      <c r="A224" s="136"/>
      <c r="B224" s="137"/>
      <c r="C224" s="1648"/>
      <c r="D224" s="1649"/>
      <c r="E224" s="1649"/>
      <c r="F224" s="2346" t="s">
        <v>2893</v>
      </c>
      <c r="G224" s="2347"/>
      <c r="H224" s="2348"/>
      <c r="I224" s="1653"/>
      <c r="J224" s="1654"/>
      <c r="K224" s="1655"/>
      <c r="L224" s="1658"/>
      <c r="M224" s="1659"/>
      <c r="N224" s="1646"/>
      <c r="O224" s="1646"/>
      <c r="P224" s="1647"/>
      <c r="Q224" s="1647"/>
      <c r="R224" s="1647"/>
      <c r="S224" s="1647"/>
      <c r="T224" s="1647"/>
      <c r="U224" s="1647"/>
      <c r="V224" s="1647"/>
      <c r="W224" s="1647"/>
      <c r="X224" s="1647"/>
      <c r="Y224" s="1647"/>
      <c r="Z224" s="1647"/>
      <c r="AA224" s="1647"/>
      <c r="AB224" s="1647"/>
      <c r="AC224" s="1647"/>
      <c r="AD224" s="1647"/>
      <c r="AE224" s="1647"/>
      <c r="AF224" s="50"/>
      <c r="AG224" s="50"/>
      <c r="AH224" s="54"/>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row>
    <row r="225" spans="1:54" s="77" customFormat="1" ht="30" customHeight="1" thickBot="1" x14ac:dyDescent="0.2">
      <c r="A225" s="2007" t="s">
        <v>77</v>
      </c>
      <c r="B225" s="1995"/>
      <c r="C225" s="2333"/>
      <c r="D225" s="2334"/>
      <c r="E225" s="198" t="s">
        <v>34</v>
      </c>
      <c r="F225" s="2333"/>
      <c r="G225" s="2334"/>
      <c r="H225" s="199" t="s">
        <v>34</v>
      </c>
      <c r="I225" s="2335"/>
      <c r="J225" s="2336"/>
      <c r="K225" s="293" t="s">
        <v>86</v>
      </c>
      <c r="L225" s="2337">
        <f>C225+I225</f>
        <v>0</v>
      </c>
      <c r="M225" s="2338"/>
      <c r="N225" s="1646"/>
      <c r="O225" s="1646"/>
      <c r="P225" s="1647"/>
      <c r="Q225" s="1647"/>
      <c r="R225" s="1647"/>
      <c r="S225" s="1647"/>
      <c r="T225" s="1647"/>
      <c r="U225" s="1647"/>
      <c r="V225" s="1647"/>
      <c r="W225" s="1647"/>
      <c r="X225" s="1647"/>
      <c r="Y225" s="1647"/>
      <c r="Z225" s="1647"/>
      <c r="AA225" s="1647"/>
      <c r="AB225" s="1647"/>
      <c r="AC225" s="1647"/>
      <c r="AD225" s="1647"/>
      <c r="AE225" s="1647"/>
      <c r="AF225" s="58"/>
      <c r="AH225" s="35"/>
      <c r="AI225" s="35"/>
      <c r="AJ225" s="35"/>
      <c r="AK225" s="35"/>
      <c r="AL225" s="35"/>
      <c r="AM225" s="35"/>
      <c r="AN225" s="35"/>
      <c r="AO225" s="35"/>
      <c r="AP225" s="35"/>
      <c r="AQ225" s="35"/>
      <c r="AR225" s="35"/>
      <c r="AS225" s="35"/>
    </row>
    <row r="226" spans="1:54" s="77" customFormat="1" ht="4.9000000000000004" customHeight="1" x14ac:dyDescent="0.15">
      <c r="A226" s="290"/>
      <c r="B226" s="289"/>
      <c r="F226" s="274"/>
      <c r="G226" s="274"/>
      <c r="H226" s="275"/>
      <c r="I226" s="291"/>
      <c r="J226" s="291"/>
      <c r="K226" s="274"/>
      <c r="L226" s="274"/>
      <c r="M226" s="292"/>
      <c r="N226" s="276"/>
      <c r="O226" s="276"/>
      <c r="P226" s="1647"/>
      <c r="Q226" s="1647"/>
      <c r="R226" s="1647"/>
      <c r="S226" s="1647"/>
      <c r="T226" s="1647"/>
      <c r="U226" s="1647"/>
      <c r="V226" s="1647"/>
      <c r="W226" s="1647"/>
      <c r="X226" s="1647"/>
      <c r="Y226" s="1647"/>
      <c r="Z226" s="1647"/>
      <c r="AA226" s="1647"/>
      <c r="AB226" s="1647"/>
      <c r="AC226" s="1647"/>
      <c r="AD226" s="1647"/>
      <c r="AE226" s="1647"/>
      <c r="AF226" s="58"/>
      <c r="AH226" s="35"/>
      <c r="AI226" s="35"/>
      <c r="AJ226" s="35"/>
      <c r="AK226" s="35"/>
      <c r="AL226" s="35"/>
      <c r="AM226" s="35"/>
      <c r="AN226" s="35"/>
      <c r="AO226" s="35"/>
      <c r="AP226" s="35"/>
      <c r="AQ226" s="35"/>
      <c r="AR226" s="35"/>
      <c r="AS226" s="35"/>
    </row>
    <row r="227" spans="1:54" s="77" customFormat="1" ht="4.9000000000000004" customHeight="1" x14ac:dyDescent="0.15">
      <c r="A227" s="290"/>
      <c r="B227" s="289"/>
      <c r="F227" s="274"/>
      <c r="G227" s="274"/>
      <c r="H227" s="292"/>
      <c r="I227" s="291"/>
      <c r="J227" s="291"/>
      <c r="K227" s="274"/>
      <c r="L227" s="274"/>
      <c r="M227" s="292"/>
      <c r="N227" s="276"/>
      <c r="O227" s="276"/>
      <c r="P227" s="1647"/>
      <c r="Q227" s="1647"/>
      <c r="R227" s="1647"/>
      <c r="S227" s="1647"/>
      <c r="T227" s="1647"/>
      <c r="U227" s="1647"/>
      <c r="V227" s="1647"/>
      <c r="W227" s="1647"/>
      <c r="X227" s="1647"/>
      <c r="Y227" s="1647"/>
      <c r="Z227" s="1647"/>
      <c r="AA227" s="1647"/>
      <c r="AB227" s="1647"/>
      <c r="AC227" s="1647"/>
      <c r="AD227" s="1647"/>
      <c r="AE227" s="1647"/>
      <c r="AF227" s="58"/>
      <c r="AH227" s="35"/>
      <c r="AI227" s="35"/>
      <c r="AJ227" s="35"/>
      <c r="AK227" s="35"/>
      <c r="AL227" s="35"/>
      <c r="AM227" s="35"/>
      <c r="AN227" s="35"/>
      <c r="AO227" s="35"/>
      <c r="AP227" s="35"/>
      <c r="AQ227" s="35"/>
      <c r="AR227" s="35"/>
      <c r="AS227" s="35"/>
    </row>
    <row r="228" spans="1:54" s="77" customFormat="1" ht="15" customHeight="1" x14ac:dyDescent="0.15">
      <c r="A228" s="599"/>
      <c r="B228" s="289"/>
      <c r="F228" s="274"/>
      <c r="G228" s="274"/>
      <c r="H228" s="292"/>
      <c r="I228" s="291"/>
      <c r="J228" s="291"/>
      <c r="K228" s="274"/>
      <c r="L228" s="274"/>
      <c r="M228" s="292"/>
      <c r="N228" s="276"/>
      <c r="O228" s="276"/>
      <c r="P228" s="235"/>
      <c r="Q228" s="235"/>
      <c r="R228" s="235"/>
      <c r="S228" s="235"/>
      <c r="T228" s="235"/>
      <c r="U228" s="235"/>
      <c r="V228" s="235"/>
      <c r="W228" s="235"/>
      <c r="X228" s="235"/>
      <c r="Y228" s="235"/>
      <c r="Z228" s="235"/>
      <c r="AA228" s="235"/>
      <c r="AB228" s="235"/>
      <c r="AC228" s="235"/>
      <c r="AD228" s="235"/>
      <c r="AE228" s="235"/>
      <c r="AF228" s="58"/>
      <c r="AH228" s="35"/>
      <c r="AI228" s="35"/>
      <c r="AJ228" s="35"/>
      <c r="AK228" s="35"/>
      <c r="AL228" s="35"/>
      <c r="AM228" s="35"/>
      <c r="AN228" s="35"/>
      <c r="AO228" s="35"/>
      <c r="AP228" s="35"/>
      <c r="AQ228" s="35"/>
      <c r="AR228" s="35"/>
      <c r="AS228" s="35"/>
    </row>
    <row r="229" spans="1:54" s="77" customFormat="1" ht="30" customHeight="1" x14ac:dyDescent="0.15">
      <c r="A229" s="1930" t="s">
        <v>3084</v>
      </c>
      <c r="B229" s="193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c r="AC229" s="1931"/>
      <c r="AD229" s="1931"/>
      <c r="AE229" s="1931"/>
      <c r="AF229" s="58"/>
      <c r="AH229" s="35"/>
      <c r="AI229" s="35"/>
      <c r="AJ229" s="35"/>
      <c r="AK229" s="35"/>
      <c r="AL229" s="35"/>
      <c r="AM229" s="35"/>
      <c r="AN229" s="35"/>
      <c r="AO229" s="35"/>
      <c r="AP229" s="35"/>
      <c r="AQ229" s="35"/>
      <c r="AR229" s="35"/>
      <c r="AS229" s="35"/>
    </row>
    <row r="230" spans="1:54" s="77" customFormat="1" ht="40.15" customHeight="1" thickBot="1" x14ac:dyDescent="0.2">
      <c r="A230" s="1995"/>
      <c r="B230" s="1996"/>
      <c r="C230" s="1996"/>
      <c r="D230" s="1996"/>
      <c r="E230" s="1996"/>
      <c r="F230" s="1996"/>
      <c r="G230" s="1996"/>
      <c r="H230" s="1996"/>
      <c r="I230" s="1996"/>
      <c r="J230" s="1997"/>
      <c r="K230" s="2326" t="s">
        <v>2861</v>
      </c>
      <c r="L230" s="2327"/>
      <c r="M230" s="2328"/>
      <c r="N230" s="2329" t="s">
        <v>2857</v>
      </c>
      <c r="O230" s="2330"/>
      <c r="P230" s="2331"/>
      <c r="Q230" s="2317" t="s">
        <v>2858</v>
      </c>
      <c r="R230" s="2317"/>
      <c r="S230" s="2317"/>
      <c r="T230" s="2332" t="s">
        <v>2859</v>
      </c>
      <c r="U230" s="2332"/>
      <c r="V230" s="2332"/>
      <c r="W230" s="2319" t="s">
        <v>2862</v>
      </c>
      <c r="X230" s="2319"/>
      <c r="Y230" s="2319"/>
      <c r="Z230" s="2320" t="s">
        <v>2898</v>
      </c>
      <c r="AA230" s="2320"/>
      <c r="AB230" s="2320"/>
      <c r="AC230" s="2321" t="s">
        <v>79</v>
      </c>
      <c r="AD230" s="2322"/>
      <c r="AE230" s="2322"/>
      <c r="AF230" s="54"/>
      <c r="AG230" s="82"/>
      <c r="AH230" s="35"/>
      <c r="AI230" s="35"/>
      <c r="AJ230" s="35"/>
      <c r="AK230" s="35"/>
      <c r="AL230" s="35"/>
      <c r="AM230" s="35"/>
      <c r="AN230" s="35"/>
      <c r="AO230" s="35"/>
      <c r="AP230" s="35"/>
      <c r="AQ230" s="35"/>
      <c r="AR230" s="35"/>
      <c r="AS230" s="35"/>
      <c r="AT230" s="35"/>
      <c r="AU230" s="35"/>
      <c r="AV230" s="35"/>
      <c r="AW230" s="35"/>
      <c r="AX230" s="35"/>
      <c r="AY230" s="35"/>
      <c r="AZ230" s="35"/>
      <c r="BA230" s="35"/>
      <c r="BB230" s="35"/>
    </row>
    <row r="231" spans="1:54" s="77" customFormat="1" ht="19.899999999999999" customHeight="1" x14ac:dyDescent="0.15">
      <c r="A231" s="1058" t="s">
        <v>2897</v>
      </c>
      <c r="B231" s="1058"/>
      <c r="C231" s="1058"/>
      <c r="D231" s="1058"/>
      <c r="E231" s="1058"/>
      <c r="F231" s="1058"/>
      <c r="G231" s="1058"/>
      <c r="H231" s="1058"/>
      <c r="I231" s="1058"/>
      <c r="J231" s="1059"/>
      <c r="K231" s="1666" t="str">
        <f>IF(F225&lt;L225,"○",IF(F225=L225,"×"))</f>
        <v>×</v>
      </c>
      <c r="L231" s="1062"/>
      <c r="M231" s="1062"/>
      <c r="N231" s="1062" t="str">
        <f>IF(F225&gt;0,"○",IF(F225=0,"×",))</f>
        <v>×</v>
      </c>
      <c r="O231" s="1062"/>
      <c r="P231" s="1062"/>
      <c r="Q231" s="1069"/>
      <c r="R231" s="1069"/>
      <c r="S231" s="1069"/>
      <c r="T231" s="1069"/>
      <c r="U231" s="1069"/>
      <c r="V231" s="1069"/>
      <c r="W231" s="1069"/>
      <c r="X231" s="1069"/>
      <c r="Y231" s="1069"/>
      <c r="Z231" s="1069"/>
      <c r="AA231" s="1069"/>
      <c r="AB231" s="1069"/>
      <c r="AC231" s="1069"/>
      <c r="AD231" s="1069"/>
      <c r="AE231" s="2093"/>
      <c r="AF231" s="54" t="str">
        <f>IF(OR(K231="",N231="",Q231="",T231="",W231="",Z231="",AC231=""),"←未回答の項目があります。該当者がいない場合は「×」を選択してください。","")</f>
        <v>←未回答の項目があります。該当者がいない場合は「×」を選択してください。</v>
      </c>
      <c r="AG231" s="82"/>
      <c r="AH231" s="35"/>
      <c r="AI231" s="35"/>
      <c r="AJ231" s="35"/>
      <c r="AK231" s="35"/>
      <c r="AL231" s="35"/>
      <c r="AM231" s="35"/>
      <c r="AN231" s="35"/>
      <c r="AO231" s="35"/>
      <c r="AP231" s="35"/>
      <c r="AQ231" s="35"/>
      <c r="AR231" s="35"/>
      <c r="AS231" s="35"/>
      <c r="AT231" s="35"/>
      <c r="AU231" s="35"/>
      <c r="AV231" s="35"/>
      <c r="AW231" s="35"/>
      <c r="AX231" s="35"/>
      <c r="AY231" s="35"/>
      <c r="AZ231" s="35"/>
      <c r="BA231" s="35"/>
      <c r="BB231" s="35"/>
    </row>
    <row r="232" spans="1:54" s="77" customFormat="1" ht="19.899999999999999" customHeight="1" thickBot="1" x14ac:dyDescent="0.2">
      <c r="A232" s="1058" t="s">
        <v>3140</v>
      </c>
      <c r="B232" s="1058"/>
      <c r="C232" s="1058"/>
      <c r="D232" s="1058"/>
      <c r="E232" s="1058"/>
      <c r="F232" s="1058"/>
      <c r="G232" s="1058"/>
      <c r="H232" s="1058"/>
      <c r="I232" s="1058"/>
      <c r="J232" s="1059"/>
      <c r="K232" s="2325"/>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4"/>
      <c r="AF232" s="54" t="str">
        <f>IF(OR(AND(K231="○",K232=""),AND(N231="○",N232=""),AND(Q231="○",Q232=""),AND(T231="○",T232=""),AND(W231="○",W232=""),AND(Z231="○",Z232=""),AND(AC231="○",AC232="")),"←未回答の項目があります。",
"")</f>
        <v/>
      </c>
      <c r="AG232" s="82"/>
      <c r="AH232" s="35"/>
      <c r="AI232" s="35"/>
      <c r="AJ232" s="35"/>
      <c r="AK232" s="35"/>
      <c r="AL232" s="35"/>
      <c r="AM232" s="35"/>
      <c r="AN232" s="35"/>
      <c r="AO232" s="35"/>
      <c r="AP232" s="35"/>
      <c r="AQ232" s="35"/>
      <c r="AR232" s="35"/>
      <c r="AS232" s="35"/>
      <c r="AT232" s="35"/>
      <c r="AU232" s="35"/>
      <c r="AV232" s="35"/>
      <c r="AW232" s="35"/>
      <c r="AX232" s="35"/>
      <c r="AY232" s="35"/>
      <c r="AZ232" s="35"/>
      <c r="BA232" s="35"/>
      <c r="BB232" s="35"/>
    </row>
    <row r="233" spans="1:54" s="77" customFormat="1" ht="24.95" customHeight="1" x14ac:dyDescent="0.15">
      <c r="A233" s="1636" t="s">
        <v>217</v>
      </c>
      <c r="B233" s="1636"/>
      <c r="C233" s="1637" t="s">
        <v>3088</v>
      </c>
      <c r="D233" s="1638"/>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1638"/>
      <c r="AD233" s="1638"/>
      <c r="AE233" s="1638"/>
      <c r="AF233" s="54"/>
      <c r="AG233" s="82"/>
      <c r="AH233" s="35"/>
      <c r="AI233" s="35"/>
      <c r="AJ233" s="35"/>
      <c r="AK233" s="35"/>
      <c r="AL233" s="35"/>
      <c r="AM233" s="35"/>
      <c r="AN233" s="35"/>
      <c r="AO233" s="35"/>
      <c r="AP233" s="35"/>
      <c r="AQ233" s="35"/>
      <c r="AR233" s="35"/>
      <c r="AS233" s="35"/>
      <c r="AT233" s="35"/>
      <c r="AU233" s="35"/>
      <c r="AV233" s="35"/>
      <c r="AW233" s="35"/>
      <c r="AX233" s="35"/>
      <c r="AY233" s="35"/>
      <c r="AZ233" s="35"/>
      <c r="BA233" s="35"/>
      <c r="BB233" s="35"/>
    </row>
    <row r="234" spans="1:54" s="77" customFormat="1" ht="12" customHeight="1" x14ac:dyDescent="0.15">
      <c r="A234" s="1562" t="s">
        <v>218</v>
      </c>
      <c r="B234" s="1562"/>
      <c r="C234" s="1639" t="s">
        <v>2891</v>
      </c>
      <c r="D234" s="1639"/>
      <c r="E234" s="1639"/>
      <c r="F234" s="1639"/>
      <c r="G234" s="1639"/>
      <c r="H234" s="1639"/>
      <c r="I234" s="1639"/>
      <c r="J234" s="1639"/>
      <c r="K234" s="1639"/>
      <c r="L234" s="1639"/>
      <c r="M234" s="1639"/>
      <c r="N234" s="1639"/>
      <c r="O234" s="1639"/>
      <c r="P234" s="1639"/>
      <c r="Q234" s="1639"/>
      <c r="R234" s="1639"/>
      <c r="S234" s="1639"/>
      <c r="T234" s="1639"/>
      <c r="U234" s="1639"/>
      <c r="V234" s="1639"/>
      <c r="W234" s="1639"/>
      <c r="X234" s="1639"/>
      <c r="Y234" s="1639"/>
      <c r="Z234" s="1639"/>
      <c r="AA234" s="1639"/>
      <c r="AB234" s="1639"/>
      <c r="AC234" s="1639"/>
      <c r="AD234" s="1639"/>
      <c r="AE234" s="1639"/>
      <c r="AF234" s="54"/>
      <c r="AG234" s="82"/>
      <c r="AH234" s="35"/>
      <c r="AI234" s="35"/>
      <c r="AJ234" s="35"/>
      <c r="AK234" s="35"/>
      <c r="AL234" s="35"/>
      <c r="AM234" s="35"/>
      <c r="AN234" s="35"/>
      <c r="AO234" s="35"/>
      <c r="AP234" s="35"/>
      <c r="AQ234" s="35"/>
      <c r="AR234" s="35"/>
      <c r="AS234" s="35"/>
      <c r="AT234" s="35"/>
      <c r="AU234" s="35"/>
      <c r="AV234" s="35"/>
      <c r="AW234" s="35"/>
      <c r="AX234" s="35"/>
      <c r="AY234" s="35"/>
      <c r="AZ234" s="35"/>
      <c r="BA234" s="35"/>
      <c r="BB234" s="35"/>
    </row>
    <row r="235" spans="1:54" s="77" customFormat="1" ht="24.95" customHeight="1" x14ac:dyDescent="0.15">
      <c r="A235" s="1640" t="s">
        <v>219</v>
      </c>
      <c r="B235" s="1640"/>
      <c r="C235" s="1637" t="s">
        <v>3086</v>
      </c>
      <c r="D235" s="1638"/>
      <c r="E235" s="1638"/>
      <c r="F235" s="1638"/>
      <c r="G235" s="1638"/>
      <c r="H235" s="1638"/>
      <c r="I235" s="1638"/>
      <c r="J235" s="1638"/>
      <c r="K235" s="1638"/>
      <c r="L235" s="1638"/>
      <c r="M235" s="1638"/>
      <c r="N235" s="1638"/>
      <c r="O235" s="1638"/>
      <c r="P235" s="1638"/>
      <c r="Q235" s="1638"/>
      <c r="R235" s="1638"/>
      <c r="S235" s="1638"/>
      <c r="T235" s="1638"/>
      <c r="U235" s="1638"/>
      <c r="V235" s="1638"/>
      <c r="W235" s="1638"/>
      <c r="X235" s="1638"/>
      <c r="Y235" s="1638"/>
      <c r="Z235" s="1638"/>
      <c r="AA235" s="1638"/>
      <c r="AB235" s="1638"/>
      <c r="AC235" s="1638"/>
      <c r="AD235" s="1638"/>
      <c r="AE235" s="1638"/>
      <c r="AF235" s="54"/>
      <c r="AG235" s="82"/>
      <c r="AH235" s="35"/>
      <c r="AI235" s="35"/>
      <c r="AJ235" s="35"/>
      <c r="AK235" s="35"/>
      <c r="AL235" s="35"/>
      <c r="AM235" s="35"/>
      <c r="AN235" s="35"/>
      <c r="AO235" s="35"/>
      <c r="AP235" s="35"/>
      <c r="AQ235" s="35"/>
      <c r="AR235" s="35"/>
      <c r="AS235" s="35"/>
      <c r="AT235" s="35"/>
      <c r="AU235" s="35"/>
      <c r="AV235" s="35"/>
      <c r="AW235" s="35"/>
      <c r="AX235" s="35"/>
      <c r="AY235" s="35"/>
      <c r="AZ235" s="35"/>
      <c r="BA235" s="35"/>
      <c r="BB235" s="35"/>
    </row>
    <row r="236" spans="1:54" s="77" customFormat="1" ht="12" customHeight="1" x14ac:dyDescent="0.15">
      <c r="A236" s="1562" t="s">
        <v>3085</v>
      </c>
      <c r="B236" s="1562"/>
      <c r="C236" s="1561" t="s">
        <v>3087</v>
      </c>
      <c r="D236" s="1561"/>
      <c r="E236" s="1561"/>
      <c r="F236" s="1561"/>
      <c r="G236" s="1561"/>
      <c r="H236" s="1561"/>
      <c r="I236" s="1561"/>
      <c r="J236" s="1561"/>
      <c r="K236" s="1561"/>
      <c r="L236" s="1561"/>
      <c r="M236" s="1561"/>
      <c r="N236" s="1561"/>
      <c r="O236" s="1561"/>
      <c r="P236" s="1561"/>
      <c r="Q236" s="1561"/>
      <c r="R236" s="1561"/>
      <c r="S236" s="1561"/>
      <c r="T236" s="1561"/>
      <c r="U236" s="1561"/>
      <c r="V236" s="1561"/>
      <c r="W236" s="1561"/>
      <c r="X236" s="1561"/>
      <c r="Y236" s="1561"/>
      <c r="Z236" s="1561"/>
      <c r="AA236" s="1561"/>
      <c r="AB236" s="1561"/>
      <c r="AC236" s="1561"/>
      <c r="AD236" s="1561"/>
      <c r="AE236" s="1561"/>
      <c r="AF236" s="54"/>
      <c r="AG236" s="82"/>
      <c r="AH236" s="35"/>
      <c r="AI236" s="35"/>
      <c r="AJ236" s="35"/>
      <c r="AK236" s="35"/>
      <c r="AL236" s="35"/>
      <c r="AM236" s="35"/>
      <c r="AN236" s="35"/>
      <c r="AO236" s="35"/>
      <c r="AP236" s="35"/>
      <c r="AQ236" s="35"/>
      <c r="AR236" s="35"/>
      <c r="AS236" s="35"/>
      <c r="AT236" s="35"/>
      <c r="AU236" s="35"/>
      <c r="AV236" s="35"/>
      <c r="AW236" s="35"/>
      <c r="AX236" s="35"/>
      <c r="AY236" s="35"/>
      <c r="AZ236" s="35"/>
      <c r="BA236" s="35"/>
      <c r="BB236" s="35"/>
    </row>
    <row r="237" spans="1:54" s="77" customFormat="1" ht="12" hidden="1" customHeight="1" x14ac:dyDescent="0.15">
      <c r="A237" s="1562"/>
      <c r="B237" s="1562"/>
      <c r="C237" s="1635"/>
      <c r="D237" s="1561"/>
      <c r="E237" s="1561"/>
      <c r="F237" s="1561"/>
      <c r="G237" s="1561"/>
      <c r="H237" s="1561"/>
      <c r="I237" s="1561"/>
      <c r="J237" s="1561"/>
      <c r="K237" s="1561"/>
      <c r="L237" s="1561"/>
      <c r="M237" s="1561"/>
      <c r="N237" s="1561"/>
      <c r="O237" s="1561"/>
      <c r="P237" s="1561"/>
      <c r="Q237" s="1561"/>
      <c r="R237" s="1561"/>
      <c r="S237" s="1561"/>
      <c r="T237" s="1561"/>
      <c r="U237" s="1561"/>
      <c r="V237" s="1561"/>
      <c r="W237" s="1561"/>
      <c r="X237" s="1561"/>
      <c r="Y237" s="1561"/>
      <c r="Z237" s="1561"/>
      <c r="AA237" s="1561"/>
      <c r="AB237" s="1561"/>
      <c r="AC237" s="1561"/>
      <c r="AD237" s="1561"/>
      <c r="AE237" s="1561"/>
      <c r="AF237" s="54"/>
      <c r="AG237" s="82"/>
      <c r="AH237" s="35"/>
      <c r="AI237" s="35"/>
      <c r="AJ237" s="35"/>
      <c r="AK237" s="35"/>
      <c r="AL237" s="35"/>
      <c r="AM237" s="35"/>
      <c r="AN237" s="35"/>
      <c r="AO237" s="35"/>
      <c r="AP237" s="35"/>
      <c r="AQ237" s="35"/>
      <c r="AR237" s="35"/>
      <c r="AS237" s="35"/>
      <c r="AT237" s="35"/>
      <c r="AU237" s="35"/>
      <c r="AV237" s="35"/>
      <c r="AW237" s="35"/>
      <c r="AX237" s="35"/>
      <c r="AY237" s="35"/>
      <c r="AZ237" s="35"/>
      <c r="BA237" s="35"/>
      <c r="BB237" s="35"/>
    </row>
    <row r="238" spans="1:54" s="77" customFormat="1" ht="12" hidden="1" customHeight="1" x14ac:dyDescent="0.15">
      <c r="A238" s="1562"/>
      <c r="B238" s="1562"/>
      <c r="C238" s="1561"/>
      <c r="D238" s="1561"/>
      <c r="E238" s="1561"/>
      <c r="F238" s="1561"/>
      <c r="G238" s="1561"/>
      <c r="H238" s="1561"/>
      <c r="I238" s="1561"/>
      <c r="J238" s="1561"/>
      <c r="K238" s="1561"/>
      <c r="L238" s="1561"/>
      <c r="M238" s="1561"/>
      <c r="N238" s="1561"/>
      <c r="O238" s="1561"/>
      <c r="P238" s="1561"/>
      <c r="Q238" s="1561"/>
      <c r="R238" s="1561"/>
      <c r="S238" s="1561"/>
      <c r="T238" s="1561"/>
      <c r="U238" s="1561"/>
      <c r="V238" s="1561"/>
      <c r="W238" s="1561"/>
      <c r="X238" s="1561"/>
      <c r="Y238" s="1561"/>
      <c r="Z238" s="1561"/>
      <c r="AA238" s="1561"/>
      <c r="AB238" s="1561"/>
      <c r="AC238" s="1561"/>
      <c r="AD238" s="1561"/>
      <c r="AE238" s="1561"/>
      <c r="AF238" s="54"/>
      <c r="AG238" s="82"/>
      <c r="AH238" s="35"/>
      <c r="AI238" s="35"/>
      <c r="AJ238" s="35"/>
      <c r="AK238" s="35"/>
      <c r="AL238" s="35"/>
      <c r="AM238" s="35"/>
      <c r="AN238" s="35"/>
      <c r="AO238" s="35"/>
      <c r="AP238" s="35"/>
      <c r="AQ238" s="35"/>
      <c r="AR238" s="35"/>
      <c r="AS238" s="35"/>
      <c r="AT238" s="35"/>
      <c r="AU238" s="35"/>
      <c r="AV238" s="35"/>
      <c r="AW238" s="35"/>
      <c r="AX238" s="35"/>
      <c r="AY238" s="35"/>
      <c r="AZ238" s="35"/>
      <c r="BA238" s="35"/>
      <c r="BB238" s="35"/>
    </row>
    <row r="239" spans="1:54" s="77" customFormat="1" ht="12" hidden="1" customHeight="1" x14ac:dyDescent="0.15">
      <c r="A239" s="1562"/>
      <c r="B239" s="1562"/>
      <c r="C239" s="1561"/>
      <c r="D239" s="1561"/>
      <c r="E239" s="1561"/>
      <c r="F239" s="1561"/>
      <c r="G239" s="1561"/>
      <c r="H239" s="1561"/>
      <c r="I239" s="1561"/>
      <c r="J239" s="1561"/>
      <c r="K239" s="1561"/>
      <c r="L239" s="1561"/>
      <c r="M239" s="1561"/>
      <c r="N239" s="1561"/>
      <c r="O239" s="1561"/>
      <c r="P239" s="1561"/>
      <c r="Q239" s="1561"/>
      <c r="R239" s="1561"/>
      <c r="S239" s="1561"/>
      <c r="T239" s="1561"/>
      <c r="U239" s="1561"/>
      <c r="V239" s="1561"/>
      <c r="W239" s="1561"/>
      <c r="X239" s="1561"/>
      <c r="Y239" s="1561"/>
      <c r="Z239" s="1561"/>
      <c r="AA239" s="1561"/>
      <c r="AB239" s="1561"/>
      <c r="AC239" s="1561"/>
      <c r="AD239" s="1561"/>
      <c r="AE239" s="1561"/>
      <c r="AF239" s="54"/>
      <c r="AG239" s="82"/>
      <c r="AH239" s="35"/>
      <c r="AI239" s="35"/>
      <c r="AJ239" s="35"/>
      <c r="AK239" s="35"/>
      <c r="AL239" s="35"/>
      <c r="AM239" s="35"/>
      <c r="AN239" s="35"/>
      <c r="AO239" s="35"/>
      <c r="AP239" s="35"/>
      <c r="AQ239" s="35"/>
      <c r="AR239" s="35"/>
      <c r="AS239" s="35"/>
      <c r="AT239" s="35"/>
      <c r="AU239" s="35"/>
      <c r="AV239" s="35"/>
      <c r="AW239" s="35"/>
      <c r="AX239" s="35"/>
      <c r="AY239" s="35"/>
      <c r="AZ239" s="35"/>
      <c r="BA239" s="35"/>
      <c r="BB239" s="35"/>
    </row>
    <row r="240" spans="1:54" s="77" customFormat="1" ht="4.9000000000000004" customHeight="1" x14ac:dyDescent="0.15">
      <c r="A240" s="1563"/>
      <c r="B240" s="1563"/>
      <c r="C240" s="1564"/>
      <c r="D240" s="1564"/>
      <c r="E240" s="1564"/>
      <c r="F240" s="1564"/>
      <c r="G240" s="1564"/>
      <c r="H240" s="1564"/>
      <c r="I240" s="1564"/>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54"/>
      <c r="AG240" s="82"/>
      <c r="AH240" s="35"/>
      <c r="AI240" s="35"/>
      <c r="AJ240" s="35"/>
      <c r="AK240" s="35"/>
      <c r="AL240" s="35"/>
      <c r="AM240" s="35"/>
      <c r="AN240" s="35"/>
      <c r="AO240" s="35"/>
      <c r="AP240" s="35"/>
      <c r="AQ240" s="35"/>
      <c r="AR240" s="35"/>
      <c r="AS240" s="35"/>
      <c r="AT240" s="35"/>
      <c r="AU240" s="35"/>
      <c r="AV240" s="35"/>
      <c r="AW240" s="35"/>
      <c r="AX240" s="35"/>
      <c r="AY240" s="35"/>
      <c r="AZ240" s="35"/>
      <c r="BA240" s="35"/>
      <c r="BB240" s="35"/>
    </row>
    <row r="241" spans="1:54" s="77" customFormat="1" ht="4.9000000000000004" customHeight="1" x14ac:dyDescent="0.15">
      <c r="A241" s="1563"/>
      <c r="B241" s="1563"/>
      <c r="C241" s="1565"/>
      <c r="D241" s="1565"/>
      <c r="E241" s="1565"/>
      <c r="F241" s="1565"/>
      <c r="G241" s="1565"/>
      <c r="H241" s="1565"/>
      <c r="I241" s="1565"/>
      <c r="J241" s="1565"/>
      <c r="K241" s="1565"/>
      <c r="L241" s="1565"/>
      <c r="M241" s="1565"/>
      <c r="N241" s="1565"/>
      <c r="O241" s="1565"/>
      <c r="P241" s="1565"/>
      <c r="Q241" s="1565"/>
      <c r="R241" s="1565"/>
      <c r="S241" s="1565"/>
      <c r="T241" s="1565"/>
      <c r="U241" s="1565"/>
      <c r="V241" s="1565"/>
      <c r="W241" s="1565"/>
      <c r="X241" s="1565"/>
      <c r="Y241" s="1565"/>
      <c r="Z241" s="1565"/>
      <c r="AA241" s="1565"/>
      <c r="AB241" s="1565"/>
      <c r="AC241" s="1565"/>
      <c r="AD241" s="1565"/>
      <c r="AE241" s="1565"/>
      <c r="AF241" s="54"/>
      <c r="AG241" s="82"/>
      <c r="AH241" s="35"/>
      <c r="AI241" s="35"/>
      <c r="AJ241" s="35"/>
      <c r="AK241" s="35"/>
      <c r="AL241" s="35"/>
      <c r="AM241" s="35"/>
      <c r="AN241" s="35"/>
      <c r="AO241" s="35"/>
      <c r="AP241" s="35"/>
      <c r="AQ241" s="35"/>
      <c r="AR241" s="35"/>
      <c r="AS241" s="35"/>
      <c r="AT241" s="35"/>
      <c r="AU241" s="35"/>
      <c r="AV241" s="35"/>
      <c r="AW241" s="35"/>
      <c r="AX241" s="35"/>
      <c r="AY241" s="35"/>
      <c r="AZ241" s="35"/>
      <c r="BA241" s="35"/>
      <c r="BB241" s="35"/>
    </row>
    <row r="242" spans="1:54" s="77" customFormat="1" ht="4.9000000000000004" customHeight="1" x14ac:dyDescent="0.15">
      <c r="A242" s="1563"/>
      <c r="B242" s="1563"/>
      <c r="C242" s="1564"/>
      <c r="D242" s="1564"/>
      <c r="E242" s="1564"/>
      <c r="F242" s="1564"/>
      <c r="G242" s="1564"/>
      <c r="H242" s="1564"/>
      <c r="I242" s="1564"/>
      <c r="J242" s="1564"/>
      <c r="K242" s="1564"/>
      <c r="L242" s="1564"/>
      <c r="M242" s="1564"/>
      <c r="N242" s="1564"/>
      <c r="O242" s="1564"/>
      <c r="P242" s="1564"/>
      <c r="Q242" s="1564"/>
      <c r="R242" s="1564"/>
      <c r="S242" s="1564"/>
      <c r="T242" s="1564"/>
      <c r="U242" s="1564"/>
      <c r="V242" s="1564"/>
      <c r="W242" s="1564"/>
      <c r="X242" s="1564"/>
      <c r="Y242" s="1564"/>
      <c r="Z242" s="1564"/>
      <c r="AA242" s="1564"/>
      <c r="AB242" s="1564"/>
      <c r="AC242" s="1564"/>
      <c r="AD242" s="1564"/>
      <c r="AE242" s="1564"/>
      <c r="AF242" s="54"/>
      <c r="AG242" s="82"/>
      <c r="AH242" s="35"/>
      <c r="AI242" s="35"/>
      <c r="AJ242" s="35"/>
      <c r="AK242" s="35"/>
      <c r="AL242" s="35"/>
      <c r="AM242" s="35"/>
      <c r="AN242" s="35"/>
      <c r="AO242" s="35"/>
      <c r="AP242" s="35"/>
      <c r="AQ242" s="35"/>
      <c r="AR242" s="35"/>
      <c r="AS242" s="35"/>
      <c r="AT242" s="35"/>
      <c r="AU242" s="35"/>
      <c r="AV242" s="35"/>
      <c r="AW242" s="35"/>
      <c r="AX242" s="35"/>
      <c r="AY242" s="35"/>
      <c r="AZ242" s="35"/>
      <c r="BA242" s="35"/>
      <c r="BB242" s="35"/>
    </row>
    <row r="243" spans="1:54" s="77" customFormat="1" ht="12.75" customHeight="1" x14ac:dyDescent="0.15">
      <c r="A243" s="384" t="s">
        <v>2973</v>
      </c>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54"/>
      <c r="AG243" s="82"/>
      <c r="AH243" s="35"/>
      <c r="AI243" s="35"/>
      <c r="AJ243" s="35"/>
      <c r="AK243" s="35"/>
      <c r="AL243" s="35"/>
      <c r="AM243" s="35"/>
      <c r="AN243" s="35"/>
      <c r="AO243" s="35"/>
      <c r="AP243" s="35"/>
      <c r="AQ243" s="35"/>
      <c r="AR243" s="35"/>
      <c r="AS243" s="35"/>
      <c r="AT243" s="35"/>
      <c r="AU243" s="35"/>
      <c r="AV243" s="35"/>
      <c r="AW243" s="35"/>
      <c r="AX243" s="35"/>
      <c r="AY243" s="35"/>
      <c r="AZ243" s="35"/>
      <c r="BA243" s="35"/>
      <c r="BB243" s="35"/>
    </row>
    <row r="244" spans="1:54" s="77" customFormat="1" ht="4.9000000000000004" customHeight="1" x14ac:dyDescent="0.15">
      <c r="A244" s="41"/>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54"/>
      <c r="AG244" s="82"/>
      <c r="AH244" s="35"/>
      <c r="AI244" s="35"/>
      <c r="AJ244" s="35"/>
      <c r="AK244" s="35"/>
      <c r="AL244" s="35"/>
      <c r="AM244" s="35"/>
      <c r="AN244" s="35"/>
      <c r="AO244" s="35"/>
      <c r="AP244" s="35"/>
      <c r="AQ244" s="35"/>
      <c r="AR244" s="35"/>
      <c r="AS244" s="35"/>
      <c r="AT244" s="35"/>
      <c r="AU244" s="35"/>
      <c r="AV244" s="35"/>
      <c r="AW244" s="35"/>
      <c r="AX244" s="35"/>
      <c r="AY244" s="35"/>
      <c r="AZ244" s="35"/>
      <c r="BA244" s="35"/>
      <c r="BB244" s="35"/>
    </row>
    <row r="245" spans="1:54" s="77" customFormat="1" ht="30" customHeight="1" x14ac:dyDescent="0.15">
      <c r="A245" s="1081" t="s">
        <v>78</v>
      </c>
      <c r="B245" s="1081"/>
      <c r="C245" s="1081"/>
      <c r="D245" s="1081"/>
      <c r="E245" s="1081"/>
      <c r="F245" s="1081"/>
      <c r="G245" s="1081"/>
      <c r="H245" s="1081"/>
      <c r="I245" s="1081"/>
      <c r="J245" s="1081"/>
      <c r="K245" s="1081"/>
      <c r="L245" s="1081"/>
      <c r="M245" s="1081"/>
      <c r="N245" s="1081"/>
      <c r="O245" s="1081"/>
      <c r="P245" s="1081"/>
      <c r="Q245" s="1081"/>
      <c r="R245" s="1081"/>
      <c r="S245" s="1081"/>
      <c r="T245" s="1081"/>
      <c r="U245" s="1081"/>
      <c r="V245" s="1081"/>
      <c r="W245" s="1081"/>
      <c r="X245" s="1081"/>
      <c r="Y245" s="1081"/>
      <c r="Z245" s="1081"/>
      <c r="AA245" s="1081"/>
      <c r="AB245" s="1081"/>
      <c r="AC245" s="1081"/>
      <c r="AD245" s="1081"/>
      <c r="AE245" s="1081"/>
      <c r="AF245" s="54"/>
      <c r="AG245" s="82"/>
      <c r="AH245" s="35"/>
      <c r="AI245" s="35"/>
      <c r="AJ245" s="35"/>
      <c r="AK245" s="35"/>
      <c r="AL245" s="35"/>
      <c r="AM245" s="35"/>
      <c r="AN245" s="35"/>
      <c r="AO245" s="35"/>
      <c r="AP245" s="35"/>
      <c r="AQ245" s="35"/>
      <c r="AR245" s="35"/>
      <c r="AS245" s="35"/>
      <c r="AT245" s="35"/>
      <c r="AU245" s="35"/>
      <c r="AV245" s="35"/>
      <c r="AW245" s="35"/>
      <c r="AX245" s="35"/>
      <c r="AY245" s="35"/>
      <c r="AZ245" s="35"/>
      <c r="BA245" s="35"/>
      <c r="BB245" s="35"/>
    </row>
    <row r="246" spans="1:54" s="77" customFormat="1" ht="40.15" customHeight="1" thickBot="1" x14ac:dyDescent="0.2">
      <c r="A246" s="218"/>
      <c r="B246" s="219"/>
      <c r="C246" s="219"/>
      <c r="D246" s="219"/>
      <c r="E246" s="219"/>
      <c r="F246" s="219"/>
      <c r="G246" s="219"/>
      <c r="H246" s="219"/>
      <c r="I246" s="219"/>
      <c r="J246" s="219"/>
      <c r="K246" s="2311" t="s">
        <v>2861</v>
      </c>
      <c r="L246" s="2312"/>
      <c r="M246" s="2313"/>
      <c r="N246" s="2314" t="s">
        <v>2857</v>
      </c>
      <c r="O246" s="2315"/>
      <c r="P246" s="2316"/>
      <c r="Q246" s="2317" t="s">
        <v>2858</v>
      </c>
      <c r="R246" s="2317"/>
      <c r="S246" s="2317"/>
      <c r="T246" s="2318" t="s">
        <v>2859</v>
      </c>
      <c r="U246" s="2318"/>
      <c r="V246" s="2318"/>
      <c r="W246" s="2319" t="s">
        <v>2862</v>
      </c>
      <c r="X246" s="2319"/>
      <c r="Y246" s="2319"/>
      <c r="Z246" s="2320" t="s">
        <v>2898</v>
      </c>
      <c r="AA246" s="2320"/>
      <c r="AB246" s="2320"/>
      <c r="AC246" s="2321" t="s">
        <v>79</v>
      </c>
      <c r="AD246" s="2322"/>
      <c r="AE246" s="2322"/>
      <c r="AF246" s="54"/>
      <c r="AG246" s="82"/>
      <c r="AH246" s="35"/>
      <c r="AI246" s="35"/>
      <c r="AJ246" s="35"/>
      <c r="AK246" s="35"/>
      <c r="AL246" s="35"/>
      <c r="AM246" s="35"/>
      <c r="AN246" s="35"/>
      <c r="AO246" s="35"/>
      <c r="AP246" s="35"/>
      <c r="AQ246" s="35"/>
      <c r="AR246" s="35"/>
      <c r="AS246" s="35"/>
      <c r="AT246" s="35"/>
      <c r="AU246" s="35"/>
      <c r="AV246" s="35"/>
      <c r="AW246" s="35"/>
      <c r="AX246" s="35"/>
      <c r="AY246" s="35"/>
      <c r="AZ246" s="35"/>
      <c r="BA246" s="35"/>
      <c r="BB246" s="35"/>
    </row>
    <row r="247" spans="1:54" s="77" customFormat="1" ht="19.899999999999999" customHeight="1" x14ac:dyDescent="0.15">
      <c r="A247" s="1684" t="s">
        <v>80</v>
      </c>
      <c r="B247" s="1684"/>
      <c r="C247" s="1685" t="s">
        <v>81</v>
      </c>
      <c r="D247" s="1686"/>
      <c r="E247" s="1686"/>
      <c r="F247" s="1686"/>
      <c r="G247" s="1686"/>
      <c r="H247" s="1686"/>
      <c r="I247" s="1686"/>
      <c r="J247" s="1686"/>
      <c r="K247" s="1687"/>
      <c r="L247" s="1678"/>
      <c r="M247" s="1679"/>
      <c r="N247" s="1677"/>
      <c r="O247" s="1678"/>
      <c r="P247" s="1679"/>
      <c r="Q247" s="1677"/>
      <c r="R247" s="1678"/>
      <c r="S247" s="1678"/>
      <c r="T247" s="2309"/>
      <c r="U247" s="2309"/>
      <c r="V247" s="2309"/>
      <c r="W247" s="1678"/>
      <c r="X247" s="1678"/>
      <c r="Y247" s="1679"/>
      <c r="Z247" s="1677"/>
      <c r="AA247" s="1678"/>
      <c r="AB247" s="1679"/>
      <c r="AC247" s="1677"/>
      <c r="AD247" s="1678"/>
      <c r="AE247" s="1680"/>
      <c r="AF247" s="417" t="str">
        <f>IF((AND(K231="×",COUNTA(K247:K252)=0)),"←「英語の外国人教員等」が未配置である理由を回答してください",
IF(AND(N231="×",COUNTA(N247:N252)=0),"←「JETプログラムのALT」が未配置である理由についてお答えください。",
IF(AND(Q231="×",COUNTA(Q247:Q252)=0),"←「教員業務支援員」が未配置である理由についてお答えください。",
IF(AND(T231="×",COUNTA(T248:T252)=0),"←「学習指導員」が未配置である理由についてお答えください。",
IF(AND(W231="×",COUNTA(W247:W252)=0),"←「部活動指導員」が未配置である理由についてお答えください。",
IF(AND(Z231="×",COUNTA(Z247:Z252)=0),"←「情報通信技術(ICT)支援員」が未配置である理由についてお答えください。",
IF(AND(AC231="×",COUNTA(AC247:AC252)=0),"←「スクールカウンセラー」が未配置である理由についてお答えください。",
"")))))))</f>
        <v>←「英語の外国人教員等」が未配置である理由を回答してください</v>
      </c>
      <c r="AH247" s="35"/>
      <c r="AI247" s="35"/>
      <c r="AJ247" s="35"/>
      <c r="AK247" s="35"/>
      <c r="AL247" s="35"/>
      <c r="AM247" s="35"/>
      <c r="AN247" s="35"/>
      <c r="AO247" s="35"/>
      <c r="AP247" s="35"/>
      <c r="AQ247" s="35"/>
      <c r="AR247" s="35"/>
      <c r="AS247" s="35"/>
    </row>
    <row r="248" spans="1:54" s="77" customFormat="1" ht="19.899999999999999" customHeight="1" x14ac:dyDescent="0.15">
      <c r="A248" s="1684"/>
      <c r="B248" s="1684"/>
      <c r="C248" s="1685" t="s">
        <v>82</v>
      </c>
      <c r="D248" s="1686"/>
      <c r="E248" s="1686"/>
      <c r="F248" s="1686"/>
      <c r="G248" s="1686"/>
      <c r="H248" s="1686"/>
      <c r="I248" s="1686"/>
      <c r="J248" s="1686"/>
      <c r="K248" s="1690"/>
      <c r="L248" s="1668"/>
      <c r="M248" s="1669"/>
      <c r="N248" s="1667"/>
      <c r="O248" s="1668"/>
      <c r="P248" s="1669"/>
      <c r="Q248" s="1667"/>
      <c r="R248" s="1668"/>
      <c r="S248" s="1668"/>
      <c r="T248" s="2310"/>
      <c r="U248" s="2310"/>
      <c r="V248" s="2310"/>
      <c r="W248" s="1668"/>
      <c r="X248" s="1668"/>
      <c r="Y248" s="1669"/>
      <c r="Z248" s="1667"/>
      <c r="AA248" s="1668"/>
      <c r="AB248" s="1669"/>
      <c r="AC248" s="1667"/>
      <c r="AD248" s="1668"/>
      <c r="AE248" s="1670"/>
      <c r="AF248" s="417"/>
      <c r="AH248" s="35"/>
      <c r="AI248" s="35"/>
      <c r="AJ248" s="35"/>
      <c r="AK248" s="35"/>
      <c r="AL248" s="35"/>
      <c r="AM248" s="35"/>
      <c r="AN248" s="35"/>
      <c r="AO248" s="35"/>
      <c r="AP248" s="35"/>
      <c r="AQ248" s="35"/>
      <c r="AR248" s="35"/>
      <c r="AS248" s="35"/>
    </row>
    <row r="249" spans="1:54" s="77" customFormat="1" ht="19.899999999999999" customHeight="1" x14ac:dyDescent="0.15">
      <c r="A249" s="1684"/>
      <c r="B249" s="1684"/>
      <c r="C249" s="1671" t="s">
        <v>2830</v>
      </c>
      <c r="D249" s="1672"/>
      <c r="E249" s="1672"/>
      <c r="F249" s="1672"/>
      <c r="G249" s="1672"/>
      <c r="H249" s="1672"/>
      <c r="I249" s="1672"/>
      <c r="J249" s="1672"/>
      <c r="K249" s="1673"/>
      <c r="L249" s="1674"/>
      <c r="M249" s="1675"/>
      <c r="N249" s="1676"/>
      <c r="O249" s="1674"/>
      <c r="P249" s="1675"/>
      <c r="Q249" s="1676"/>
      <c r="R249" s="1674"/>
      <c r="S249" s="1675"/>
      <c r="T249" s="2306"/>
      <c r="U249" s="2307"/>
      <c r="V249" s="2308"/>
      <c r="W249" s="1676"/>
      <c r="X249" s="1674"/>
      <c r="Y249" s="1675"/>
      <c r="Z249" s="1667"/>
      <c r="AA249" s="1668"/>
      <c r="AB249" s="1669"/>
      <c r="AC249" s="1667"/>
      <c r="AD249" s="1668"/>
      <c r="AE249" s="1670"/>
      <c r="AF249" s="417"/>
      <c r="AH249" s="35"/>
      <c r="AI249" s="35"/>
      <c r="AJ249" s="35"/>
      <c r="AK249" s="35"/>
      <c r="AL249" s="35"/>
      <c r="AM249" s="35"/>
      <c r="AN249" s="35"/>
      <c r="AO249" s="35"/>
      <c r="AP249" s="35"/>
      <c r="AQ249" s="35"/>
      <c r="AR249" s="35"/>
      <c r="AS249" s="35"/>
    </row>
    <row r="250" spans="1:54" s="77" customFormat="1" ht="19.899999999999999" customHeight="1" x14ac:dyDescent="0.15">
      <c r="A250" s="1684"/>
      <c r="B250" s="1684"/>
      <c r="C250" s="1671" t="s">
        <v>2831</v>
      </c>
      <c r="D250" s="1672"/>
      <c r="E250" s="1672"/>
      <c r="F250" s="1672"/>
      <c r="G250" s="1672"/>
      <c r="H250" s="1672"/>
      <c r="I250" s="1672"/>
      <c r="J250" s="1672"/>
      <c r="K250" s="1673"/>
      <c r="L250" s="1674"/>
      <c r="M250" s="1675"/>
      <c r="N250" s="1676"/>
      <c r="O250" s="1674"/>
      <c r="P250" s="1675"/>
      <c r="Q250" s="1681"/>
      <c r="R250" s="1682"/>
      <c r="S250" s="1683"/>
      <c r="T250" s="1681"/>
      <c r="U250" s="1682"/>
      <c r="V250" s="1683"/>
      <c r="W250" s="1681"/>
      <c r="X250" s="1682"/>
      <c r="Y250" s="1683"/>
      <c r="Z250" s="1667"/>
      <c r="AA250" s="1668"/>
      <c r="AB250" s="1669"/>
      <c r="AC250" s="1667"/>
      <c r="AD250" s="1668"/>
      <c r="AE250" s="1670"/>
      <c r="AF250" s="417"/>
      <c r="AH250" s="35"/>
      <c r="AI250" s="35"/>
      <c r="AJ250" s="35"/>
      <c r="AK250" s="35"/>
      <c r="AL250" s="35"/>
      <c r="AM250" s="35"/>
      <c r="AN250" s="35"/>
      <c r="AO250" s="35"/>
      <c r="AP250" s="35"/>
      <c r="AQ250" s="35"/>
      <c r="AR250" s="35"/>
      <c r="AS250" s="35"/>
    </row>
    <row r="251" spans="1:54" s="77" customFormat="1" ht="19.899999999999999" customHeight="1" x14ac:dyDescent="0.15">
      <c r="A251" s="1684"/>
      <c r="B251" s="1684"/>
      <c r="C251" s="1688" t="s">
        <v>83</v>
      </c>
      <c r="D251" s="1689"/>
      <c r="E251" s="1689"/>
      <c r="F251" s="1689"/>
      <c r="G251" s="1689"/>
      <c r="H251" s="1689"/>
      <c r="I251" s="1689"/>
      <c r="J251" s="1689"/>
      <c r="K251" s="1690"/>
      <c r="L251" s="1668"/>
      <c r="M251" s="1669"/>
      <c r="N251" s="1667"/>
      <c r="O251" s="1668"/>
      <c r="P251" s="1669"/>
      <c r="Q251" s="1667"/>
      <c r="R251" s="1668"/>
      <c r="S251" s="1669"/>
      <c r="T251" s="1667"/>
      <c r="U251" s="1668"/>
      <c r="V251" s="1669"/>
      <c r="W251" s="1667"/>
      <c r="X251" s="1668"/>
      <c r="Y251" s="1669"/>
      <c r="Z251" s="1667"/>
      <c r="AA251" s="1668"/>
      <c r="AB251" s="1669"/>
      <c r="AC251" s="1667"/>
      <c r="AD251" s="1668"/>
      <c r="AE251" s="1670"/>
      <c r="AF251" s="417"/>
      <c r="AH251" s="35"/>
      <c r="AI251" s="35"/>
      <c r="AJ251" s="35"/>
      <c r="AK251" s="35"/>
      <c r="AL251" s="35"/>
      <c r="AM251" s="35"/>
      <c r="AN251" s="35"/>
      <c r="AO251" s="35"/>
      <c r="AP251" s="35"/>
      <c r="AQ251" s="35"/>
      <c r="AR251" s="35"/>
      <c r="AS251" s="35"/>
    </row>
    <row r="252" spans="1:54" s="77" customFormat="1" ht="30" customHeight="1" x14ac:dyDescent="0.15">
      <c r="A252" s="1684"/>
      <c r="B252" s="1684"/>
      <c r="C252" s="1671" t="s">
        <v>2863</v>
      </c>
      <c r="D252" s="1689"/>
      <c r="E252" s="1689"/>
      <c r="F252" s="1689"/>
      <c r="G252" s="1689"/>
      <c r="H252" s="1689"/>
      <c r="I252" s="1689"/>
      <c r="J252" s="1689"/>
      <c r="K252" s="1690"/>
      <c r="L252" s="1668"/>
      <c r="M252" s="1669"/>
      <c r="N252" s="1667"/>
      <c r="O252" s="1668"/>
      <c r="P252" s="1669"/>
      <c r="Q252" s="1667"/>
      <c r="R252" s="1668"/>
      <c r="S252" s="1669"/>
      <c r="T252" s="1667"/>
      <c r="U252" s="1668"/>
      <c r="V252" s="1669"/>
      <c r="W252" s="1667"/>
      <c r="X252" s="1668"/>
      <c r="Y252" s="1669"/>
      <c r="Z252" s="1667"/>
      <c r="AA252" s="1668"/>
      <c r="AB252" s="1669"/>
      <c r="AC252" s="1667"/>
      <c r="AD252" s="1668"/>
      <c r="AE252" s="1670"/>
      <c r="AF252" s="417"/>
      <c r="AH252" s="35"/>
      <c r="AI252" s="35"/>
      <c r="AJ252" s="35"/>
      <c r="AK252" s="35"/>
      <c r="AL252" s="35"/>
      <c r="AM252" s="35"/>
      <c r="AN252" s="35"/>
      <c r="AO252" s="35"/>
      <c r="AP252" s="35"/>
      <c r="AQ252" s="35"/>
      <c r="AR252" s="35"/>
      <c r="AS252" s="35"/>
    </row>
    <row r="253" spans="1:54" s="77" customFormat="1" ht="19.899999999999999" customHeight="1" x14ac:dyDescent="0.15">
      <c r="A253" s="1684" t="s">
        <v>84</v>
      </c>
      <c r="B253" s="1684"/>
      <c r="C253" s="1688" t="s">
        <v>2832</v>
      </c>
      <c r="D253" s="1689"/>
      <c r="E253" s="1689"/>
      <c r="F253" s="1689"/>
      <c r="G253" s="1689"/>
      <c r="H253" s="1689"/>
      <c r="I253" s="1689"/>
      <c r="J253" s="1689"/>
      <c r="K253" s="2304"/>
      <c r="L253" s="1682"/>
      <c r="M253" s="1683"/>
      <c r="N253" s="1681"/>
      <c r="O253" s="1682"/>
      <c r="P253" s="1683"/>
      <c r="Q253" s="1681"/>
      <c r="R253" s="1682"/>
      <c r="S253" s="1683"/>
      <c r="T253" s="1681"/>
      <c r="U253" s="1682"/>
      <c r="V253" s="1683"/>
      <c r="W253" s="1681"/>
      <c r="X253" s="1682"/>
      <c r="Y253" s="1683"/>
      <c r="Z253" s="1681"/>
      <c r="AA253" s="1682"/>
      <c r="AB253" s="1683"/>
      <c r="AC253" s="1681"/>
      <c r="AD253" s="1682"/>
      <c r="AE253" s="2305"/>
      <c r="AF253" s="58" t="str">
        <f>IF(AND(K231="○",COUNTA(K253:M257)=0),"←「英語の外国人教員等」の配置後の課題を回答してください",
IF(AND(N231="○",COUNTA(N253:P257)=0),"←「JETプログラムのALT」の配置後の課題を回答してください",
IF(AND(Q231="○",COUNTA(Q253:S257)=0),"←「教員業務支援員」の配置後の課題を回答してください",
IF(AND(T231="○",COUNTA(T253:V257)=0),"←「学習指導員」の配置後の課題を回答してください",
IF(AND(W231="○",COUNTA(W253:Y257)=0),"←「部活動支援員」の配置後の課題を回答してください",
IF(AND(Z231="○",COUNTA(Z253:AB257)=0),"←「情報通信技術(ICT)支援員」の配置後の課題を回答してください",
IF(AND(AC231="○",COUNTA(AC253:AE257)=0),"←「スクールカウンセラー」の配置後の課題を回答してください",
"")))))))</f>
        <v/>
      </c>
      <c r="AH253" s="35"/>
      <c r="AI253" s="35"/>
      <c r="AJ253" s="35"/>
      <c r="AK253" s="35"/>
      <c r="AL253" s="35"/>
      <c r="AM253" s="35"/>
      <c r="AN253" s="35"/>
      <c r="AO253" s="35"/>
      <c r="AP253" s="35"/>
      <c r="AQ253" s="35"/>
      <c r="AR253" s="35"/>
      <c r="AS253" s="35"/>
    </row>
    <row r="254" spans="1:54" s="77" customFormat="1" ht="37.5" customHeight="1" x14ac:dyDescent="0.15">
      <c r="A254" s="1684"/>
      <c r="B254" s="1684"/>
      <c r="C254" s="1699" t="s">
        <v>2860</v>
      </c>
      <c r="D254" s="1698"/>
      <c r="E254" s="1698"/>
      <c r="F254" s="1698"/>
      <c r="G254" s="1698"/>
      <c r="H254" s="1698"/>
      <c r="I254" s="1698"/>
      <c r="J254" s="1698"/>
      <c r="K254" s="2304"/>
      <c r="L254" s="1682"/>
      <c r="M254" s="1683"/>
      <c r="N254" s="1681"/>
      <c r="O254" s="1682"/>
      <c r="P254" s="1683"/>
      <c r="Q254" s="1681"/>
      <c r="R254" s="1682"/>
      <c r="S254" s="1683"/>
      <c r="T254" s="1681"/>
      <c r="U254" s="1682"/>
      <c r="V254" s="1683"/>
      <c r="W254" s="1681"/>
      <c r="X254" s="1682"/>
      <c r="Y254" s="1683"/>
      <c r="Z254" s="1681"/>
      <c r="AA254" s="1682"/>
      <c r="AB254" s="1683"/>
      <c r="AC254" s="1681"/>
      <c r="AD254" s="1682"/>
      <c r="AE254" s="2305"/>
      <c r="AH254" s="35"/>
      <c r="AI254" s="35"/>
      <c r="AJ254" s="35"/>
      <c r="AK254" s="35"/>
      <c r="AL254" s="35"/>
      <c r="AM254" s="35"/>
      <c r="AN254" s="35"/>
      <c r="AO254" s="35"/>
      <c r="AP254" s="35"/>
      <c r="AQ254" s="35"/>
      <c r="AR254" s="35"/>
      <c r="AS254" s="35"/>
    </row>
    <row r="255" spans="1:54" s="77" customFormat="1" ht="19.899999999999999" customHeight="1" x14ac:dyDescent="0.15">
      <c r="A255" s="1684"/>
      <c r="B255" s="1684"/>
      <c r="C255" s="1697" t="s">
        <v>2834</v>
      </c>
      <c r="D255" s="1698"/>
      <c r="E255" s="1698"/>
      <c r="F255" s="1698"/>
      <c r="G255" s="1698"/>
      <c r="H255" s="1698"/>
      <c r="I255" s="1698"/>
      <c r="J255" s="1698"/>
      <c r="K255" s="2304"/>
      <c r="L255" s="1682"/>
      <c r="M255" s="1683"/>
      <c r="N255" s="1681"/>
      <c r="O255" s="1682"/>
      <c r="P255" s="1683"/>
      <c r="Q255" s="1681"/>
      <c r="R255" s="1682"/>
      <c r="S255" s="1683"/>
      <c r="T255" s="1681"/>
      <c r="U255" s="1682"/>
      <c r="V255" s="1683"/>
      <c r="W255" s="1681"/>
      <c r="X255" s="1682"/>
      <c r="Y255" s="1683"/>
      <c r="Z255" s="1681"/>
      <c r="AA255" s="1682"/>
      <c r="AB255" s="1683"/>
      <c r="AC255" s="1681"/>
      <c r="AD255" s="1682"/>
      <c r="AE255" s="2305"/>
      <c r="AF255" s="58"/>
      <c r="AH255" s="35"/>
      <c r="AI255" s="35"/>
      <c r="AJ255" s="35"/>
      <c r="AK255" s="35"/>
      <c r="AL255" s="35"/>
      <c r="AM255" s="35"/>
      <c r="AN255" s="35"/>
      <c r="AO255" s="35"/>
      <c r="AP255" s="35"/>
      <c r="AQ255" s="35"/>
      <c r="AR255" s="35"/>
      <c r="AS255" s="35"/>
    </row>
    <row r="256" spans="1:54" s="77" customFormat="1" ht="19.899999999999999" customHeight="1" x14ac:dyDescent="0.15">
      <c r="A256" s="1684"/>
      <c r="B256" s="1684"/>
      <c r="C256" s="1685" t="s">
        <v>85</v>
      </c>
      <c r="D256" s="1686"/>
      <c r="E256" s="1686"/>
      <c r="F256" s="1686"/>
      <c r="G256" s="1686"/>
      <c r="H256" s="1686"/>
      <c r="I256" s="1686"/>
      <c r="J256" s="1686"/>
      <c r="K256" s="2304"/>
      <c r="L256" s="1682"/>
      <c r="M256" s="1683"/>
      <c r="N256" s="1681"/>
      <c r="O256" s="1682"/>
      <c r="P256" s="1683"/>
      <c r="Q256" s="1681"/>
      <c r="R256" s="1682"/>
      <c r="S256" s="1683"/>
      <c r="T256" s="1681"/>
      <c r="U256" s="1682"/>
      <c r="V256" s="1683"/>
      <c r="W256" s="1681"/>
      <c r="X256" s="1682"/>
      <c r="Y256" s="1683"/>
      <c r="Z256" s="1681"/>
      <c r="AA256" s="1682"/>
      <c r="AB256" s="1683"/>
      <c r="AC256" s="1681"/>
      <c r="AD256" s="1682"/>
      <c r="AE256" s="2305"/>
      <c r="AF256" s="58" t="str">
        <f>IF(AND(K256="○",COUNTA(K336:K340)&gt;1),"←「英語の外国人教員」の配置後課題について、回答が矛盾しています",
IF(AND(N256="○",COUNTA(N336:N340)&gt;1),"←「JETプログラムのALT」の配置後課題について、回答が矛盾しています",
IF(AND(Q256="○",COUNTA(Q336:Q340)&gt;1),"←「教員業務支援員」の配置後課題について、回答が矛盾しています",
IF(AND(T256="○",COUNTA(T336:T340)&gt;1),"←「学習指導員」の配置後課題について、回答が矛盾しています",
IF(AND(W256="○",COUNTA(W336:W340)&gt;1),"←「部活動支援員」の配置後課題について、回答が矛盾しています",
IF(AND(Z256="○",COUNTA(Z336:Z340)&gt;1),"←「情報通信技術（ICT）支援員」の配置後課題について、回答が矛盾しています",
IF(AND(AC256="○",COUNTA(AC336:AC340)&gt;1),"←「スクールカウンセラー」の配置後課題について、回答が矛盾しています","")))))))</f>
        <v/>
      </c>
      <c r="AH256" s="35"/>
      <c r="AI256" s="35"/>
      <c r="AJ256" s="35"/>
      <c r="AK256" s="35"/>
      <c r="AL256" s="35"/>
      <c r="AM256" s="35"/>
      <c r="AN256" s="35"/>
      <c r="AO256" s="35"/>
      <c r="AP256" s="35"/>
      <c r="AQ256" s="35"/>
      <c r="AR256" s="35"/>
      <c r="AS256" s="35"/>
    </row>
    <row r="257" spans="1:56" s="77" customFormat="1" ht="30" customHeight="1" thickBot="1" x14ac:dyDescent="0.2">
      <c r="A257" s="1684"/>
      <c r="B257" s="1684"/>
      <c r="C257" s="1695" t="s">
        <v>2863</v>
      </c>
      <c r="D257" s="1686"/>
      <c r="E257" s="1686"/>
      <c r="F257" s="1686"/>
      <c r="G257" s="1686"/>
      <c r="H257" s="1686"/>
      <c r="I257" s="1686"/>
      <c r="J257" s="1686"/>
      <c r="K257" s="2303"/>
      <c r="L257" s="2287"/>
      <c r="M257" s="2288"/>
      <c r="N257" s="2286"/>
      <c r="O257" s="2287"/>
      <c r="P257" s="2288"/>
      <c r="Q257" s="2286"/>
      <c r="R257" s="2287"/>
      <c r="S257" s="2288"/>
      <c r="T257" s="2286"/>
      <c r="U257" s="2287"/>
      <c r="V257" s="2288"/>
      <c r="W257" s="2286"/>
      <c r="X257" s="2287"/>
      <c r="Y257" s="2288"/>
      <c r="Z257" s="2286"/>
      <c r="AA257" s="2287"/>
      <c r="AB257" s="2288"/>
      <c r="AC257" s="2286"/>
      <c r="AD257" s="2287"/>
      <c r="AE257" s="2289"/>
      <c r="AF257" s="54"/>
      <c r="AG257" s="82"/>
      <c r="AH257" s="35"/>
      <c r="AI257" s="35"/>
      <c r="AJ257" s="35"/>
      <c r="AK257" s="35"/>
      <c r="AL257" s="35"/>
      <c r="AM257" s="35"/>
      <c r="AN257" s="35"/>
      <c r="AO257" s="35"/>
      <c r="AP257" s="35"/>
      <c r="AQ257" s="35"/>
      <c r="AR257" s="35"/>
      <c r="AS257" s="35"/>
      <c r="AT257" s="35"/>
      <c r="AU257" s="35"/>
      <c r="AV257" s="35"/>
      <c r="AW257" s="35"/>
      <c r="AX257" s="35"/>
      <c r="AY257" s="35"/>
      <c r="AZ257" s="35"/>
      <c r="BA257" s="35"/>
      <c r="BB257" s="35"/>
    </row>
    <row r="258" spans="1:56" s="77" customFormat="1" ht="4.9000000000000004" customHeight="1" x14ac:dyDescent="0.1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54"/>
      <c r="AG258" s="82"/>
      <c r="AH258" s="35"/>
      <c r="AI258" s="35"/>
      <c r="AJ258" s="35"/>
      <c r="AK258" s="35"/>
      <c r="AL258" s="35"/>
      <c r="AM258" s="35"/>
      <c r="AN258" s="35"/>
      <c r="AO258" s="35"/>
      <c r="AP258" s="35"/>
      <c r="AQ258" s="35"/>
      <c r="AR258" s="35"/>
      <c r="AS258" s="35"/>
      <c r="AT258" s="35"/>
      <c r="AU258" s="35"/>
      <c r="AV258" s="35"/>
      <c r="AW258" s="35"/>
      <c r="AX258" s="35"/>
      <c r="AY258" s="35"/>
      <c r="AZ258" s="35"/>
      <c r="BA258" s="35"/>
      <c r="BB258" s="35"/>
    </row>
    <row r="259" spans="1:56" s="77" customFormat="1" ht="4.9000000000000004" customHeight="1" x14ac:dyDescent="0.1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2290"/>
      <c r="AG259" s="82"/>
      <c r="AH259" s="35"/>
      <c r="AJ259" s="35"/>
      <c r="AK259" s="35"/>
      <c r="AL259" s="35"/>
      <c r="AM259" s="35"/>
      <c r="AN259" s="35"/>
      <c r="AO259" s="35"/>
      <c r="AP259" s="35"/>
      <c r="AQ259" s="35"/>
      <c r="AR259" s="35"/>
      <c r="AS259" s="35"/>
      <c r="AT259" s="35"/>
      <c r="AU259" s="35"/>
      <c r="AV259" s="35"/>
      <c r="AW259" s="35"/>
      <c r="AX259" s="35"/>
      <c r="AY259" s="35"/>
      <c r="AZ259" s="35"/>
      <c r="BA259" s="35"/>
      <c r="BB259" s="35"/>
    </row>
    <row r="260" spans="1:56" s="77" customFormat="1" ht="4.9000000000000004" customHeight="1" x14ac:dyDescent="0.1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2290"/>
      <c r="AG260" s="54"/>
      <c r="AH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row>
    <row r="261" spans="1:56" s="35" customFormat="1" ht="15" customHeight="1" x14ac:dyDescent="0.15">
      <c r="A261" s="1714" t="s">
        <v>3141</v>
      </c>
      <c r="B261" s="1715"/>
      <c r="C261" s="1715"/>
      <c r="D261" s="1715"/>
      <c r="E261" s="1715"/>
      <c r="F261" s="1715"/>
      <c r="G261" s="1715"/>
      <c r="H261" s="1715"/>
      <c r="I261" s="1715"/>
      <c r="J261" s="1715"/>
      <c r="K261" s="1715"/>
      <c r="L261" s="1715"/>
      <c r="M261" s="1715"/>
      <c r="N261" s="1715"/>
      <c r="O261" s="1715"/>
      <c r="P261" s="1715"/>
      <c r="Q261" s="1715"/>
      <c r="R261" s="1715"/>
      <c r="S261" s="1715"/>
      <c r="T261" s="1715"/>
      <c r="U261" s="1715"/>
      <c r="V261" s="1715"/>
      <c r="W261" s="1715"/>
      <c r="X261" s="1715"/>
      <c r="Y261" s="1715"/>
      <c r="Z261" s="1715"/>
      <c r="AA261" s="1715"/>
      <c r="AB261" s="1715"/>
      <c r="AC261" s="1715"/>
      <c r="AD261" s="1715"/>
      <c r="AE261" s="1715"/>
      <c r="AF261" s="51"/>
      <c r="AG261" s="31"/>
    </row>
    <row r="262" spans="1:56" s="35" customFormat="1" ht="15" customHeight="1" x14ac:dyDescent="0.15">
      <c r="A262" s="1716" t="s">
        <v>87</v>
      </c>
      <c r="B262" s="1716"/>
      <c r="C262" s="1716"/>
      <c r="D262" s="1716"/>
      <c r="E262" s="1716"/>
      <c r="F262" s="1716"/>
      <c r="G262" s="1716"/>
      <c r="H262" s="1716"/>
      <c r="I262" s="1716"/>
      <c r="J262" s="1716"/>
      <c r="K262" s="1716"/>
      <c r="L262" s="1716"/>
      <c r="M262" s="1716"/>
      <c r="N262" s="1716"/>
      <c r="O262" s="1716"/>
      <c r="P262" s="120"/>
      <c r="Q262" s="120"/>
      <c r="R262" s="120"/>
      <c r="S262" s="120"/>
      <c r="T262" s="120"/>
      <c r="U262" s="120"/>
      <c r="V262" s="120"/>
      <c r="W262" s="120"/>
      <c r="X262" s="120"/>
      <c r="Y262" s="120"/>
      <c r="Z262" s="120"/>
      <c r="AA262" s="120"/>
      <c r="AB262" s="120"/>
      <c r="AC262" s="120"/>
      <c r="AD262" s="120"/>
      <c r="AE262" s="120"/>
      <c r="AF262" s="51"/>
      <c r="AG262" s="31"/>
    </row>
    <row r="263" spans="1:56" s="35" customFormat="1" ht="4.9000000000000004" customHeight="1" x14ac:dyDescent="0.15">
      <c r="A263" s="350"/>
      <c r="B263" s="350"/>
      <c r="C263" s="350"/>
      <c r="D263" s="350"/>
      <c r="E263" s="350"/>
      <c r="F263" s="350"/>
      <c r="G263" s="350"/>
      <c r="H263" s="350"/>
      <c r="I263" s="350"/>
      <c r="J263" s="350"/>
      <c r="K263" s="350"/>
      <c r="L263" s="350"/>
      <c r="M263" s="350"/>
      <c r="N263" s="350"/>
      <c r="O263" s="350"/>
      <c r="P263" s="120"/>
      <c r="Q263" s="120"/>
      <c r="R263" s="120"/>
      <c r="S263" s="120"/>
      <c r="T263" s="120"/>
      <c r="U263" s="120"/>
      <c r="V263" s="120"/>
      <c r="W263" s="120"/>
      <c r="X263" s="120"/>
      <c r="Y263" s="120"/>
      <c r="Z263" s="120"/>
      <c r="AA263" s="120"/>
      <c r="AB263" s="120"/>
      <c r="AC263" s="120"/>
      <c r="AD263" s="120"/>
      <c r="AE263" s="120"/>
      <c r="AF263" s="51"/>
      <c r="AG263" s="31"/>
    </row>
    <row r="264" spans="1:56" s="35" customFormat="1" ht="15" customHeight="1" x14ac:dyDescent="0.15">
      <c r="A264" s="41" t="s">
        <v>88</v>
      </c>
      <c r="B264" s="207"/>
      <c r="C264" s="207"/>
      <c r="D264" s="207"/>
      <c r="E264" s="207"/>
      <c r="F264" s="207"/>
      <c r="G264" s="207"/>
      <c r="AF264" s="54"/>
      <c r="AG264" s="82"/>
    </row>
    <row r="265" spans="1:56" s="35" customFormat="1" ht="33.75" customHeight="1" thickBot="1" x14ac:dyDescent="0.2">
      <c r="A265" s="2291" t="s">
        <v>3142</v>
      </c>
      <c r="B265" s="2292"/>
      <c r="C265" s="2292"/>
      <c r="D265" s="2292"/>
      <c r="E265" s="2292"/>
      <c r="F265" s="2292"/>
      <c r="G265" s="2293"/>
      <c r="H265" s="2294" t="s">
        <v>90</v>
      </c>
      <c r="I265" s="2295"/>
      <c r="J265" s="2295"/>
      <c r="K265" s="2296"/>
      <c r="L265" s="2297" t="s">
        <v>91</v>
      </c>
      <c r="M265" s="2298"/>
      <c r="N265" s="2298"/>
      <c r="O265" s="2299"/>
      <c r="P265" s="2300" t="s">
        <v>3143</v>
      </c>
      <c r="Q265" s="2301"/>
      <c r="R265" s="2301"/>
      <c r="S265" s="2302"/>
      <c r="T265" s="2300" t="s">
        <v>3144</v>
      </c>
      <c r="U265" s="2301"/>
      <c r="V265" s="2301"/>
      <c r="W265" s="2302"/>
      <c r="X265" s="2294" t="s">
        <v>94</v>
      </c>
      <c r="Y265" s="2295"/>
      <c r="Z265" s="2295"/>
      <c r="AA265" s="2295"/>
      <c r="AB265" s="1726" t="s">
        <v>76</v>
      </c>
      <c r="AC265" s="1727"/>
      <c r="AD265" s="1728"/>
      <c r="AK265" s="54"/>
      <c r="AL265" s="54"/>
      <c r="AM265" s="82"/>
      <c r="AN265" s="82"/>
      <c r="AO265" s="82"/>
      <c r="AP265" s="82"/>
      <c r="AQ265" s="54"/>
      <c r="AR265" s="54"/>
      <c r="AS265" s="54"/>
      <c r="AT265" s="54"/>
      <c r="AU265" s="54"/>
      <c r="AV265" s="54"/>
      <c r="AW265" s="77"/>
      <c r="AX265" s="77"/>
    </row>
    <row r="266" spans="1:56" s="35" customFormat="1" ht="30" customHeight="1" thickBot="1" x14ac:dyDescent="0.2">
      <c r="A266" s="1707" t="s">
        <v>95</v>
      </c>
      <c r="B266" s="1708"/>
      <c r="C266" s="1708"/>
      <c r="D266" s="1708"/>
      <c r="E266" s="1708"/>
      <c r="F266" s="1708"/>
      <c r="G266" s="1708"/>
      <c r="H266" s="1709"/>
      <c r="I266" s="1710"/>
      <c r="J266" s="1710"/>
      <c r="K266" s="1711"/>
      <c r="L266" s="1712"/>
      <c r="M266" s="1710"/>
      <c r="N266" s="1710"/>
      <c r="O266" s="1711"/>
      <c r="P266" s="1712"/>
      <c r="Q266" s="1710"/>
      <c r="R266" s="1710"/>
      <c r="S266" s="1711"/>
      <c r="T266" s="1712"/>
      <c r="U266" s="1710"/>
      <c r="V266" s="1710"/>
      <c r="W266" s="1711"/>
      <c r="X266" s="1712"/>
      <c r="Y266" s="1710"/>
      <c r="Z266" s="1710"/>
      <c r="AA266" s="1713"/>
      <c r="AB266" s="2281">
        <f>SUM(H266:AA266)</f>
        <v>0</v>
      </c>
      <c r="AC266" s="2281"/>
      <c r="AD266" s="2282"/>
      <c r="AF266" s="1702" t="str">
        <f>IF(AND(H266="",L266="",P266="",T266="",X266=""),"←整備方法別台数が未記入です。","")</f>
        <v>←整備方法別台数が未記入です。</v>
      </c>
      <c r="AK266" s="54"/>
      <c r="AL266" s="54"/>
      <c r="AM266" s="82"/>
      <c r="AN266" s="82"/>
      <c r="AO266" s="82"/>
      <c r="AP266" s="82"/>
      <c r="AQ266" s="54"/>
      <c r="AR266" s="54"/>
      <c r="AS266" s="54"/>
      <c r="AT266" s="54"/>
      <c r="AU266" s="54"/>
      <c r="AV266" s="54"/>
      <c r="AW266" s="77"/>
      <c r="AX266" s="77"/>
    </row>
    <row r="267" spans="1:56" s="35" customFormat="1" ht="13.5" x14ac:dyDescent="0.15">
      <c r="A267" s="208"/>
      <c r="B267" s="208"/>
      <c r="C267" s="208"/>
      <c r="D267" s="208"/>
      <c r="E267" s="208"/>
      <c r="F267" s="208"/>
      <c r="G267" s="208"/>
      <c r="H267" s="209"/>
      <c r="I267" s="209"/>
      <c r="J267" s="209"/>
      <c r="K267" s="209"/>
      <c r="L267" s="1703"/>
      <c r="M267" s="1703"/>
      <c r="N267" s="1703"/>
      <c r="O267" s="1703"/>
      <c r="P267" s="1704"/>
      <c r="Q267" s="1704"/>
      <c r="R267" s="1704"/>
      <c r="S267" s="1704"/>
      <c r="T267" s="1704"/>
      <c r="U267" s="1704"/>
      <c r="V267" s="1704"/>
      <c r="W267" s="1704"/>
      <c r="X267" s="1704"/>
      <c r="Y267" s="1704"/>
      <c r="Z267" s="1704"/>
      <c r="AA267" s="1704"/>
      <c r="AB267" s="2283"/>
      <c r="AC267" s="2283"/>
      <c r="AD267" s="2283"/>
      <c r="AF267" s="1702"/>
      <c r="AL267" s="54"/>
      <c r="AM267" s="54"/>
      <c r="AN267" s="82"/>
      <c r="AO267" s="82"/>
      <c r="AP267" s="82"/>
      <c r="AQ267" s="82"/>
      <c r="AR267" s="54"/>
      <c r="AS267" s="54"/>
      <c r="AT267" s="54"/>
      <c r="AU267" s="54"/>
      <c r="AV267" s="54"/>
      <c r="AW267" s="54"/>
      <c r="AX267" s="77"/>
      <c r="AY267" s="77"/>
    </row>
    <row r="268" spans="1:56" s="1" customFormat="1" ht="4.9000000000000004" customHeight="1" x14ac:dyDescent="0.15">
      <c r="A268" s="209"/>
      <c r="B268" s="209"/>
      <c r="C268" s="209"/>
      <c r="D268" s="209"/>
      <c r="E268" s="209"/>
      <c r="F268" s="209"/>
      <c r="G268" s="209"/>
      <c r="H268" s="209"/>
      <c r="I268" s="209"/>
      <c r="J268" s="209"/>
      <c r="K268" s="209"/>
      <c r="L268" s="210"/>
      <c r="M268" s="210"/>
      <c r="N268" s="210"/>
      <c r="O268" s="210"/>
      <c r="P268" s="600"/>
      <c r="Q268" s="600"/>
      <c r="R268" s="600"/>
      <c r="S268" s="600"/>
      <c r="T268" s="209"/>
      <c r="U268" s="209"/>
      <c r="V268" s="209"/>
      <c r="W268" s="209"/>
      <c r="X268" s="210"/>
      <c r="Y268" s="211"/>
      <c r="Z268" s="211"/>
      <c r="AA268" s="211"/>
      <c r="AL268" s="54"/>
      <c r="AM268" s="54"/>
      <c r="AN268" s="82"/>
      <c r="AO268" s="82"/>
      <c r="AP268" s="82"/>
      <c r="AQ268" s="82"/>
      <c r="AR268" s="54"/>
      <c r="AS268" s="54"/>
      <c r="AT268" s="54"/>
      <c r="AU268" s="54"/>
      <c r="AV268" s="54"/>
      <c r="AW268" s="54"/>
      <c r="AX268" s="95"/>
      <c r="AY268" s="95"/>
    </row>
    <row r="269" spans="1:56" s="1" customFormat="1" ht="4.9000000000000004" customHeight="1" x14ac:dyDescent="0.15">
      <c r="A269" s="209"/>
      <c r="B269" s="209"/>
      <c r="C269" s="209"/>
      <c r="D269" s="209"/>
      <c r="E269" s="209"/>
      <c r="F269" s="209"/>
      <c r="G269" s="209"/>
      <c r="H269" s="209"/>
      <c r="I269" s="209"/>
      <c r="J269" s="209"/>
      <c r="K269" s="209"/>
      <c r="L269" s="210"/>
      <c r="M269" s="210"/>
      <c r="N269" s="210"/>
      <c r="O269" s="210"/>
      <c r="P269" s="600"/>
      <c r="Q269" s="600"/>
      <c r="R269" s="600"/>
      <c r="S269" s="600"/>
      <c r="T269" s="209"/>
      <c r="U269" s="209"/>
      <c r="V269" s="209"/>
      <c r="W269" s="209"/>
      <c r="X269" s="210"/>
      <c r="Y269" s="211"/>
      <c r="Z269" s="211"/>
      <c r="AA269" s="211"/>
      <c r="AL269" s="54"/>
      <c r="AM269" s="54"/>
      <c r="AN269" s="82"/>
      <c r="AO269" s="82"/>
      <c r="AP269" s="82"/>
      <c r="AQ269" s="82"/>
      <c r="AR269" s="54"/>
      <c r="AS269" s="54"/>
      <c r="AT269" s="54"/>
      <c r="AU269" s="54"/>
      <c r="AV269" s="54"/>
      <c r="AW269" s="54"/>
      <c r="AX269" s="95"/>
      <c r="AY269" s="95"/>
    </row>
    <row r="270" spans="1:56" s="1" customFormat="1" ht="13.5" x14ac:dyDescent="0.15">
      <c r="A270" s="41" t="s">
        <v>96</v>
      </c>
      <c r="B270" s="209"/>
      <c r="C270" s="209"/>
      <c r="D270" s="209"/>
      <c r="E270" s="209"/>
      <c r="F270" s="209"/>
      <c r="G270" s="209"/>
      <c r="H270" s="209"/>
      <c r="I270" s="209"/>
      <c r="J270" s="209"/>
      <c r="K270" s="209"/>
      <c r="L270" s="209"/>
      <c r="M270" s="209"/>
      <c r="N270" s="209"/>
      <c r="O270" s="209"/>
      <c r="P270" s="210"/>
      <c r="Q270" s="211"/>
      <c r="R270" s="211"/>
      <c r="S270" s="211"/>
      <c r="T270" s="209"/>
      <c r="AH270" s="54"/>
      <c r="AI270" s="54"/>
      <c r="AJ270" s="95"/>
      <c r="AK270" s="95"/>
    </row>
    <row r="271" spans="1:56" s="1" customFormat="1" ht="4.9000000000000004" customHeight="1" x14ac:dyDescent="0.15">
      <c r="A271" s="41"/>
      <c r="B271" s="209"/>
      <c r="C271" s="209"/>
      <c r="D271" s="209"/>
      <c r="E271" s="209"/>
      <c r="F271" s="209"/>
      <c r="G271" s="209"/>
      <c r="H271" s="209"/>
      <c r="I271" s="209"/>
      <c r="J271" s="209"/>
      <c r="K271" s="209"/>
      <c r="L271" s="209"/>
      <c r="M271" s="209"/>
      <c r="N271" s="209"/>
      <c r="O271" s="209"/>
      <c r="P271" s="210"/>
      <c r="Q271" s="211"/>
      <c r="R271" s="211"/>
      <c r="S271" s="211"/>
      <c r="T271" s="209"/>
      <c r="AH271" s="54"/>
      <c r="AI271" s="54"/>
      <c r="AJ271" s="95"/>
      <c r="AK271" s="95"/>
    </row>
    <row r="272" spans="1:56" s="1" customFormat="1" ht="40.15" customHeight="1" x14ac:dyDescent="0.15">
      <c r="A272" s="2284" t="s">
        <v>3145</v>
      </c>
      <c r="B272" s="2284"/>
      <c r="C272" s="2284"/>
      <c r="D272" s="2284"/>
      <c r="E272" s="2284"/>
      <c r="F272" s="2284"/>
      <c r="G272" s="2284"/>
      <c r="H272" s="2284"/>
      <c r="I272" s="2284"/>
      <c r="J272" s="2284"/>
      <c r="K272" s="2284"/>
      <c r="L272" s="2284"/>
      <c r="M272" s="2284"/>
      <c r="N272" s="2284"/>
      <c r="O272" s="2284"/>
      <c r="P272" s="2284"/>
      <c r="Q272" s="2284"/>
      <c r="R272" s="2284"/>
      <c r="S272" s="2284"/>
      <c r="T272" s="2284"/>
      <c r="U272" s="2284"/>
      <c r="V272" s="2284"/>
      <c r="W272" s="2284"/>
      <c r="X272" s="2284"/>
      <c r="Y272" s="2284"/>
      <c r="Z272" s="2284"/>
      <c r="AA272" s="2284"/>
      <c r="AB272" s="2284"/>
      <c r="AC272" s="2284"/>
      <c r="AD272" s="2284"/>
      <c r="AE272" s="2284"/>
      <c r="AH272" s="54"/>
      <c r="AI272" s="54"/>
      <c r="AJ272" s="95"/>
      <c r="AK272" s="95"/>
    </row>
    <row r="273" spans="1:37" s="1" customFormat="1" ht="15" customHeight="1" thickBot="1" x14ac:dyDescent="0.2">
      <c r="A273" s="1743" t="s">
        <v>220</v>
      </c>
      <c r="B273" s="1744"/>
      <c r="C273" s="1744"/>
      <c r="D273" s="1744"/>
      <c r="E273" s="1744"/>
      <c r="F273" s="1747" t="s">
        <v>97</v>
      </c>
      <c r="G273" s="1747"/>
      <c r="H273" s="1747"/>
      <c r="I273" s="1747" t="s">
        <v>98</v>
      </c>
      <c r="J273" s="1747"/>
      <c r="K273" s="1747"/>
      <c r="L273" s="1736" t="s">
        <v>99</v>
      </c>
      <c r="M273" s="1736"/>
      <c r="N273" s="1736"/>
      <c r="O273" s="1736" t="s">
        <v>100</v>
      </c>
      <c r="P273" s="1736"/>
      <c r="Q273" s="1736"/>
      <c r="R273" s="1736" t="s">
        <v>3146</v>
      </c>
      <c r="S273" s="1736"/>
      <c r="T273" s="1736"/>
      <c r="U273" s="2280"/>
      <c r="V273" s="2280"/>
      <c r="W273" s="2280"/>
      <c r="X273" s="1737" t="s">
        <v>223</v>
      </c>
      <c r="Y273" s="1738"/>
      <c r="Z273" s="1738"/>
      <c r="AA273" s="1738"/>
      <c r="AB273" s="1739"/>
      <c r="AC273" s="1737" t="s">
        <v>224</v>
      </c>
      <c r="AD273" s="1738"/>
      <c r="AE273" s="1739"/>
      <c r="AF273" s="1631" t="str">
        <f>IF(AND(F274="",I274="",L274="",O274="",R274="",U274="",X274="",AC274=""),"←デジタル教科書の導入状況を回答してください。導入科目がない場合は「なし」に○をつけてください",
IF(AND(COUNTA(F274:AB274)&gt;0,AC274="○"),"←回答が矛盾しています",""))</f>
        <v>←デジタル教科書の導入状況を回答してください。導入科目がない場合は「なし」に○をつけてください</v>
      </c>
      <c r="AH273" s="54"/>
      <c r="AI273" s="54"/>
      <c r="AJ273" s="95"/>
      <c r="AK273" s="95"/>
    </row>
    <row r="274" spans="1:37" s="35" customFormat="1" ht="30" customHeight="1" thickBot="1" x14ac:dyDescent="0.2">
      <c r="A274" s="1745"/>
      <c r="B274" s="1746"/>
      <c r="C274" s="1746"/>
      <c r="D274" s="1746"/>
      <c r="E274" s="1746"/>
      <c r="F274" s="1740"/>
      <c r="G274" s="1741"/>
      <c r="H274" s="1741"/>
      <c r="I274" s="1731"/>
      <c r="J274" s="1741"/>
      <c r="K274" s="1741"/>
      <c r="L274" s="1742"/>
      <c r="M274" s="1742"/>
      <c r="N274" s="1742"/>
      <c r="O274" s="1742"/>
      <c r="P274" s="1742"/>
      <c r="Q274" s="1742"/>
      <c r="R274" s="1742"/>
      <c r="S274" s="1742"/>
      <c r="T274" s="1742"/>
      <c r="U274" s="2285"/>
      <c r="V274" s="2285"/>
      <c r="W274" s="2285"/>
      <c r="X274" s="2275"/>
      <c r="Y274" s="2276"/>
      <c r="Z274" s="2276"/>
      <c r="AA274" s="2276"/>
      <c r="AB274" s="2277"/>
      <c r="AC274" s="1730"/>
      <c r="AD274" s="1730"/>
      <c r="AE274" s="1732"/>
      <c r="AF274" s="1631"/>
      <c r="AG274" s="82"/>
    </row>
    <row r="275" spans="1:37" s="35" customFormat="1" ht="40.15" customHeight="1" x14ac:dyDescent="0.15">
      <c r="A275" s="212" t="s">
        <v>101</v>
      </c>
      <c r="B275" s="1733" t="s">
        <v>3147</v>
      </c>
      <c r="C275" s="1733"/>
      <c r="D275" s="1733"/>
      <c r="E275" s="1733"/>
      <c r="F275" s="1733"/>
      <c r="G275" s="1733"/>
      <c r="H275" s="1733"/>
      <c r="I275" s="1733"/>
      <c r="J275" s="1733"/>
      <c r="K275" s="1733"/>
      <c r="L275" s="1733"/>
      <c r="M275" s="1733"/>
      <c r="N275" s="1733"/>
      <c r="O275" s="1733"/>
      <c r="P275" s="1733"/>
      <c r="Q275" s="1733"/>
      <c r="R275" s="1733"/>
      <c r="S275" s="1733"/>
      <c r="T275" s="1733"/>
      <c r="U275" s="1733"/>
      <c r="V275" s="1733"/>
      <c r="W275" s="1733"/>
      <c r="X275" s="1733"/>
      <c r="Y275" s="1733"/>
      <c r="Z275" s="1733"/>
      <c r="AA275" s="1733"/>
      <c r="AB275" s="1733"/>
      <c r="AC275" s="1733"/>
      <c r="AD275" s="1733"/>
      <c r="AF275" s="601"/>
      <c r="AG275" s="82"/>
    </row>
    <row r="276" spans="1:37" s="35" customFormat="1" ht="4.9000000000000004" customHeight="1" x14ac:dyDescent="0.15">
      <c r="A276" s="602"/>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F276" s="54"/>
      <c r="AG276" s="82"/>
    </row>
    <row r="277" spans="1:37" s="35" customFormat="1" ht="4.9000000000000004" customHeight="1" x14ac:dyDescent="0.15">
      <c r="A277" s="602"/>
      <c r="B277" s="213"/>
      <c r="C277" s="21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F277" s="54"/>
      <c r="AG277" s="82"/>
    </row>
    <row r="278" spans="1:37" s="35" customFormat="1" ht="13.5" x14ac:dyDescent="0.15">
      <c r="A278" s="384" t="s">
        <v>3023</v>
      </c>
      <c r="B278" s="213"/>
      <c r="C278" s="213"/>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F278" s="54"/>
      <c r="AG278" s="82"/>
    </row>
    <row r="279" spans="1:37" s="35" customFormat="1" ht="4.9000000000000004" customHeight="1" x14ac:dyDescent="0.15">
      <c r="A279" s="603"/>
      <c r="B279" s="603"/>
      <c r="C279" s="603"/>
      <c r="D279" s="603"/>
      <c r="E279" s="603"/>
      <c r="F279" s="603"/>
      <c r="G279" s="603"/>
      <c r="H279" s="603"/>
      <c r="I279" s="603"/>
      <c r="J279" s="603"/>
      <c r="K279" s="603"/>
      <c r="L279" s="603"/>
      <c r="M279" s="603"/>
      <c r="N279" s="603"/>
      <c r="O279" s="603"/>
      <c r="P279" s="603"/>
      <c r="Q279" s="603"/>
      <c r="R279" s="603"/>
      <c r="S279" s="603"/>
      <c r="T279" s="603"/>
      <c r="U279" s="603"/>
      <c r="V279" s="603"/>
      <c r="W279" s="603"/>
      <c r="X279" s="603"/>
      <c r="Y279" s="603"/>
      <c r="Z279" s="603"/>
      <c r="AA279" s="603"/>
      <c r="AB279" s="603"/>
      <c r="AC279" s="603"/>
      <c r="AD279" s="603"/>
      <c r="AE279" s="603"/>
      <c r="AF279" s="54"/>
      <c r="AG279" s="82"/>
    </row>
    <row r="280" spans="1:37" s="35" customFormat="1" ht="15" customHeight="1" x14ac:dyDescent="0.15">
      <c r="A280" s="1734" t="s">
        <v>2975</v>
      </c>
      <c r="B280" s="1734"/>
      <c r="C280" s="1734"/>
      <c r="D280" s="1734"/>
      <c r="E280" s="1734"/>
      <c r="F280" s="1734"/>
      <c r="G280" s="1734"/>
      <c r="H280" s="1734"/>
      <c r="I280" s="1734"/>
      <c r="J280" s="1734"/>
      <c r="K280" s="1734"/>
      <c r="L280" s="1734"/>
      <c r="M280" s="1734"/>
      <c r="N280" s="1734"/>
      <c r="O280" s="1734"/>
      <c r="P280" s="1734"/>
      <c r="Q280" s="1734"/>
      <c r="R280" s="1734"/>
      <c r="S280" s="1734"/>
      <c r="T280" s="1734"/>
      <c r="U280" s="1734"/>
      <c r="V280" s="1734"/>
      <c r="W280" s="1734"/>
      <c r="X280" s="1734"/>
      <c r="Y280" s="1734"/>
      <c r="Z280" s="1734"/>
      <c r="AA280" s="1734"/>
      <c r="AB280" s="1734"/>
      <c r="AC280" s="1734"/>
      <c r="AD280" s="1734"/>
      <c r="AE280" s="1734"/>
      <c r="AF280" s="58"/>
      <c r="AG280" s="82"/>
    </row>
    <row r="281" spans="1:37" s="35" customFormat="1" ht="4.9000000000000004" customHeight="1" x14ac:dyDescent="0.15">
      <c r="A281" s="259"/>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59"/>
      <c r="AE281" s="259"/>
      <c r="AF281" s="58"/>
      <c r="AG281" s="82"/>
    </row>
    <row r="282" spans="1:37" s="35" customFormat="1" ht="30" customHeight="1" thickBot="1" x14ac:dyDescent="0.2">
      <c r="A282" s="2278" t="s">
        <v>3148</v>
      </c>
      <c r="B282" s="2279"/>
      <c r="C282" s="2279"/>
      <c r="D282" s="2279"/>
      <c r="E282" s="2279"/>
      <c r="F282" s="2279"/>
      <c r="G282" s="2279"/>
      <c r="H282" s="2279"/>
      <c r="I282" s="2279"/>
      <c r="J282" s="2279"/>
      <c r="K282" s="2279"/>
      <c r="L282" s="2279"/>
      <c r="M282" s="2279"/>
      <c r="N282" s="2279"/>
      <c r="O282" s="2279"/>
      <c r="P282" s="2279"/>
      <c r="Q282" s="214"/>
      <c r="R282" s="214"/>
      <c r="S282" s="214"/>
      <c r="T282" s="214"/>
      <c r="U282" s="1735" t="s">
        <v>103</v>
      </c>
      <c r="V282" s="1735"/>
      <c r="W282" s="1735"/>
      <c r="X282" s="1735"/>
      <c r="Y282" s="1735"/>
      <c r="Z282" s="1735" t="s">
        <v>104</v>
      </c>
      <c r="AA282" s="1735"/>
      <c r="AB282" s="1735"/>
      <c r="AC282" s="1735"/>
      <c r="AD282" s="1735"/>
      <c r="AF282" s="1631" t="str">
        <f>IF(AND(U288="○",COUNTA(U283:U289)&gt;1),"←未導入の理由が矛盾しています。",
IF(COUNTA(U283:U289)=0,"←未導入の理由を回答してください。",
""))</f>
        <v>←未導入の理由を回答してください。</v>
      </c>
      <c r="AG282" s="82"/>
    </row>
    <row r="283" spans="1:37" s="35" customFormat="1" ht="18" customHeight="1" x14ac:dyDescent="0.15">
      <c r="A283" s="1759" t="s">
        <v>2976</v>
      </c>
      <c r="B283" s="1759"/>
      <c r="C283" s="1759"/>
      <c r="D283" s="1759"/>
      <c r="E283" s="1759"/>
      <c r="F283" s="1759"/>
      <c r="G283" s="1759"/>
      <c r="H283" s="1759"/>
      <c r="I283" s="1759"/>
      <c r="J283" s="1759"/>
      <c r="K283" s="1759"/>
      <c r="L283" s="1759"/>
      <c r="M283" s="1759"/>
      <c r="N283" s="1759"/>
      <c r="O283" s="1759"/>
      <c r="P283" s="1759"/>
      <c r="Q283" s="1759"/>
      <c r="R283" s="1759"/>
      <c r="S283" s="1759"/>
      <c r="T283" s="1760"/>
      <c r="U283" s="1765"/>
      <c r="V283" s="1766"/>
      <c r="W283" s="1766"/>
      <c r="X283" s="1766"/>
      <c r="Y283" s="1767"/>
      <c r="Z283" s="1765"/>
      <c r="AA283" s="1766"/>
      <c r="AB283" s="1766"/>
      <c r="AC283" s="1766"/>
      <c r="AD283" s="1767"/>
      <c r="AE283" s="82"/>
      <c r="AF283" s="1631"/>
      <c r="AG283" s="82"/>
    </row>
    <row r="284" spans="1:37" s="35" customFormat="1" ht="18" customHeight="1" x14ac:dyDescent="0.15">
      <c r="A284" s="1748" t="s">
        <v>2812</v>
      </c>
      <c r="B284" s="1749"/>
      <c r="C284" s="1749"/>
      <c r="D284" s="1749"/>
      <c r="E284" s="1749"/>
      <c r="F284" s="1749"/>
      <c r="G284" s="1749"/>
      <c r="H284" s="1749"/>
      <c r="I284" s="1749"/>
      <c r="J284" s="1749"/>
      <c r="K284" s="1749"/>
      <c r="L284" s="1749"/>
      <c r="M284" s="1749"/>
      <c r="N284" s="1749"/>
      <c r="O284" s="1749"/>
      <c r="P284" s="1749"/>
      <c r="Q284" s="1749"/>
      <c r="R284" s="1749"/>
      <c r="S284" s="1749"/>
      <c r="T284" s="1750"/>
      <c r="U284" s="1761"/>
      <c r="V284" s="1762"/>
      <c r="W284" s="1762"/>
      <c r="X284" s="1762"/>
      <c r="Y284" s="1763"/>
      <c r="Z284" s="1761"/>
      <c r="AA284" s="1762"/>
      <c r="AB284" s="1762"/>
      <c r="AC284" s="1762"/>
      <c r="AD284" s="1763"/>
      <c r="AE284" s="82"/>
      <c r="AF284" s="1631"/>
      <c r="AG284" s="82"/>
    </row>
    <row r="285" spans="1:37" s="35" customFormat="1" ht="18" customHeight="1" x14ac:dyDescent="0.15">
      <c r="A285" s="1759" t="s">
        <v>2811</v>
      </c>
      <c r="B285" s="1759"/>
      <c r="C285" s="1759"/>
      <c r="D285" s="1759"/>
      <c r="E285" s="1759"/>
      <c r="F285" s="1759"/>
      <c r="G285" s="1759"/>
      <c r="H285" s="1759"/>
      <c r="I285" s="1759"/>
      <c r="J285" s="1759"/>
      <c r="K285" s="1759"/>
      <c r="L285" s="1759"/>
      <c r="M285" s="1759"/>
      <c r="N285" s="1759"/>
      <c r="O285" s="1759"/>
      <c r="P285" s="1759"/>
      <c r="Q285" s="1759"/>
      <c r="R285" s="1759"/>
      <c r="S285" s="1759"/>
      <c r="T285" s="1760"/>
      <c r="U285" s="1761"/>
      <c r="V285" s="1762"/>
      <c r="W285" s="1762"/>
      <c r="X285" s="1762"/>
      <c r="Y285" s="1763"/>
      <c r="Z285" s="1761"/>
      <c r="AA285" s="1762"/>
      <c r="AB285" s="1762"/>
      <c r="AC285" s="1762"/>
      <c r="AD285" s="1763"/>
      <c r="AE285" s="82"/>
      <c r="AF285" s="1631"/>
      <c r="AG285" s="82"/>
    </row>
    <row r="286" spans="1:37" s="35" customFormat="1" ht="17.25" customHeight="1" x14ac:dyDescent="0.15">
      <c r="A286" s="1759" t="s">
        <v>225</v>
      </c>
      <c r="B286" s="1759"/>
      <c r="C286" s="1759"/>
      <c r="D286" s="1759"/>
      <c r="E286" s="1759"/>
      <c r="F286" s="1759"/>
      <c r="G286" s="1759"/>
      <c r="H286" s="1759"/>
      <c r="I286" s="1759"/>
      <c r="J286" s="1759"/>
      <c r="K286" s="1759"/>
      <c r="L286" s="1759"/>
      <c r="M286" s="1759"/>
      <c r="N286" s="1759"/>
      <c r="O286" s="1759"/>
      <c r="P286" s="1759"/>
      <c r="Q286" s="1759"/>
      <c r="R286" s="1759"/>
      <c r="S286" s="1759"/>
      <c r="T286" s="1760"/>
      <c r="U286" s="1761"/>
      <c r="V286" s="1762"/>
      <c r="W286" s="1762"/>
      <c r="X286" s="1762"/>
      <c r="Y286" s="1763"/>
      <c r="Z286" s="1761"/>
      <c r="AA286" s="1762"/>
      <c r="AB286" s="1762"/>
      <c r="AC286" s="1762"/>
      <c r="AD286" s="1763"/>
      <c r="AE286" s="82"/>
      <c r="AF286" s="1631" t="str">
        <f>IF(AND(AC274="",COUNTA(Z283:Z289)=0),"←導入後の課題を回答してください。",
IF(AND(Z288="○",COUNTA(Z283:Z289)&gt;1),"←導入後の課題が矛盾しています",""))</f>
        <v>←導入後の課題を回答してください。</v>
      </c>
      <c r="AG286" s="82"/>
    </row>
    <row r="287" spans="1:37" s="35" customFormat="1" ht="18" customHeight="1" x14ac:dyDescent="0.15">
      <c r="A287" s="1759" t="s">
        <v>226</v>
      </c>
      <c r="B287" s="1759"/>
      <c r="C287" s="1759"/>
      <c r="D287" s="1759"/>
      <c r="E287" s="1759"/>
      <c r="F287" s="1759"/>
      <c r="G287" s="1759"/>
      <c r="H287" s="1759"/>
      <c r="I287" s="1759"/>
      <c r="J287" s="1759"/>
      <c r="K287" s="1759"/>
      <c r="L287" s="1759"/>
      <c r="M287" s="1759"/>
      <c r="N287" s="1759"/>
      <c r="O287" s="1759"/>
      <c r="P287" s="1759"/>
      <c r="Q287" s="1759"/>
      <c r="R287" s="1759"/>
      <c r="S287" s="1759"/>
      <c r="T287" s="1760"/>
      <c r="U287" s="1761"/>
      <c r="V287" s="1762"/>
      <c r="W287" s="1762"/>
      <c r="X287" s="1762"/>
      <c r="Y287" s="1763"/>
      <c r="Z287" s="1761"/>
      <c r="AA287" s="1762"/>
      <c r="AB287" s="1762"/>
      <c r="AC287" s="1762"/>
      <c r="AD287" s="1763"/>
      <c r="AE287" s="82"/>
      <c r="AF287" s="1631"/>
      <c r="AG287" s="82"/>
    </row>
    <row r="288" spans="1:37" s="35" customFormat="1" ht="18" customHeight="1" x14ac:dyDescent="0.15">
      <c r="A288" s="1748" t="s">
        <v>3032</v>
      </c>
      <c r="B288" s="1749"/>
      <c r="C288" s="1749"/>
      <c r="D288" s="1749"/>
      <c r="E288" s="1749"/>
      <c r="F288" s="1749"/>
      <c r="G288" s="1749"/>
      <c r="H288" s="1749"/>
      <c r="I288" s="1749"/>
      <c r="J288" s="1749"/>
      <c r="K288" s="1749"/>
      <c r="L288" s="1749"/>
      <c r="M288" s="1749"/>
      <c r="N288" s="1749"/>
      <c r="O288" s="1749"/>
      <c r="P288" s="1749"/>
      <c r="Q288" s="1749"/>
      <c r="R288" s="1749"/>
      <c r="S288" s="1749"/>
      <c r="T288" s="1750"/>
      <c r="U288" s="1761"/>
      <c r="V288" s="1762"/>
      <c r="W288" s="1762"/>
      <c r="X288" s="1762"/>
      <c r="Y288" s="1763"/>
      <c r="Z288" s="1761"/>
      <c r="AA288" s="1762"/>
      <c r="AB288" s="1762"/>
      <c r="AC288" s="1762"/>
      <c r="AD288" s="1763"/>
      <c r="AE288" s="82"/>
      <c r="AF288" s="1631"/>
      <c r="AG288" s="82"/>
    </row>
    <row r="289" spans="1:33" s="35" customFormat="1" ht="18" customHeight="1" thickBot="1" x14ac:dyDescent="0.2">
      <c r="A289" s="1751" t="s">
        <v>105</v>
      </c>
      <c r="B289" s="1751"/>
      <c r="C289" s="1751"/>
      <c r="D289" s="1751"/>
      <c r="E289" s="1751"/>
      <c r="F289" s="1751"/>
      <c r="G289" s="1751"/>
      <c r="H289" s="1751"/>
      <c r="I289" s="1751"/>
      <c r="J289" s="1751"/>
      <c r="K289" s="1751"/>
      <c r="L289" s="1751"/>
      <c r="M289" s="1751"/>
      <c r="N289" s="1751"/>
      <c r="O289" s="1751"/>
      <c r="P289" s="1751"/>
      <c r="Q289" s="1751"/>
      <c r="R289" s="1751"/>
      <c r="S289" s="1751"/>
      <c r="T289" s="1752"/>
      <c r="U289" s="1753"/>
      <c r="V289" s="1754"/>
      <c r="W289" s="1754"/>
      <c r="X289" s="1754"/>
      <c r="Y289" s="1755"/>
      <c r="Z289" s="1753"/>
      <c r="AA289" s="1754"/>
      <c r="AB289" s="1754"/>
      <c r="AC289" s="1754"/>
      <c r="AD289" s="1755"/>
      <c r="AE289" s="82"/>
      <c r="AF289" s="1631"/>
      <c r="AG289" s="82"/>
    </row>
    <row r="290" spans="1:33" s="35" customFormat="1" ht="4.9000000000000004" customHeight="1" x14ac:dyDescent="0.15">
      <c r="A290" s="603"/>
      <c r="B290" s="603"/>
      <c r="C290" s="603"/>
      <c r="D290" s="603"/>
      <c r="E290" s="603"/>
      <c r="F290" s="603"/>
      <c r="G290" s="603"/>
      <c r="H290" s="603"/>
      <c r="I290" s="603"/>
      <c r="J290" s="603"/>
      <c r="K290" s="603"/>
      <c r="L290" s="603"/>
      <c r="M290" s="603"/>
      <c r="N290" s="603"/>
      <c r="O290" s="603"/>
      <c r="P290" s="603"/>
      <c r="Q290" s="603"/>
      <c r="R290" s="603"/>
      <c r="S290" s="603"/>
      <c r="T290" s="603"/>
      <c r="U290" s="603"/>
      <c r="V290" s="603"/>
      <c r="W290" s="603"/>
      <c r="X290" s="603"/>
      <c r="Y290" s="603"/>
      <c r="Z290" s="603"/>
      <c r="AA290" s="603"/>
      <c r="AB290" s="603"/>
      <c r="AC290" s="603"/>
      <c r="AD290" s="603"/>
      <c r="AE290" s="603"/>
      <c r="AF290" s="1631"/>
      <c r="AG290" s="82"/>
    </row>
    <row r="291" spans="1:33" s="35" customFormat="1" ht="4.9000000000000004" customHeight="1" x14ac:dyDescent="0.15">
      <c r="A291" s="603"/>
      <c r="B291" s="603"/>
      <c r="C291" s="603"/>
      <c r="D291" s="603"/>
      <c r="E291" s="603"/>
      <c r="F291" s="603"/>
      <c r="G291" s="603"/>
      <c r="H291" s="603"/>
      <c r="I291" s="603"/>
      <c r="J291" s="603"/>
      <c r="K291" s="603"/>
      <c r="L291" s="603"/>
      <c r="M291" s="603"/>
      <c r="N291" s="603"/>
      <c r="O291" s="603"/>
      <c r="P291" s="603"/>
      <c r="Q291" s="603"/>
      <c r="R291" s="603"/>
      <c r="S291" s="603"/>
      <c r="T291" s="603"/>
      <c r="U291" s="603"/>
      <c r="V291" s="603"/>
      <c r="W291" s="603"/>
      <c r="X291" s="603"/>
      <c r="Y291" s="603"/>
      <c r="Z291" s="603"/>
      <c r="AA291" s="603"/>
      <c r="AB291" s="603"/>
      <c r="AC291" s="603"/>
      <c r="AD291" s="603"/>
      <c r="AE291" s="603"/>
      <c r="AF291" s="239"/>
      <c r="AG291" s="82"/>
    </row>
    <row r="292" spans="1:33" s="35" customFormat="1" ht="15" customHeight="1" x14ac:dyDescent="0.15">
      <c r="A292" s="384" t="s">
        <v>3083</v>
      </c>
      <c r="B292" s="209"/>
      <c r="C292" s="209"/>
      <c r="D292" s="209"/>
      <c r="E292" s="209"/>
      <c r="F292" s="209"/>
      <c r="G292" s="209"/>
      <c r="H292" s="209"/>
      <c r="I292" s="209"/>
      <c r="J292" s="209"/>
      <c r="K292" s="209"/>
      <c r="L292" s="209"/>
      <c r="M292" s="209"/>
      <c r="N292" s="209"/>
      <c r="O292" s="209"/>
      <c r="P292" s="210"/>
      <c r="Q292" s="211"/>
      <c r="R292" s="211"/>
      <c r="S292" s="211"/>
      <c r="T292" s="209"/>
      <c r="U292" s="1"/>
      <c r="V292" s="1"/>
      <c r="W292" s="1"/>
      <c r="X292" s="1"/>
      <c r="Y292" s="1"/>
      <c r="Z292" s="1"/>
      <c r="AA292" s="1"/>
      <c r="AB292" s="1"/>
      <c r="AC292" s="1"/>
      <c r="AD292" s="1"/>
      <c r="AE292" s="1"/>
      <c r="AF292" s="82"/>
      <c r="AG292" s="82"/>
    </row>
    <row r="293" spans="1:33" s="35" customFormat="1" ht="4.9000000000000004" customHeight="1" x14ac:dyDescent="0.15">
      <c r="A293" s="226"/>
      <c r="B293" s="209"/>
      <c r="C293" s="209"/>
      <c r="D293" s="209"/>
      <c r="E293" s="209"/>
      <c r="F293" s="209"/>
      <c r="G293" s="209"/>
      <c r="H293" s="209"/>
      <c r="I293" s="209"/>
      <c r="J293" s="209"/>
      <c r="K293" s="209"/>
      <c r="L293" s="209"/>
      <c r="M293" s="209"/>
      <c r="N293" s="209"/>
      <c r="O293" s="209"/>
      <c r="P293" s="210"/>
      <c r="Q293" s="211"/>
      <c r="R293" s="211"/>
      <c r="S293" s="211"/>
      <c r="T293" s="209"/>
      <c r="U293" s="1"/>
      <c r="V293" s="1"/>
      <c r="W293" s="1"/>
      <c r="X293" s="1"/>
      <c r="Y293" s="1"/>
      <c r="Z293" s="1"/>
      <c r="AA293" s="1"/>
      <c r="AB293" s="1"/>
      <c r="AC293" s="1"/>
      <c r="AD293" s="1"/>
      <c r="AE293" s="1"/>
      <c r="AF293" s="54"/>
      <c r="AG293" s="82"/>
    </row>
    <row r="294" spans="1:33" s="35" customFormat="1" ht="40.15" customHeight="1" x14ac:dyDescent="0.15">
      <c r="A294" s="1756" t="s">
        <v>2958</v>
      </c>
      <c r="B294" s="1756"/>
      <c r="C294" s="1756"/>
      <c r="D294" s="1756"/>
      <c r="E294" s="1756"/>
      <c r="F294" s="1756"/>
      <c r="G294" s="1756"/>
      <c r="H294" s="1756"/>
      <c r="I294" s="1756"/>
      <c r="J294" s="1756"/>
      <c r="K294" s="1756"/>
      <c r="L294" s="1756"/>
      <c r="M294" s="1756"/>
      <c r="N294" s="1756"/>
      <c r="O294" s="1756"/>
      <c r="P294" s="1756"/>
      <c r="Q294" s="1756"/>
      <c r="R294" s="1756"/>
      <c r="S294" s="1756"/>
      <c r="T294" s="1756"/>
      <c r="U294" s="1756"/>
      <c r="V294" s="1756"/>
      <c r="W294" s="1756"/>
      <c r="X294" s="1756"/>
      <c r="Y294" s="1756"/>
      <c r="Z294" s="1756"/>
      <c r="AA294" s="1756"/>
      <c r="AB294" s="1756"/>
      <c r="AC294" s="1756"/>
      <c r="AD294" s="1756"/>
      <c r="AE294" s="1756"/>
      <c r="AF294" s="51"/>
      <c r="AG294" s="31"/>
    </row>
    <row r="295" spans="1:33" s="35" customFormat="1" ht="4.9000000000000004" customHeight="1" x14ac:dyDescent="0.15">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51"/>
      <c r="AG295" s="31"/>
    </row>
    <row r="296" spans="1:33" s="35" customFormat="1" ht="25.15" customHeight="1" thickBot="1" x14ac:dyDescent="0.2">
      <c r="A296" s="2269" t="s">
        <v>2957</v>
      </c>
      <c r="B296" s="2270"/>
      <c r="C296" s="2270"/>
      <c r="D296" s="2270"/>
      <c r="E296" s="2271"/>
      <c r="F296" s="2269" t="s">
        <v>2956</v>
      </c>
      <c r="G296" s="2270"/>
      <c r="H296" s="2270"/>
      <c r="I296" s="2270"/>
      <c r="J296" s="2271"/>
      <c r="K296" s="2272" t="s">
        <v>2955</v>
      </c>
      <c r="L296" s="2273"/>
      <c r="M296" s="2273"/>
      <c r="N296" s="2273"/>
      <c r="O296" s="2273"/>
      <c r="P296" s="2273"/>
      <c r="Q296" s="2273"/>
      <c r="R296" s="2273"/>
      <c r="S296" s="2273"/>
      <c r="T296" s="2273"/>
      <c r="U296" s="2273"/>
      <c r="V296" s="2273"/>
      <c r="W296" s="2273"/>
      <c r="X296" s="2273"/>
      <c r="Y296" s="2273"/>
      <c r="Z296" s="2273"/>
      <c r="AA296" s="2273"/>
      <c r="AB296" s="2273"/>
      <c r="AC296" s="2273"/>
      <c r="AD296" s="2274"/>
      <c r="AG296" s="31"/>
    </row>
    <row r="297" spans="1:33" s="35" customFormat="1" ht="18" customHeight="1" x14ac:dyDescent="0.15">
      <c r="A297" s="2230"/>
      <c r="B297" s="2266"/>
      <c r="C297" s="2266"/>
      <c r="D297" s="2266"/>
      <c r="E297" s="2267"/>
      <c r="F297" s="2268"/>
      <c r="G297" s="2266"/>
      <c r="H297" s="2266"/>
      <c r="I297" s="2266"/>
      <c r="J297" s="2231"/>
      <c r="K297" s="1790" t="s">
        <v>2843</v>
      </c>
      <c r="L297" s="1791"/>
      <c r="M297" s="1791"/>
      <c r="N297" s="1791"/>
      <c r="O297" s="1791"/>
      <c r="P297" s="1791"/>
      <c r="Q297" s="1791"/>
      <c r="R297" s="1791"/>
      <c r="S297" s="1791"/>
      <c r="T297" s="1791"/>
      <c r="U297" s="1791"/>
      <c r="V297" s="1791"/>
      <c r="W297" s="1791"/>
      <c r="X297" s="1791"/>
      <c r="Y297" s="1791"/>
      <c r="Z297" s="1791"/>
      <c r="AA297" s="1791"/>
      <c r="AB297" s="1791"/>
      <c r="AC297" s="1791"/>
      <c r="AD297" s="1771"/>
      <c r="AE297" s="369"/>
      <c r="AF297" s="54" t="str">
        <f>IF(COUNTA(A297:E305)=0,"←「必要な校務支援システム」を回答してください。","")</f>
        <v>←「必要な校務支援システム」を回答してください。</v>
      </c>
      <c r="AG297" s="31"/>
    </row>
    <row r="298" spans="1:33" s="35" customFormat="1" ht="18" customHeight="1" x14ac:dyDescent="0.15">
      <c r="A298" s="2234"/>
      <c r="B298" s="2259"/>
      <c r="C298" s="2259"/>
      <c r="D298" s="2259"/>
      <c r="E298" s="2260"/>
      <c r="F298" s="2261"/>
      <c r="G298" s="2259"/>
      <c r="H298" s="2259"/>
      <c r="I298" s="2259"/>
      <c r="J298" s="2235"/>
      <c r="K298" s="1790" t="s">
        <v>2844</v>
      </c>
      <c r="L298" s="1791"/>
      <c r="M298" s="1791"/>
      <c r="N298" s="1791"/>
      <c r="O298" s="1791"/>
      <c r="P298" s="1791"/>
      <c r="Q298" s="1791"/>
      <c r="R298" s="1791"/>
      <c r="S298" s="1791"/>
      <c r="T298" s="1791"/>
      <c r="U298" s="1791"/>
      <c r="V298" s="1791"/>
      <c r="W298" s="1791"/>
      <c r="X298" s="1791"/>
      <c r="Y298" s="1791"/>
      <c r="Z298" s="1791"/>
      <c r="AA298" s="1791"/>
      <c r="AB298" s="1791"/>
      <c r="AC298" s="1791"/>
      <c r="AD298" s="1771"/>
      <c r="AF298" s="54" t="str">
        <f>IF(COUNTA(F297:J305)=0,"←「導入済みの校務支援システム」を回答してください。","")</f>
        <v>←「導入済みの校務支援システム」を回答してください。</v>
      </c>
      <c r="AG298" s="31"/>
    </row>
    <row r="299" spans="1:33" s="35" customFormat="1" ht="18" customHeight="1" x14ac:dyDescent="0.15">
      <c r="A299" s="2234"/>
      <c r="B299" s="2259"/>
      <c r="C299" s="2259"/>
      <c r="D299" s="2259"/>
      <c r="E299" s="2260"/>
      <c r="F299" s="2261"/>
      <c r="G299" s="2259"/>
      <c r="H299" s="2259"/>
      <c r="I299" s="2259"/>
      <c r="J299" s="2235"/>
      <c r="K299" s="1790" t="s">
        <v>2845</v>
      </c>
      <c r="L299" s="1791"/>
      <c r="M299" s="1791"/>
      <c r="N299" s="1791"/>
      <c r="O299" s="1791"/>
      <c r="P299" s="1791"/>
      <c r="Q299" s="1791"/>
      <c r="R299" s="1791"/>
      <c r="S299" s="1791"/>
      <c r="T299" s="1791"/>
      <c r="U299" s="1791"/>
      <c r="V299" s="1791"/>
      <c r="W299" s="1791"/>
      <c r="X299" s="1791"/>
      <c r="Y299" s="1791"/>
      <c r="Z299" s="1791"/>
      <c r="AA299" s="1791"/>
      <c r="AB299" s="1791"/>
      <c r="AC299" s="1791"/>
      <c r="AD299" s="1771"/>
      <c r="AF299" s="51"/>
      <c r="AG299" s="31"/>
    </row>
    <row r="300" spans="1:33" s="35" customFormat="1" ht="18" customHeight="1" x14ac:dyDescent="0.15">
      <c r="A300" s="2234"/>
      <c r="B300" s="2259"/>
      <c r="C300" s="2259"/>
      <c r="D300" s="2259"/>
      <c r="E300" s="2260"/>
      <c r="F300" s="2261"/>
      <c r="G300" s="2259"/>
      <c r="H300" s="2259"/>
      <c r="I300" s="2259"/>
      <c r="J300" s="2235"/>
      <c r="K300" s="1790" t="s">
        <v>2847</v>
      </c>
      <c r="L300" s="1791"/>
      <c r="M300" s="1791"/>
      <c r="N300" s="1791"/>
      <c r="O300" s="1791"/>
      <c r="P300" s="1791"/>
      <c r="Q300" s="1791"/>
      <c r="R300" s="1791"/>
      <c r="S300" s="1791"/>
      <c r="T300" s="1791"/>
      <c r="U300" s="1791"/>
      <c r="V300" s="1791"/>
      <c r="W300" s="1791"/>
      <c r="X300" s="1791"/>
      <c r="Y300" s="1791"/>
      <c r="Z300" s="1791"/>
      <c r="AA300" s="1791"/>
      <c r="AB300" s="1791"/>
      <c r="AC300" s="1791"/>
      <c r="AD300" s="1771"/>
      <c r="AE300" s="269"/>
      <c r="AF300" s="51"/>
      <c r="AG300" s="31"/>
    </row>
    <row r="301" spans="1:33" s="35" customFormat="1" ht="18" customHeight="1" x14ac:dyDescent="0.15">
      <c r="A301" s="2234"/>
      <c r="B301" s="2259"/>
      <c r="C301" s="2259"/>
      <c r="D301" s="2259"/>
      <c r="E301" s="2260"/>
      <c r="F301" s="2261"/>
      <c r="G301" s="2259"/>
      <c r="H301" s="2259"/>
      <c r="I301" s="2259"/>
      <c r="J301" s="2235"/>
      <c r="K301" s="1790" t="s">
        <v>2846</v>
      </c>
      <c r="L301" s="1791"/>
      <c r="M301" s="1791"/>
      <c r="N301" s="1791"/>
      <c r="O301" s="1791"/>
      <c r="P301" s="1791"/>
      <c r="Q301" s="1791"/>
      <c r="R301" s="1791"/>
      <c r="S301" s="1791"/>
      <c r="T301" s="1791"/>
      <c r="U301" s="1791"/>
      <c r="V301" s="1791"/>
      <c r="W301" s="1791"/>
      <c r="X301" s="1791"/>
      <c r="Y301" s="1791"/>
      <c r="Z301" s="1791"/>
      <c r="AA301" s="1791"/>
      <c r="AB301" s="1791"/>
      <c r="AC301" s="1791"/>
      <c r="AD301" s="1771"/>
      <c r="AF301" s="51"/>
      <c r="AG301" s="31"/>
    </row>
    <row r="302" spans="1:33" s="35" customFormat="1" ht="18" customHeight="1" x14ac:dyDescent="0.15">
      <c r="A302" s="2234"/>
      <c r="B302" s="2259"/>
      <c r="C302" s="2259"/>
      <c r="D302" s="2259"/>
      <c r="E302" s="2260"/>
      <c r="F302" s="2261"/>
      <c r="G302" s="2259"/>
      <c r="H302" s="2259"/>
      <c r="I302" s="2259"/>
      <c r="J302" s="2235"/>
      <c r="K302" s="1790" t="s">
        <v>2841</v>
      </c>
      <c r="L302" s="1791"/>
      <c r="M302" s="1791"/>
      <c r="N302" s="1791"/>
      <c r="O302" s="1791"/>
      <c r="P302" s="1791"/>
      <c r="Q302" s="1791"/>
      <c r="R302" s="1791"/>
      <c r="S302" s="1791"/>
      <c r="T302" s="1791"/>
      <c r="U302" s="1791"/>
      <c r="V302" s="1791"/>
      <c r="W302" s="1791"/>
      <c r="X302" s="1791"/>
      <c r="Y302" s="1791"/>
      <c r="Z302" s="1791"/>
      <c r="AA302" s="1791"/>
      <c r="AB302" s="1791"/>
      <c r="AC302" s="1791"/>
      <c r="AD302" s="1771"/>
      <c r="AF302" s="51"/>
      <c r="AG302" s="31"/>
    </row>
    <row r="303" spans="1:33" s="35" customFormat="1" ht="18" customHeight="1" x14ac:dyDescent="0.15">
      <c r="A303" s="2234"/>
      <c r="B303" s="2259"/>
      <c r="C303" s="2259"/>
      <c r="D303" s="2259"/>
      <c r="E303" s="2260"/>
      <c r="F303" s="2261"/>
      <c r="G303" s="2259"/>
      <c r="H303" s="2259"/>
      <c r="I303" s="2259"/>
      <c r="J303" s="2235"/>
      <c r="K303" s="1790" t="s">
        <v>2842</v>
      </c>
      <c r="L303" s="1791"/>
      <c r="M303" s="1791"/>
      <c r="N303" s="1791"/>
      <c r="O303" s="1791"/>
      <c r="P303" s="1791"/>
      <c r="Q303" s="1791"/>
      <c r="R303" s="1791"/>
      <c r="S303" s="1791"/>
      <c r="T303" s="1791"/>
      <c r="U303" s="1791"/>
      <c r="V303" s="1791"/>
      <c r="W303" s="1791"/>
      <c r="X303" s="1791"/>
      <c r="Y303" s="1791"/>
      <c r="Z303" s="1791"/>
      <c r="AA303" s="1791"/>
      <c r="AB303" s="1791"/>
      <c r="AC303" s="1791"/>
      <c r="AD303" s="1771"/>
      <c r="AF303" s="51"/>
      <c r="AG303" s="31"/>
    </row>
    <row r="304" spans="1:33" s="35" customFormat="1" ht="18" customHeight="1" x14ac:dyDescent="0.15">
      <c r="A304" s="2234"/>
      <c r="B304" s="2259"/>
      <c r="C304" s="2259"/>
      <c r="D304" s="2259"/>
      <c r="E304" s="2260"/>
      <c r="F304" s="2261"/>
      <c r="G304" s="2259"/>
      <c r="H304" s="2259"/>
      <c r="I304" s="2259"/>
      <c r="J304" s="2235"/>
      <c r="K304" s="1790" t="s">
        <v>2953</v>
      </c>
      <c r="L304" s="1791"/>
      <c r="M304" s="1791"/>
      <c r="N304" s="1791"/>
      <c r="O304" s="1791"/>
      <c r="P304" s="2262"/>
      <c r="Q304" s="2263"/>
      <c r="R304" s="2264"/>
      <c r="S304" s="2264"/>
      <c r="T304" s="2264"/>
      <c r="U304" s="2264"/>
      <c r="V304" s="2264"/>
      <c r="W304" s="2264"/>
      <c r="X304" s="2264"/>
      <c r="Y304" s="2264"/>
      <c r="Z304" s="2264"/>
      <c r="AA304" s="2264"/>
      <c r="AB304" s="2264"/>
      <c r="AC304" s="2264"/>
      <c r="AD304" s="2265"/>
      <c r="AF304" s="51" t="str">
        <f>IF(AND(A304="○",Q304=""),"←「その他の機能」を回答してください",
IF(AND(F304="○",Q304=""),"←「その他の機能」を回答してください",""))</f>
        <v/>
      </c>
      <c r="AG304" s="31"/>
    </row>
    <row r="305" spans="1:37" s="35" customFormat="1" ht="18" customHeight="1" thickBot="1" x14ac:dyDescent="0.2">
      <c r="A305" s="2252"/>
      <c r="B305" s="2253"/>
      <c r="C305" s="2253"/>
      <c r="D305" s="2253"/>
      <c r="E305" s="2254"/>
      <c r="F305" s="2255"/>
      <c r="G305" s="2253"/>
      <c r="H305" s="2253"/>
      <c r="I305" s="2253"/>
      <c r="J305" s="2256"/>
      <c r="K305" s="1790" t="s">
        <v>3149</v>
      </c>
      <c r="L305" s="1791"/>
      <c r="M305" s="1791"/>
      <c r="N305" s="1791"/>
      <c r="O305" s="1791"/>
      <c r="P305" s="1791"/>
      <c r="Q305" s="1791"/>
      <c r="R305" s="1791"/>
      <c r="S305" s="1791"/>
      <c r="T305" s="1791"/>
      <c r="U305" s="1791"/>
      <c r="V305" s="1791"/>
      <c r="W305" s="1791"/>
      <c r="X305" s="1791"/>
      <c r="Y305" s="1791"/>
      <c r="Z305" s="1791"/>
      <c r="AA305" s="1791"/>
      <c r="AB305" s="1791"/>
      <c r="AC305" s="1791"/>
      <c r="AD305" s="1771"/>
      <c r="AF305" s="51" t="str">
        <f>IF(AND(COUNTIF(A297:E304, "○")&gt;0, A305="○"), "←「必要な校務支援システム」が矛盾しています",
IF(AND(COUNTIF(F297:J304, "○")&gt;0, F305="○"), "←「導入済みの校務支援システム」が矛盾しています", ""))</f>
        <v/>
      </c>
      <c r="AG305" s="31"/>
    </row>
    <row r="306" spans="1:37" s="35" customFormat="1" ht="12" customHeight="1" x14ac:dyDescent="0.15">
      <c r="A306" s="2257" t="s">
        <v>211</v>
      </c>
      <c r="B306" s="2257"/>
      <c r="C306" s="1784" t="s">
        <v>2977</v>
      </c>
      <c r="D306" s="1784"/>
      <c r="E306" s="1784"/>
      <c r="F306" s="1784"/>
      <c r="G306" s="1784"/>
      <c r="H306" s="1784"/>
      <c r="I306" s="1784"/>
      <c r="J306" s="1784"/>
      <c r="K306" s="1784"/>
      <c r="L306" s="1784"/>
      <c r="M306" s="1784"/>
      <c r="N306" s="1784"/>
      <c r="O306" s="1784"/>
      <c r="P306" s="1784"/>
      <c r="Q306" s="1784"/>
      <c r="R306" s="1784"/>
      <c r="S306" s="1784"/>
      <c r="T306" s="1784"/>
      <c r="U306" s="1784"/>
      <c r="V306" s="1784"/>
      <c r="W306" s="1784"/>
      <c r="X306" s="1784"/>
      <c r="Y306" s="1784"/>
      <c r="Z306" s="1784"/>
      <c r="AA306" s="1784"/>
      <c r="AB306" s="1784"/>
      <c r="AC306" s="1784"/>
      <c r="AD306" s="1784"/>
      <c r="AE306" s="1784"/>
      <c r="AF306" s="51"/>
      <c r="AG306" s="31"/>
    </row>
    <row r="307" spans="1:37" s="35" customFormat="1" ht="12" customHeight="1" x14ac:dyDescent="0.15">
      <c r="A307" s="2258" t="s">
        <v>212</v>
      </c>
      <c r="B307" s="2258"/>
      <c r="C307" s="1784" t="s">
        <v>2978</v>
      </c>
      <c r="D307" s="1784"/>
      <c r="E307" s="1784"/>
      <c r="F307" s="1784"/>
      <c r="G307" s="1784"/>
      <c r="H307" s="1784"/>
      <c r="I307" s="1784"/>
      <c r="J307" s="1784"/>
      <c r="K307" s="1784"/>
      <c r="L307" s="1784"/>
      <c r="M307" s="1784"/>
      <c r="N307" s="1784"/>
      <c r="O307" s="1784"/>
      <c r="P307" s="1784"/>
      <c r="Q307" s="1784"/>
      <c r="R307" s="1784"/>
      <c r="S307" s="1784"/>
      <c r="T307" s="1784"/>
      <c r="U307" s="1784"/>
      <c r="V307" s="1784"/>
      <c r="W307" s="1784"/>
      <c r="X307" s="1784"/>
      <c r="Y307" s="1784"/>
      <c r="Z307" s="1784"/>
      <c r="AA307" s="1784"/>
      <c r="AB307" s="1784"/>
      <c r="AC307" s="1784"/>
      <c r="AD307" s="1784"/>
      <c r="AE307" s="1784"/>
      <c r="AF307" s="51"/>
      <c r="AG307" s="31"/>
    </row>
    <row r="308" spans="1:37" s="35" customFormat="1" ht="4.9000000000000004" customHeight="1" x14ac:dyDescent="0.15">
      <c r="A308" s="353"/>
      <c r="B308" s="354"/>
      <c r="C308" s="355"/>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56"/>
      <c r="AE308" s="356"/>
      <c r="AF308" s="54"/>
      <c r="AG308" s="82"/>
    </row>
    <row r="309" spans="1:37" s="35" customFormat="1" ht="4.9000000000000004" customHeight="1" x14ac:dyDescent="0.15">
      <c r="A309" s="353"/>
      <c r="B309" s="354"/>
      <c r="C309" s="355"/>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56"/>
      <c r="AE309" s="356"/>
      <c r="AF309" s="54"/>
      <c r="AG309" s="82"/>
    </row>
    <row r="310" spans="1:37" s="35" customFormat="1" ht="15" customHeight="1" x14ac:dyDescent="0.15">
      <c r="A310" s="384" t="s">
        <v>2828</v>
      </c>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8"/>
      <c r="AF310" s="54"/>
      <c r="AG310" s="82"/>
    </row>
    <row r="311" spans="1:37" s="35" customFormat="1" ht="4.9000000000000004" customHeight="1" x14ac:dyDescent="0.15">
      <c r="A311" s="226"/>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8"/>
      <c r="AF311" s="54"/>
      <c r="AG311" s="82"/>
    </row>
    <row r="312" spans="1:37" s="35" customFormat="1" ht="26.25" customHeight="1" x14ac:dyDescent="0.15">
      <c r="A312" s="1786" t="s">
        <v>4786</v>
      </c>
      <c r="B312" s="1786"/>
      <c r="C312" s="1786"/>
      <c r="D312" s="1786"/>
      <c r="E312" s="1786"/>
      <c r="F312" s="1786"/>
      <c r="G312" s="1786"/>
      <c r="H312" s="1786"/>
      <c r="I312" s="1786"/>
      <c r="J312" s="1786"/>
      <c r="K312" s="1786"/>
      <c r="L312" s="1786"/>
      <c r="M312" s="1786"/>
      <c r="N312" s="1786"/>
      <c r="O312" s="1786"/>
      <c r="P312" s="1786"/>
      <c r="Q312" s="1786"/>
      <c r="R312" s="1786"/>
      <c r="S312" s="1786"/>
      <c r="T312" s="1786"/>
      <c r="U312" s="1786"/>
      <c r="V312" s="1786"/>
      <c r="W312" s="1786"/>
      <c r="X312" s="1786"/>
      <c r="Y312" s="1786"/>
      <c r="Z312" s="1786"/>
      <c r="AA312" s="1786"/>
      <c r="AB312" s="1786"/>
      <c r="AC312" s="1786"/>
      <c r="AD312" s="1786"/>
      <c r="AE312" s="1786"/>
      <c r="AF312" s="54"/>
      <c r="AG312" s="82"/>
    </row>
    <row r="313" spans="1:37" s="35" customFormat="1" ht="4.9000000000000004" customHeight="1" x14ac:dyDescent="0.15">
      <c r="A313" s="259"/>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59"/>
      <c r="AE313" s="259"/>
      <c r="AF313" s="54"/>
      <c r="AG313" s="82"/>
    </row>
    <row r="314" spans="1:37" s="35" customFormat="1" ht="19.899999999999999" customHeight="1" thickBot="1" x14ac:dyDescent="0.2">
      <c r="A314" s="170"/>
      <c r="B314" s="171"/>
      <c r="C314" s="172"/>
      <c r="D314" s="171"/>
      <c r="E314" s="171"/>
      <c r="F314" s="171"/>
      <c r="G314" s="171"/>
      <c r="H314" s="171"/>
      <c r="I314" s="171"/>
      <c r="J314" s="171"/>
      <c r="K314" s="171"/>
      <c r="L314" s="171"/>
      <c r="M314" s="171"/>
      <c r="N314" s="171"/>
      <c r="O314" s="214"/>
      <c r="P314" s="214"/>
      <c r="Q314" s="214"/>
      <c r="R314" s="214"/>
      <c r="S314" s="214"/>
      <c r="T314" s="214"/>
      <c r="U314" s="2246" t="s">
        <v>3150</v>
      </c>
      <c r="V314" s="2247"/>
      <c r="W314" s="2247"/>
      <c r="X314" s="2247"/>
      <c r="Y314" s="2248"/>
      <c r="Z314" s="2246" t="s">
        <v>3151</v>
      </c>
      <c r="AA314" s="2247"/>
      <c r="AB314" s="2247"/>
      <c r="AC314" s="2247"/>
      <c r="AD314" s="2248"/>
      <c r="AF314" s="54" t="str">
        <f>IF(AND(A305="○",F305="○"),"",IF(AND(F305="○",COUNTA(U315:U321)=0),"←未導入の理由を回答してください",""))</f>
        <v/>
      </c>
      <c r="AG314" s="82"/>
    </row>
    <row r="315" spans="1:37" s="35" customFormat="1" ht="18" customHeight="1" x14ac:dyDescent="0.15">
      <c r="A315" s="1748" t="s">
        <v>2839</v>
      </c>
      <c r="B315" s="1749"/>
      <c r="C315" s="1749"/>
      <c r="D315" s="1749"/>
      <c r="E315" s="1749"/>
      <c r="F315" s="1749"/>
      <c r="G315" s="1749"/>
      <c r="H315" s="1749"/>
      <c r="I315" s="1749"/>
      <c r="J315" s="1749"/>
      <c r="K315" s="1749"/>
      <c r="L315" s="1749"/>
      <c r="M315" s="1749"/>
      <c r="N315" s="1749"/>
      <c r="O315" s="1749"/>
      <c r="P315" s="1749"/>
      <c r="Q315" s="1749"/>
      <c r="R315" s="1749"/>
      <c r="S315" s="1749"/>
      <c r="T315" s="1750"/>
      <c r="U315" s="1765"/>
      <c r="V315" s="1766"/>
      <c r="W315" s="1766"/>
      <c r="X315" s="1766"/>
      <c r="Y315" s="1767"/>
      <c r="Z315" s="2249"/>
      <c r="AA315" s="2250"/>
      <c r="AB315" s="2250"/>
      <c r="AC315" s="2250"/>
      <c r="AD315" s="2251"/>
      <c r="AE315" s="82"/>
      <c r="AF315" s="54" t="str">
        <f>IF(AND(A305="",F305="",COUNTA(U315:U321)=0),"←未導入の理由を回答してください。",
IF(AND(U320="○", COUNTA(U315:U321)&gt;1),"←未導入の理由が矛盾しています",""))</f>
        <v>←未導入の理由を回答してください。</v>
      </c>
      <c r="AG315" s="54"/>
    </row>
    <row r="316" spans="1:37" s="35" customFormat="1" ht="18" customHeight="1" x14ac:dyDescent="0.15">
      <c r="A316" s="1748" t="s">
        <v>2856</v>
      </c>
      <c r="B316" s="1749"/>
      <c r="C316" s="1749"/>
      <c r="D316" s="1749"/>
      <c r="E316" s="1749"/>
      <c r="F316" s="1749"/>
      <c r="G316" s="1749"/>
      <c r="H316" s="1749"/>
      <c r="I316" s="1749"/>
      <c r="J316" s="1749"/>
      <c r="K316" s="1749"/>
      <c r="L316" s="1749"/>
      <c r="M316" s="1749"/>
      <c r="N316" s="1749"/>
      <c r="O316" s="1749"/>
      <c r="P316" s="1749"/>
      <c r="Q316" s="1749"/>
      <c r="R316" s="1749"/>
      <c r="S316" s="1749"/>
      <c r="T316" s="1750"/>
      <c r="U316" s="1761"/>
      <c r="V316" s="1762"/>
      <c r="W316" s="1762"/>
      <c r="X316" s="1762"/>
      <c r="Y316" s="1763"/>
      <c r="Z316" s="1761"/>
      <c r="AA316" s="1762"/>
      <c r="AB316" s="1762"/>
      <c r="AC316" s="1762"/>
      <c r="AD316" s="1763"/>
      <c r="AE316" s="82"/>
      <c r="AF316" s="1702" t="str">
        <f>IF(AND(F305="",COUNTA(Z315:Z321)=0),"←導入後の課題を回答してください。",
IF(AND(Z320="○",COUNTA(Z315:Z321)&gt;1),"←導入後の理由が矛盾しています",""))</f>
        <v>←導入後の課題を回答してください。</v>
      </c>
      <c r="AG316" s="54"/>
    </row>
    <row r="317" spans="1:37" s="35" customFormat="1" ht="18" customHeight="1" x14ac:dyDescent="0.15">
      <c r="A317" s="1748" t="s">
        <v>2849</v>
      </c>
      <c r="B317" s="1749"/>
      <c r="C317" s="1749"/>
      <c r="D317" s="1749"/>
      <c r="E317" s="1749"/>
      <c r="F317" s="1749"/>
      <c r="G317" s="1749"/>
      <c r="H317" s="1749"/>
      <c r="I317" s="1749"/>
      <c r="J317" s="1749"/>
      <c r="K317" s="1749"/>
      <c r="L317" s="1749"/>
      <c r="M317" s="1749"/>
      <c r="N317" s="1749"/>
      <c r="O317" s="1749"/>
      <c r="P317" s="1749"/>
      <c r="Q317" s="1749"/>
      <c r="R317" s="1749"/>
      <c r="S317" s="1749"/>
      <c r="T317" s="1750"/>
      <c r="U317" s="1761"/>
      <c r="V317" s="1762"/>
      <c r="W317" s="1762"/>
      <c r="X317" s="1762"/>
      <c r="Y317" s="1763"/>
      <c r="Z317" s="1761"/>
      <c r="AA317" s="1762"/>
      <c r="AB317" s="1762"/>
      <c r="AC317" s="1762"/>
      <c r="AD317" s="1763"/>
      <c r="AE317" s="82"/>
      <c r="AF317" s="1702"/>
      <c r="AG317" s="54"/>
    </row>
    <row r="318" spans="1:37" s="1" customFormat="1" ht="18" customHeight="1" x14ac:dyDescent="0.15">
      <c r="A318" s="1748" t="s">
        <v>2848</v>
      </c>
      <c r="B318" s="1749"/>
      <c r="C318" s="1749"/>
      <c r="D318" s="1749"/>
      <c r="E318" s="1749"/>
      <c r="F318" s="1749"/>
      <c r="G318" s="1749"/>
      <c r="H318" s="1749"/>
      <c r="I318" s="1749"/>
      <c r="J318" s="1749"/>
      <c r="K318" s="1749"/>
      <c r="L318" s="1749"/>
      <c r="M318" s="1749"/>
      <c r="N318" s="1749"/>
      <c r="O318" s="1749"/>
      <c r="P318" s="1749"/>
      <c r="Q318" s="1749"/>
      <c r="R318" s="1749"/>
      <c r="S318" s="1749"/>
      <c r="T318" s="1750"/>
      <c r="U318" s="1761"/>
      <c r="V318" s="1762"/>
      <c r="W318" s="1762"/>
      <c r="X318" s="1762"/>
      <c r="Y318" s="1763"/>
      <c r="Z318" s="1761"/>
      <c r="AA318" s="1762"/>
      <c r="AB318" s="1762"/>
      <c r="AC318" s="1762"/>
      <c r="AD318" s="1763"/>
      <c r="AE318" s="82"/>
      <c r="AF318" s="316"/>
      <c r="AH318" s="54"/>
      <c r="AI318" s="54"/>
      <c r="AJ318" s="95"/>
      <c r="AK318" s="95"/>
    </row>
    <row r="319" spans="1:37" s="35" customFormat="1" ht="18" customHeight="1" x14ac:dyDescent="0.15">
      <c r="A319" s="1748" t="s">
        <v>2840</v>
      </c>
      <c r="B319" s="1749"/>
      <c r="C319" s="1749"/>
      <c r="D319" s="1749"/>
      <c r="E319" s="1749"/>
      <c r="F319" s="1749"/>
      <c r="G319" s="1749"/>
      <c r="H319" s="1749"/>
      <c r="I319" s="1749"/>
      <c r="J319" s="1749"/>
      <c r="K319" s="1749"/>
      <c r="L319" s="1749"/>
      <c r="M319" s="1749"/>
      <c r="N319" s="1749"/>
      <c r="O319" s="1749"/>
      <c r="P319" s="1749"/>
      <c r="Q319" s="1749"/>
      <c r="R319" s="1749"/>
      <c r="S319" s="1749"/>
      <c r="T319" s="1750"/>
      <c r="U319" s="1761"/>
      <c r="V319" s="1762"/>
      <c r="W319" s="1762"/>
      <c r="X319" s="1762"/>
      <c r="Y319" s="1763"/>
      <c r="Z319" s="1761"/>
      <c r="AA319" s="1762"/>
      <c r="AB319" s="1762"/>
      <c r="AC319" s="1762"/>
      <c r="AD319" s="1763"/>
      <c r="AE319" s="82"/>
      <c r="AF319" s="82"/>
      <c r="AG319" s="82"/>
    </row>
    <row r="320" spans="1:37" s="1" customFormat="1" ht="18" customHeight="1" x14ac:dyDescent="0.15">
      <c r="A320" s="1748" t="s">
        <v>3033</v>
      </c>
      <c r="B320" s="1749"/>
      <c r="C320" s="1749"/>
      <c r="D320" s="1749"/>
      <c r="E320" s="1749"/>
      <c r="F320" s="1749"/>
      <c r="G320" s="1749"/>
      <c r="H320" s="1749"/>
      <c r="I320" s="1749"/>
      <c r="J320" s="1749"/>
      <c r="K320" s="1749"/>
      <c r="L320" s="1749"/>
      <c r="M320" s="1749"/>
      <c r="N320" s="1749"/>
      <c r="O320" s="1749"/>
      <c r="P320" s="1749"/>
      <c r="Q320" s="1749"/>
      <c r="R320" s="1749"/>
      <c r="S320" s="1749"/>
      <c r="T320" s="1750"/>
      <c r="U320" s="1761"/>
      <c r="V320" s="1762"/>
      <c r="W320" s="1762"/>
      <c r="X320" s="1762"/>
      <c r="Y320" s="1763"/>
      <c r="Z320" s="1761"/>
      <c r="AA320" s="1762"/>
      <c r="AB320" s="1762"/>
      <c r="AC320" s="1762"/>
      <c r="AD320" s="1763"/>
      <c r="AE320" s="82"/>
      <c r="AF320" s="1764"/>
      <c r="AH320" s="54"/>
      <c r="AI320" s="54"/>
      <c r="AJ320" s="95"/>
      <c r="AK320" s="95"/>
    </row>
    <row r="321" spans="1:37" s="1" customFormat="1" ht="18" customHeight="1" thickBot="1" x14ac:dyDescent="0.2">
      <c r="A321" s="2070" t="s">
        <v>105</v>
      </c>
      <c r="B321" s="2071"/>
      <c r="C321" s="2071"/>
      <c r="D321" s="2071"/>
      <c r="E321" s="2071"/>
      <c r="F321" s="2071"/>
      <c r="G321" s="2071"/>
      <c r="H321" s="2071"/>
      <c r="I321" s="2071"/>
      <c r="J321" s="2071"/>
      <c r="K321" s="2071"/>
      <c r="L321" s="2071"/>
      <c r="M321" s="2071"/>
      <c r="N321" s="2071"/>
      <c r="O321" s="2071"/>
      <c r="P321" s="2071"/>
      <c r="Q321" s="2071"/>
      <c r="R321" s="2071"/>
      <c r="S321" s="2071"/>
      <c r="T321" s="2072"/>
      <c r="U321" s="1753"/>
      <c r="V321" s="1754"/>
      <c r="W321" s="1754"/>
      <c r="X321" s="1754"/>
      <c r="Y321" s="1755"/>
      <c r="Z321" s="1753"/>
      <c r="AA321" s="1754"/>
      <c r="AB321" s="1754"/>
      <c r="AC321" s="1754"/>
      <c r="AD321" s="1755"/>
      <c r="AE321" s="82"/>
      <c r="AF321" s="1764"/>
      <c r="AH321" s="54"/>
      <c r="AI321" s="54"/>
      <c r="AJ321" s="95"/>
      <c r="AK321" s="95"/>
    </row>
    <row r="322" spans="1:37" s="35" customFormat="1" ht="4.9000000000000004" customHeight="1" x14ac:dyDescent="0.15">
      <c r="A322" s="604"/>
      <c r="B322" s="604"/>
      <c r="C322" s="604"/>
      <c r="D322" s="604"/>
      <c r="E322" s="604"/>
      <c r="F322" s="604"/>
      <c r="G322" s="604"/>
      <c r="H322" s="604"/>
      <c r="I322" s="604"/>
      <c r="J322" s="604"/>
      <c r="K322" s="604"/>
      <c r="L322" s="604"/>
      <c r="M322" s="604"/>
      <c r="N322" s="604"/>
      <c r="O322" s="604"/>
      <c r="P322" s="604"/>
      <c r="Q322" s="604"/>
      <c r="R322" s="604"/>
      <c r="S322" s="604"/>
      <c r="T322" s="604"/>
      <c r="U322" s="604"/>
      <c r="V322" s="604"/>
      <c r="W322" s="604"/>
      <c r="X322" s="604"/>
      <c r="Y322" s="604"/>
      <c r="Z322" s="604"/>
      <c r="AA322" s="604"/>
      <c r="AB322" s="604"/>
      <c r="AC322" s="604"/>
      <c r="AD322" s="604"/>
      <c r="AE322" s="604"/>
      <c r="AF322" s="1764"/>
      <c r="AG322" s="82"/>
    </row>
    <row r="323" spans="1:37" s="35" customFormat="1" ht="4.9000000000000004" customHeight="1" x14ac:dyDescent="0.15">
      <c r="A323" s="212"/>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54"/>
      <c r="AG323" s="82"/>
    </row>
    <row r="324" spans="1:37" s="35" customFormat="1" ht="4.9000000000000004" customHeight="1" thickBot="1" x14ac:dyDescent="0.2">
      <c r="A324" s="605"/>
      <c r="B324" s="605"/>
      <c r="C324" s="605"/>
      <c r="D324" s="605"/>
      <c r="E324" s="605"/>
      <c r="F324" s="605"/>
      <c r="G324" s="605"/>
      <c r="H324" s="605"/>
      <c r="I324" s="605"/>
      <c r="J324" s="605"/>
      <c r="K324" s="605"/>
      <c r="L324" s="605"/>
      <c r="M324" s="605"/>
      <c r="N324" s="605"/>
      <c r="O324" s="605"/>
      <c r="P324" s="605"/>
      <c r="Q324" s="605"/>
      <c r="R324" s="605"/>
      <c r="S324" s="605"/>
      <c r="T324" s="605"/>
      <c r="U324" s="605"/>
      <c r="V324" s="605"/>
      <c r="W324" s="605"/>
      <c r="X324" s="605"/>
      <c r="Y324" s="605"/>
      <c r="Z324" s="605"/>
      <c r="AA324" s="605"/>
      <c r="AB324" s="605"/>
      <c r="AC324" s="605"/>
      <c r="AD324" s="605"/>
      <c r="AE324" s="605"/>
      <c r="AF324" s="606"/>
    </row>
    <row r="325" spans="1:37" ht="32.25" customHeight="1" thickBot="1" x14ac:dyDescent="0.2">
      <c r="A325" s="2213" t="s">
        <v>4792</v>
      </c>
      <c r="B325" s="2214"/>
      <c r="C325" s="2214"/>
      <c r="D325" s="2214"/>
      <c r="E325" s="2214"/>
      <c r="F325" s="2214"/>
      <c r="G325" s="2214"/>
      <c r="H325" s="2214"/>
      <c r="I325" s="2214"/>
      <c r="J325" s="2214"/>
      <c r="K325" s="2214"/>
      <c r="L325" s="2214"/>
      <c r="M325" s="2214"/>
      <c r="N325" s="2214"/>
      <c r="O325" s="2214"/>
      <c r="P325" s="2214"/>
      <c r="Q325" s="2214"/>
      <c r="R325" s="2214"/>
      <c r="S325" s="2214"/>
      <c r="T325" s="2214"/>
      <c r="U325" s="2214"/>
      <c r="V325" s="2214"/>
      <c r="W325" s="2214"/>
      <c r="X325" s="2214"/>
      <c r="Y325" s="2214"/>
      <c r="Z325" s="2214"/>
      <c r="AA325" s="2214"/>
      <c r="AB325" s="2214"/>
      <c r="AC325" s="2215"/>
      <c r="AD325" s="2216"/>
      <c r="AE325" s="2217"/>
      <c r="AF325" s="607"/>
      <c r="AG325" s="34"/>
    </row>
    <row r="326" spans="1:37" s="35" customFormat="1" ht="18.75" customHeight="1" x14ac:dyDescent="0.15">
      <c r="A326" s="2218" t="s">
        <v>4791</v>
      </c>
      <c r="B326" s="2218"/>
      <c r="C326" s="2218"/>
      <c r="D326" s="2218"/>
      <c r="E326" s="2218"/>
      <c r="F326" s="2218"/>
      <c r="G326" s="2218"/>
      <c r="H326" s="2218"/>
      <c r="I326" s="2218"/>
      <c r="J326" s="2218"/>
      <c r="K326" s="2218"/>
      <c r="L326" s="2218"/>
      <c r="M326" s="2218"/>
      <c r="N326" s="2218"/>
      <c r="O326" s="2218"/>
      <c r="P326" s="2218"/>
      <c r="Q326" s="2219" t="s">
        <v>106</v>
      </c>
      <c r="R326" s="2219"/>
      <c r="S326" s="2219"/>
      <c r="T326" s="2219"/>
      <c r="U326" s="2219"/>
      <c r="V326" s="2219"/>
      <c r="W326" s="2219"/>
      <c r="X326" s="2219"/>
      <c r="Y326" s="2219"/>
      <c r="Z326" s="2219"/>
      <c r="AA326" s="2219"/>
      <c r="AB326" s="2219"/>
      <c r="AC326" s="2219"/>
      <c r="AD326" s="2219"/>
      <c r="AE326" s="2219"/>
      <c r="AF326" s="54"/>
    </row>
    <row r="327" spans="1:37" s="35" customFormat="1" ht="55.15" customHeight="1" x14ac:dyDescent="0.15">
      <c r="A327" s="2220" t="s">
        <v>3152</v>
      </c>
      <c r="B327" s="2221"/>
      <c r="C327" s="2221"/>
      <c r="D327" s="2221"/>
      <c r="E327" s="2221"/>
      <c r="F327" s="2221"/>
      <c r="G327" s="2221"/>
      <c r="H327" s="2221"/>
      <c r="I327" s="2221"/>
      <c r="J327" s="2221"/>
      <c r="K327" s="2221"/>
      <c r="L327" s="2221"/>
      <c r="M327" s="2221"/>
      <c r="N327" s="2221"/>
      <c r="O327" s="2221"/>
      <c r="P327" s="2221"/>
      <c r="Q327" s="2221"/>
      <c r="R327" s="2221"/>
      <c r="S327" s="2221"/>
      <c r="T327" s="2221"/>
      <c r="U327" s="2221"/>
      <c r="V327" s="2221"/>
      <c r="W327" s="2221"/>
      <c r="X327" s="2221"/>
      <c r="Y327" s="2221"/>
      <c r="Z327" s="2221"/>
      <c r="AA327" s="2221"/>
      <c r="AB327" s="2221"/>
      <c r="AC327" s="2221"/>
      <c r="AD327" s="2221"/>
      <c r="AE327" s="2221"/>
      <c r="AF327" s="54"/>
    </row>
    <row r="328" spans="1:37" s="35" customFormat="1" ht="7.5" customHeight="1" x14ac:dyDescent="0.15">
      <c r="A328" s="124"/>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54"/>
      <c r="AG328" s="608"/>
    </row>
    <row r="329" spans="1:37" s="35" customFormat="1" ht="12.75" customHeight="1" thickBot="1" x14ac:dyDescent="0.2">
      <c r="A329" s="202" t="s">
        <v>2980</v>
      </c>
      <c r="B329" s="125"/>
      <c r="C329" s="125"/>
      <c r="D329" s="125"/>
      <c r="E329" s="125"/>
      <c r="F329" s="125"/>
      <c r="G329" s="125"/>
      <c r="H329" s="125"/>
      <c r="I329" s="125"/>
      <c r="J329" s="125"/>
      <c r="K329" s="125"/>
      <c r="L329" s="125"/>
      <c r="M329" s="125"/>
      <c r="N329" s="125"/>
      <c r="O329" s="125"/>
      <c r="P329" s="125"/>
      <c r="Q329" s="54"/>
      <c r="R329" s="54"/>
      <c r="S329" s="82"/>
      <c r="T329" s="82"/>
      <c r="U329" s="82"/>
      <c r="V329" s="54"/>
      <c r="W329" s="54"/>
      <c r="X329" s="54"/>
      <c r="Y329" s="54"/>
      <c r="Z329" s="54"/>
      <c r="AA329" s="54"/>
      <c r="AB329" s="77"/>
      <c r="AC329" s="77"/>
      <c r="AG329" s="608"/>
    </row>
    <row r="330" spans="1:37" s="35" customFormat="1" ht="15" customHeight="1" x14ac:dyDescent="0.15">
      <c r="A330" s="1798"/>
      <c r="B330" s="1799"/>
      <c r="C330" s="2054" t="str">
        <f>IF(AD325="✔","0.　中学専有施設なし","")</f>
        <v/>
      </c>
      <c r="D330" s="2055"/>
      <c r="E330" s="2055"/>
      <c r="F330" s="2055"/>
      <c r="G330" s="2055"/>
      <c r="H330" s="2055"/>
      <c r="I330" s="2055"/>
      <c r="J330" s="2055"/>
      <c r="K330" s="2055"/>
      <c r="L330" s="2056"/>
      <c r="M330" s="609" t="s">
        <v>107</v>
      </c>
      <c r="N330" s="1806" t="s">
        <v>3090</v>
      </c>
      <c r="O330" s="1806"/>
      <c r="P330" s="1806"/>
      <c r="Q330" s="1806"/>
      <c r="R330" s="1806"/>
      <c r="S330" s="1806"/>
      <c r="T330" s="1806"/>
      <c r="U330" s="1806"/>
      <c r="V330" s="1806"/>
      <c r="W330" s="1806"/>
      <c r="X330" s="1806"/>
      <c r="Y330" s="1806"/>
      <c r="Z330" s="1806"/>
      <c r="AA330" s="1806"/>
      <c r="AB330" s="1806"/>
      <c r="AC330" s="1806"/>
      <c r="AD330" s="1806"/>
      <c r="AE330" s="1806"/>
      <c r="AF330" s="1702" t="str">
        <f>IF(A330="","←(1)現時点の耐震化状況についてお答えください。",IF(AND(OR(A330=2,A330=3),A336=""),"←(2)耐震化未実施の建物に対する耐震化予定についてお答えください。",IF(AND(A330&lt;&gt;1,A330&lt;&gt;0,A336&lt;&gt;1,N336&lt;&gt;"○",N337&lt;&gt;"○",N338&lt;&gt;"○",N339&lt;&gt;"○"),"←(3)耐震化未定の理由についてお答えください。","")))</f>
        <v>←(1)現時点の耐震化状況についてお答えください。</v>
      </c>
      <c r="AG330" s="608"/>
    </row>
    <row r="331" spans="1:37" s="35" customFormat="1" ht="15" customHeight="1" x14ac:dyDescent="0.15">
      <c r="A331" s="1800"/>
      <c r="B331" s="1801"/>
      <c r="C331" s="1807" t="s">
        <v>108</v>
      </c>
      <c r="D331" s="1807"/>
      <c r="E331" s="1807"/>
      <c r="F331" s="1807"/>
      <c r="G331" s="1807"/>
      <c r="H331" s="1807"/>
      <c r="I331" s="1807"/>
      <c r="J331" s="1807"/>
      <c r="K331" s="1807"/>
      <c r="L331" s="1808"/>
      <c r="M331" s="609"/>
      <c r="N331" s="1806"/>
      <c r="O331" s="1806"/>
      <c r="P331" s="1806"/>
      <c r="Q331" s="1806"/>
      <c r="R331" s="1806"/>
      <c r="S331" s="1806"/>
      <c r="T331" s="1806"/>
      <c r="U331" s="1806"/>
      <c r="V331" s="1806"/>
      <c r="W331" s="1806"/>
      <c r="X331" s="1806"/>
      <c r="Y331" s="1806"/>
      <c r="Z331" s="1806"/>
      <c r="AA331" s="1806"/>
      <c r="AB331" s="1806"/>
      <c r="AC331" s="1806"/>
      <c r="AD331" s="1806"/>
      <c r="AE331" s="1806"/>
      <c r="AF331" s="1702"/>
      <c r="AG331" s="606"/>
    </row>
    <row r="332" spans="1:37" s="35" customFormat="1" ht="15" customHeight="1" x14ac:dyDescent="0.15">
      <c r="A332" s="1800"/>
      <c r="B332" s="1801"/>
      <c r="C332" s="1807" t="s">
        <v>109</v>
      </c>
      <c r="D332" s="1807"/>
      <c r="E332" s="1807"/>
      <c r="F332" s="1807"/>
      <c r="G332" s="1807"/>
      <c r="H332" s="1807"/>
      <c r="I332" s="1807"/>
      <c r="J332" s="1807"/>
      <c r="K332" s="1807"/>
      <c r="L332" s="1808"/>
      <c r="M332" s="455"/>
      <c r="N332" s="1806"/>
      <c r="O332" s="1806"/>
      <c r="P332" s="1806"/>
      <c r="Q332" s="1806"/>
      <c r="R332" s="1806"/>
      <c r="S332" s="1806"/>
      <c r="T332" s="1806"/>
      <c r="U332" s="1806"/>
      <c r="V332" s="1806"/>
      <c r="W332" s="1806"/>
      <c r="X332" s="1806"/>
      <c r="Y332" s="1806"/>
      <c r="Z332" s="1806"/>
      <c r="AA332" s="1806"/>
      <c r="AB332" s="1806"/>
      <c r="AC332" s="1806"/>
      <c r="AD332" s="1806"/>
      <c r="AE332" s="1806"/>
      <c r="AF332" s="1702"/>
      <c r="AG332" s="610"/>
    </row>
    <row r="333" spans="1:37" s="35" customFormat="1" ht="15" customHeight="1" thickBot="1" x14ac:dyDescent="0.2">
      <c r="A333" s="1802"/>
      <c r="B333" s="1803"/>
      <c r="C333" s="1815" t="s">
        <v>110</v>
      </c>
      <c r="D333" s="1815"/>
      <c r="E333" s="1815"/>
      <c r="F333" s="1815"/>
      <c r="G333" s="1815"/>
      <c r="H333" s="1815"/>
      <c r="I333" s="1815"/>
      <c r="J333" s="1815"/>
      <c r="K333" s="1815"/>
      <c r="L333" s="1816"/>
      <c r="M333" s="455"/>
      <c r="N333" s="1806"/>
      <c r="O333" s="1806"/>
      <c r="P333" s="1806"/>
      <c r="Q333" s="1806"/>
      <c r="R333" s="1806"/>
      <c r="S333" s="1806"/>
      <c r="T333" s="1806"/>
      <c r="U333" s="1806"/>
      <c r="V333" s="1806"/>
      <c r="W333" s="1806"/>
      <c r="X333" s="1806"/>
      <c r="Y333" s="1806"/>
      <c r="Z333" s="1806"/>
      <c r="AA333" s="1806"/>
      <c r="AB333" s="1806"/>
      <c r="AC333" s="1806"/>
      <c r="AD333" s="1806"/>
      <c r="AE333" s="1806"/>
      <c r="AF333" s="1702"/>
      <c r="AG333" s="610"/>
    </row>
    <row r="334" spans="1:37" s="35" customFormat="1" ht="13.5" x14ac:dyDescent="0.15">
      <c r="A334" s="611"/>
      <c r="B334" s="612"/>
      <c r="C334" s="612"/>
      <c r="D334" s="612"/>
      <c r="E334" s="612"/>
      <c r="F334" s="612"/>
      <c r="G334" s="612"/>
      <c r="H334" s="612"/>
      <c r="I334" s="612"/>
      <c r="J334" s="612"/>
      <c r="K334" s="612"/>
      <c r="L334" s="612"/>
      <c r="M334" s="612"/>
      <c r="N334" s="95"/>
      <c r="O334" s="54"/>
      <c r="P334" s="54"/>
      <c r="Q334" s="82"/>
      <c r="R334" s="82"/>
      <c r="S334" s="82"/>
      <c r="T334" s="54"/>
      <c r="U334" s="54"/>
      <c r="V334" s="54"/>
      <c r="W334" s="54"/>
      <c r="X334" s="54"/>
      <c r="Y334" s="54"/>
      <c r="Z334" s="95"/>
      <c r="AA334" s="95"/>
      <c r="AB334" s="1"/>
      <c r="AC334" s="1"/>
      <c r="AD334" s="1"/>
      <c r="AE334" s="613" t="s">
        <v>3016</v>
      </c>
      <c r="AG334" s="610"/>
    </row>
    <row r="335" spans="1:37" s="35" customFormat="1" ht="13.5" customHeight="1" thickBot="1" x14ac:dyDescent="0.2">
      <c r="A335" s="614" t="s">
        <v>111</v>
      </c>
      <c r="B335" s="615"/>
      <c r="C335" s="615"/>
      <c r="D335" s="615"/>
      <c r="E335" s="615"/>
      <c r="F335" s="615"/>
      <c r="G335" s="615"/>
      <c r="H335" s="615"/>
      <c r="I335" s="615"/>
      <c r="J335" s="615"/>
      <c r="K335" s="615"/>
      <c r="L335" s="615"/>
      <c r="M335" s="615"/>
      <c r="N335" s="614" t="s">
        <v>112</v>
      </c>
      <c r="O335" s="614"/>
      <c r="P335" s="616"/>
      <c r="Q335" s="616"/>
      <c r="R335" s="616"/>
      <c r="S335" s="616"/>
      <c r="T335" s="616"/>
      <c r="U335" s="616"/>
      <c r="V335" s="616"/>
      <c r="W335" s="616"/>
      <c r="X335" s="616"/>
      <c r="Y335" s="616"/>
      <c r="Z335" s="616"/>
      <c r="AA335" s="616"/>
      <c r="AB335" s="616"/>
      <c r="AC335" s="616"/>
      <c r="AD335" s="616"/>
      <c r="AE335" s="617"/>
      <c r="AF335" s="131"/>
      <c r="AG335" s="610"/>
    </row>
    <row r="336" spans="1:37" s="35" customFormat="1" ht="15" customHeight="1" x14ac:dyDescent="0.15">
      <c r="A336" s="2222"/>
      <c r="B336" s="2223"/>
      <c r="C336" s="2228" t="s">
        <v>113</v>
      </c>
      <c r="D336" s="2228"/>
      <c r="E336" s="2228"/>
      <c r="F336" s="2228"/>
      <c r="G336" s="2228"/>
      <c r="H336" s="2228"/>
      <c r="I336" s="2228"/>
      <c r="J336" s="2228"/>
      <c r="K336" s="2228"/>
      <c r="L336" s="2229"/>
      <c r="M336" s="612"/>
      <c r="N336" s="2230"/>
      <c r="O336" s="2231"/>
      <c r="P336" s="1825" t="s">
        <v>2813</v>
      </c>
      <c r="Q336" s="1826"/>
      <c r="R336" s="1826"/>
      <c r="S336" s="1826"/>
      <c r="T336" s="1826"/>
      <c r="U336" s="1826"/>
      <c r="V336" s="1826"/>
      <c r="W336" s="1826"/>
      <c r="X336" s="1826"/>
      <c r="Y336" s="1826"/>
      <c r="Z336" s="1826"/>
      <c r="AA336" s="1826"/>
      <c r="AB336" s="1826"/>
      <c r="AC336" s="1826"/>
      <c r="AD336" s="1826"/>
      <c r="AE336" s="1827"/>
      <c r="AF336" s="82"/>
      <c r="AG336" s="610"/>
    </row>
    <row r="337" spans="1:33" s="35" customFormat="1" ht="15" customHeight="1" x14ac:dyDescent="0.15">
      <c r="A337" s="2224"/>
      <c r="B337" s="2225"/>
      <c r="C337" s="2232" t="s">
        <v>114</v>
      </c>
      <c r="D337" s="2232"/>
      <c r="E337" s="2232"/>
      <c r="F337" s="2232"/>
      <c r="G337" s="2232"/>
      <c r="H337" s="2232"/>
      <c r="I337" s="2232"/>
      <c r="J337" s="2232"/>
      <c r="K337" s="2232"/>
      <c r="L337" s="2233"/>
      <c r="M337" s="612"/>
      <c r="N337" s="2234"/>
      <c r="O337" s="2235"/>
      <c r="P337" s="1811" t="s">
        <v>115</v>
      </c>
      <c r="Q337" s="1812"/>
      <c r="R337" s="1812"/>
      <c r="S337" s="1812"/>
      <c r="T337" s="1812"/>
      <c r="U337" s="1812"/>
      <c r="V337" s="1812"/>
      <c r="W337" s="1812"/>
      <c r="X337" s="1812"/>
      <c r="Y337" s="1812"/>
      <c r="Z337" s="1812"/>
      <c r="AA337" s="1812"/>
      <c r="AB337" s="1812"/>
      <c r="AC337" s="1812"/>
      <c r="AD337" s="1812"/>
      <c r="AE337" s="1813"/>
      <c r="AF337" s="82"/>
      <c r="AG337" s="610"/>
    </row>
    <row r="338" spans="1:33" s="35" customFormat="1" ht="15" customHeight="1" x14ac:dyDescent="0.15">
      <c r="A338" s="2224"/>
      <c r="B338" s="2225"/>
      <c r="C338" s="2232" t="s">
        <v>116</v>
      </c>
      <c r="D338" s="2232"/>
      <c r="E338" s="2232"/>
      <c r="F338" s="2232"/>
      <c r="G338" s="2232"/>
      <c r="H338" s="2232"/>
      <c r="I338" s="2232"/>
      <c r="J338" s="2232"/>
      <c r="K338" s="2232"/>
      <c r="L338" s="2233"/>
      <c r="M338" s="612"/>
      <c r="N338" s="2234"/>
      <c r="O338" s="2235"/>
      <c r="P338" s="1811" t="s">
        <v>117</v>
      </c>
      <c r="Q338" s="1812"/>
      <c r="R338" s="1812"/>
      <c r="S338" s="1812"/>
      <c r="T338" s="1812"/>
      <c r="U338" s="1812"/>
      <c r="V338" s="1812"/>
      <c r="W338" s="1812"/>
      <c r="X338" s="1812"/>
      <c r="Y338" s="1812"/>
      <c r="Z338" s="1812"/>
      <c r="AA338" s="1812"/>
      <c r="AB338" s="1812"/>
      <c r="AC338" s="1812"/>
      <c r="AD338" s="1812"/>
      <c r="AE338" s="1813"/>
      <c r="AF338" s="82"/>
      <c r="AG338" s="618"/>
    </row>
    <row r="339" spans="1:33" s="35" customFormat="1" ht="15" customHeight="1" thickBot="1" x14ac:dyDescent="0.2">
      <c r="A339" s="2226"/>
      <c r="B339" s="2227"/>
      <c r="C339" s="2236" t="s">
        <v>3154</v>
      </c>
      <c r="D339" s="2236"/>
      <c r="E339" s="2236"/>
      <c r="F339" s="2236"/>
      <c r="G339" s="2236"/>
      <c r="H339" s="2236"/>
      <c r="I339" s="2236"/>
      <c r="J339" s="2236"/>
      <c r="K339" s="2236"/>
      <c r="L339" s="2237"/>
      <c r="M339" s="612"/>
      <c r="N339" s="2238"/>
      <c r="O339" s="2239"/>
      <c r="P339" s="2240" t="s">
        <v>118</v>
      </c>
      <c r="Q339" s="2241"/>
      <c r="R339" s="2241"/>
      <c r="S339" s="2241"/>
      <c r="T339" s="2241"/>
      <c r="U339" s="2241"/>
      <c r="V339" s="2241"/>
      <c r="W339" s="2241"/>
      <c r="X339" s="2241"/>
      <c r="Y339" s="2241"/>
      <c r="Z339" s="2241"/>
      <c r="AA339" s="2241"/>
      <c r="AB339" s="2241"/>
      <c r="AC339" s="2241"/>
      <c r="AD339" s="2241"/>
      <c r="AE339" s="2242"/>
      <c r="AF339" s="82"/>
      <c r="AG339" s="618"/>
    </row>
    <row r="340" spans="1:33" s="35" customFormat="1" ht="18.75" customHeight="1" thickBot="1" x14ac:dyDescent="0.2">
      <c r="A340" s="619" t="s">
        <v>119</v>
      </c>
      <c r="B340" s="612"/>
      <c r="C340" s="612"/>
      <c r="D340" s="612"/>
      <c r="E340" s="612"/>
      <c r="F340" s="612"/>
      <c r="G340" s="612"/>
      <c r="H340" s="612"/>
      <c r="I340" s="612"/>
      <c r="J340" s="612"/>
      <c r="K340" s="612"/>
      <c r="L340" s="612"/>
      <c r="M340" s="612"/>
      <c r="N340" s="1987"/>
      <c r="O340" s="1988"/>
      <c r="P340" s="2243"/>
      <c r="Q340" s="2244"/>
      <c r="R340" s="2244"/>
      <c r="S340" s="2244"/>
      <c r="T340" s="2244"/>
      <c r="U340" s="2244"/>
      <c r="V340" s="2244"/>
      <c r="W340" s="2244"/>
      <c r="X340" s="2244"/>
      <c r="Y340" s="2244"/>
      <c r="Z340" s="2244"/>
      <c r="AA340" s="2244"/>
      <c r="AB340" s="2244"/>
      <c r="AC340" s="2244"/>
      <c r="AD340" s="2244"/>
      <c r="AE340" s="2245"/>
      <c r="AF340" s="82"/>
      <c r="AG340" s="54"/>
    </row>
    <row r="341" spans="1:33" s="35" customFormat="1" ht="4.9000000000000004" customHeight="1" x14ac:dyDescent="0.15">
      <c r="A341" s="128"/>
      <c r="B341" s="125"/>
      <c r="C341" s="125"/>
      <c r="D341" s="125"/>
      <c r="E341" s="125"/>
      <c r="F341" s="125"/>
      <c r="G341" s="125"/>
      <c r="H341" s="125"/>
      <c r="I341" s="125"/>
      <c r="J341" s="125"/>
      <c r="K341" s="125"/>
      <c r="L341" s="125"/>
      <c r="M341" s="125"/>
      <c r="N341" s="220"/>
      <c r="O341" s="220"/>
      <c r="P341" s="456"/>
      <c r="Q341" s="456"/>
      <c r="R341" s="456"/>
      <c r="S341" s="456"/>
      <c r="T341" s="456"/>
      <c r="U341" s="456"/>
      <c r="V341" s="456"/>
      <c r="W341" s="456"/>
      <c r="X341" s="456"/>
      <c r="Y341" s="456"/>
      <c r="Z341" s="456"/>
      <c r="AA341" s="456"/>
      <c r="AB341" s="456"/>
      <c r="AC341" s="456"/>
      <c r="AD341" s="456"/>
      <c r="AE341" s="456"/>
      <c r="AF341" s="82"/>
      <c r="AG341" s="54"/>
    </row>
    <row r="342" spans="1:33" s="35" customFormat="1" ht="15" customHeight="1" x14ac:dyDescent="0.15">
      <c r="A342" s="1796" t="s">
        <v>3155</v>
      </c>
      <c r="B342" s="1796"/>
      <c r="C342" s="1796"/>
      <c r="D342" s="1796"/>
      <c r="E342" s="1796"/>
      <c r="F342" s="1796"/>
      <c r="G342" s="1796"/>
      <c r="H342" s="1796"/>
      <c r="I342" s="1796"/>
      <c r="J342" s="1796"/>
      <c r="K342" s="1796"/>
      <c r="L342" s="1796"/>
      <c r="M342" s="1796"/>
      <c r="N342" s="1796"/>
      <c r="O342" s="1796"/>
      <c r="P342" s="1796"/>
      <c r="Q342" s="176"/>
      <c r="R342" s="106"/>
      <c r="S342" s="106"/>
      <c r="T342" s="106"/>
      <c r="U342" s="106"/>
      <c r="V342" s="106"/>
      <c r="W342" s="106"/>
      <c r="X342" s="106"/>
      <c r="Y342" s="106"/>
      <c r="Z342" s="106"/>
      <c r="AA342" s="106"/>
      <c r="AB342" s="106"/>
      <c r="AC342" s="106"/>
      <c r="AD342" s="106"/>
      <c r="AE342" s="106"/>
      <c r="AF342" s="54"/>
      <c r="AG342" s="54"/>
    </row>
    <row r="343" spans="1:33" s="35" customFormat="1" ht="4.9000000000000004" customHeight="1" x14ac:dyDescent="0.15">
      <c r="A343" s="357"/>
      <c r="B343" s="357"/>
      <c r="C343" s="357"/>
      <c r="D343" s="357"/>
      <c r="E343" s="357"/>
      <c r="F343" s="357"/>
      <c r="G343" s="357"/>
      <c r="H343" s="357"/>
      <c r="I343" s="357"/>
      <c r="J343" s="357"/>
      <c r="K343" s="357"/>
      <c r="L343" s="357"/>
      <c r="M343" s="357"/>
      <c r="N343" s="357"/>
      <c r="O343" s="357"/>
      <c r="P343" s="357"/>
      <c r="Q343" s="176"/>
      <c r="R343" s="106"/>
      <c r="S343" s="106"/>
      <c r="T343" s="106"/>
      <c r="U343" s="106"/>
      <c r="V343" s="106"/>
      <c r="W343" s="106"/>
      <c r="X343" s="106"/>
      <c r="Y343" s="106"/>
      <c r="Z343" s="106"/>
      <c r="AA343" s="106"/>
      <c r="AB343" s="106"/>
      <c r="AC343" s="106"/>
      <c r="AD343" s="106"/>
      <c r="AE343" s="106"/>
      <c r="AF343" s="54"/>
      <c r="AG343" s="54"/>
    </row>
    <row r="344" spans="1:33" s="66" customFormat="1" ht="15" customHeight="1" x14ac:dyDescent="0.15">
      <c r="A344" s="2206" t="s">
        <v>120</v>
      </c>
      <c r="B344" s="2206"/>
      <c r="C344" s="2206"/>
      <c r="D344" s="2206"/>
      <c r="E344" s="2206"/>
      <c r="F344" s="2206"/>
      <c r="G344" s="2206"/>
      <c r="H344" s="2206"/>
      <c r="I344" s="2206"/>
      <c r="J344" s="2206"/>
      <c r="K344" s="2206"/>
      <c r="L344" s="2206"/>
      <c r="M344" s="2206"/>
      <c r="N344" s="2206"/>
      <c r="O344" s="106"/>
      <c r="P344" s="106"/>
      <c r="Q344" s="269" t="s">
        <v>124</v>
      </c>
      <c r="R344" s="269"/>
      <c r="S344" s="269"/>
      <c r="T344" s="269"/>
      <c r="U344" s="269"/>
      <c r="V344" s="269"/>
      <c r="W344" s="269"/>
      <c r="X344" s="269"/>
      <c r="Y344" s="269"/>
      <c r="Z344" s="269"/>
      <c r="AA344" s="269"/>
      <c r="AB344" s="269"/>
      <c r="AC344" s="269"/>
      <c r="AD344" s="269"/>
      <c r="AE344" s="269"/>
      <c r="AF344" s="54"/>
      <c r="AG344" s="54"/>
    </row>
    <row r="345" spans="1:33" s="66" customFormat="1" ht="36" customHeight="1" x14ac:dyDescent="0.15">
      <c r="A345" s="2207" t="s">
        <v>3156</v>
      </c>
      <c r="B345" s="2208"/>
      <c r="C345" s="2209"/>
      <c r="D345" s="1867" t="s">
        <v>121</v>
      </c>
      <c r="E345" s="1867"/>
      <c r="F345" s="1867"/>
      <c r="G345" s="1868"/>
      <c r="H345" s="1871" t="s">
        <v>122</v>
      </c>
      <c r="I345" s="1867"/>
      <c r="J345" s="1867"/>
      <c r="K345" s="1872"/>
      <c r="L345" s="1875" t="s">
        <v>123</v>
      </c>
      <c r="M345" s="1876"/>
      <c r="N345" s="1876"/>
      <c r="O345" s="1877"/>
      <c r="P345" s="167"/>
      <c r="Q345" s="269"/>
      <c r="R345" s="269"/>
      <c r="S345" s="269"/>
      <c r="T345" s="269"/>
      <c r="U345" s="269"/>
      <c r="V345" s="269"/>
      <c r="W345" s="269"/>
      <c r="X345" s="269"/>
      <c r="Y345" s="269"/>
      <c r="Z345" s="269"/>
      <c r="AA345" s="269"/>
      <c r="AB345" s="269"/>
      <c r="AC345" s="269"/>
      <c r="AD345" s="269"/>
      <c r="AE345" s="269"/>
      <c r="AG345" s="54"/>
    </row>
    <row r="346" spans="1:33" s="620" customFormat="1" ht="13.5" customHeight="1" thickBot="1" x14ac:dyDescent="0.2">
      <c r="A346" s="2210"/>
      <c r="B346" s="2211"/>
      <c r="C346" s="2212"/>
      <c r="D346" s="1869"/>
      <c r="E346" s="1869"/>
      <c r="F346" s="1869"/>
      <c r="G346" s="1870"/>
      <c r="H346" s="1873"/>
      <c r="I346" s="1869"/>
      <c r="J346" s="1869"/>
      <c r="K346" s="1874"/>
      <c r="L346" s="1878"/>
      <c r="M346" s="1879"/>
      <c r="N346" s="1879"/>
      <c r="O346" s="1880"/>
      <c r="P346" s="167"/>
      <c r="Q346" s="269"/>
      <c r="R346" s="269"/>
      <c r="S346" s="269"/>
      <c r="T346" s="269"/>
      <c r="U346" s="269"/>
      <c r="V346" s="269"/>
      <c r="W346" s="269"/>
      <c r="X346" s="269"/>
      <c r="Y346" s="269"/>
      <c r="Z346" s="269"/>
      <c r="AA346" s="269"/>
      <c r="AB346" s="269"/>
      <c r="AC346" s="269"/>
      <c r="AD346" s="269"/>
      <c r="AE346" s="269"/>
      <c r="AG346" s="621"/>
    </row>
    <row r="347" spans="1:33" s="35" customFormat="1" ht="13.5" customHeight="1" x14ac:dyDescent="0.15">
      <c r="A347" s="1828" t="s">
        <v>125</v>
      </c>
      <c r="B347" s="1828"/>
      <c r="C347" s="1829"/>
      <c r="D347" s="2191"/>
      <c r="E347" s="2192"/>
      <c r="F347" s="2192"/>
      <c r="G347" s="2192"/>
      <c r="H347" s="2192"/>
      <c r="I347" s="2192"/>
      <c r="J347" s="2192"/>
      <c r="K347" s="2197"/>
      <c r="L347" s="2200"/>
      <c r="M347" s="2192"/>
      <c r="N347" s="2192"/>
      <c r="O347" s="2201"/>
      <c r="Q347" s="1858" t="s">
        <v>2949</v>
      </c>
      <c r="R347" s="1858"/>
      <c r="S347" s="1858"/>
      <c r="T347" s="1858"/>
      <c r="U347" s="1858"/>
      <c r="V347" s="1858"/>
      <c r="W347" s="1858"/>
      <c r="X347" s="1858"/>
      <c r="Y347" s="1858"/>
      <c r="Z347" s="1858"/>
      <c r="AA347" s="1858"/>
      <c r="AB347" s="1858"/>
      <c r="AC347" s="1858"/>
      <c r="AD347" s="1858"/>
      <c r="AE347" s="1858"/>
      <c r="AF347" s="77"/>
      <c r="AG347" s="54"/>
    </row>
    <row r="348" spans="1:33" s="35" customFormat="1" ht="13.5" customHeight="1" x14ac:dyDescent="0.15">
      <c r="A348" s="1830"/>
      <c r="B348" s="1830"/>
      <c r="C348" s="1831"/>
      <c r="D348" s="2193"/>
      <c r="E348" s="2194"/>
      <c r="F348" s="2194"/>
      <c r="G348" s="2194"/>
      <c r="H348" s="2194"/>
      <c r="I348" s="2194"/>
      <c r="J348" s="2194"/>
      <c r="K348" s="2198"/>
      <c r="L348" s="2202"/>
      <c r="M348" s="2194"/>
      <c r="N348" s="2194"/>
      <c r="O348" s="2203"/>
      <c r="Q348" s="1858"/>
      <c r="R348" s="1858"/>
      <c r="S348" s="1858"/>
      <c r="T348" s="1858"/>
      <c r="U348" s="1858"/>
      <c r="V348" s="1858"/>
      <c r="W348" s="1858"/>
      <c r="X348" s="1858"/>
      <c r="Y348" s="1858"/>
      <c r="Z348" s="1858"/>
      <c r="AA348" s="1858"/>
      <c r="AB348" s="1858"/>
      <c r="AC348" s="1858"/>
      <c r="AD348" s="1858"/>
      <c r="AE348" s="1858"/>
      <c r="AF348" s="1631" t="str">
        <f>IF(D347="","←普通教室の「総数」が未記入です。",
IF(H347="","←「冷房整備済教室数」が未記入です。（AF356０の場合は「０」を記入してください。）",
IF(D347&lt;H347,"←「総数」が「冷房整備済教室数」を下回っています。",IF(L347&gt;D347,"←「総数」が「無線LAN整備済教室数」を下回っています。",
IF(L347="","←「無線ＬＡＮ整備済教室数」が未記入です。（０の場合は「０」を記入してください。）","")))))</f>
        <v>←普通教室の「総数」が未記入です。</v>
      </c>
      <c r="AG348" s="54"/>
    </row>
    <row r="349" spans="1:33" s="35" customFormat="1" ht="13.5" customHeight="1" thickBot="1" x14ac:dyDescent="0.2">
      <c r="A349" s="1832"/>
      <c r="B349" s="1832"/>
      <c r="C349" s="1833"/>
      <c r="D349" s="2195"/>
      <c r="E349" s="2196"/>
      <c r="F349" s="2196"/>
      <c r="G349" s="2196"/>
      <c r="H349" s="2196"/>
      <c r="I349" s="2196"/>
      <c r="J349" s="2196"/>
      <c r="K349" s="2199"/>
      <c r="L349" s="2204"/>
      <c r="M349" s="2196"/>
      <c r="N349" s="2196"/>
      <c r="O349" s="2205"/>
      <c r="Q349" s="1858"/>
      <c r="R349" s="1858"/>
      <c r="S349" s="1858"/>
      <c r="T349" s="1858"/>
      <c r="U349" s="1858"/>
      <c r="V349" s="1858"/>
      <c r="W349" s="1858"/>
      <c r="X349" s="1858"/>
      <c r="Y349" s="1858"/>
      <c r="Z349" s="1858"/>
      <c r="AA349" s="1858"/>
      <c r="AB349" s="1858"/>
      <c r="AC349" s="1858"/>
      <c r="AD349" s="1858"/>
      <c r="AE349" s="1858"/>
      <c r="AF349" s="1631"/>
      <c r="AG349" s="54"/>
    </row>
    <row r="350" spans="1:33" s="35" customFormat="1" ht="36.950000000000003" customHeight="1" x14ac:dyDescent="0.15">
      <c r="A350" s="168" t="s">
        <v>107</v>
      </c>
      <c r="B350" s="2040" t="s">
        <v>126</v>
      </c>
      <c r="C350" s="2040"/>
      <c r="D350" s="2040"/>
      <c r="E350" s="2040"/>
      <c r="F350" s="2040"/>
      <c r="G350" s="2040"/>
      <c r="H350" s="2040"/>
      <c r="I350" s="2040"/>
      <c r="J350" s="2040"/>
      <c r="K350" s="2040"/>
      <c r="L350" s="2040"/>
      <c r="M350" s="2040"/>
      <c r="N350" s="2040"/>
      <c r="O350" s="2040"/>
      <c r="P350" s="2040"/>
      <c r="Q350" s="2040"/>
      <c r="R350" s="2040"/>
      <c r="S350" s="2040"/>
      <c r="T350" s="2040"/>
      <c r="U350" s="2040"/>
      <c r="V350" s="2040"/>
      <c r="W350" s="2040"/>
      <c r="X350" s="2040"/>
      <c r="Y350" s="2040"/>
      <c r="Z350" s="2040"/>
      <c r="AA350" s="2040"/>
      <c r="AB350" s="2040"/>
      <c r="AC350" s="2040"/>
      <c r="AD350" s="2040"/>
      <c r="AE350" s="2040"/>
      <c r="AF350" s="54"/>
      <c r="AG350" s="54"/>
    </row>
    <row r="351" spans="1:33" s="35" customFormat="1" ht="4.9000000000000004" customHeight="1" x14ac:dyDescent="0.15">
      <c r="A351" s="168"/>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54"/>
      <c r="AG351" s="54"/>
    </row>
    <row r="352" spans="1:33" s="35" customFormat="1" ht="4.9000000000000004" customHeight="1" x14ac:dyDescent="0.15">
      <c r="A352" s="168"/>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54"/>
      <c r="AG352" s="54"/>
    </row>
    <row r="353" spans="1:33" s="35" customFormat="1" ht="15" customHeight="1" x14ac:dyDescent="0.15">
      <c r="A353" s="386" t="s">
        <v>2814</v>
      </c>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54"/>
      <c r="AG353" s="54"/>
    </row>
    <row r="354" spans="1:33" s="35" customFormat="1" ht="4.9000000000000004" customHeight="1" x14ac:dyDescent="0.15">
      <c r="A354" s="2041"/>
      <c r="B354" s="2041"/>
      <c r="C354" s="2041"/>
      <c r="D354" s="2041"/>
      <c r="E354" s="2041"/>
      <c r="F354" s="2041"/>
      <c r="G354" s="2041"/>
      <c r="H354" s="2041"/>
      <c r="I354" s="2041"/>
      <c r="J354" s="2041"/>
      <c r="K354" s="2041"/>
      <c r="L354" s="2041"/>
      <c r="M354" s="2041"/>
      <c r="N354" s="2041"/>
      <c r="O354" s="2041"/>
      <c r="P354" s="2041"/>
      <c r="Q354" s="2041"/>
      <c r="R354" s="2041"/>
      <c r="S354" s="2041"/>
      <c r="T354" s="2041"/>
      <c r="U354" s="2041"/>
      <c r="V354" s="2041"/>
      <c r="W354" s="2041"/>
      <c r="X354" s="2041"/>
      <c r="Y354" s="2041"/>
      <c r="Z354" s="2041"/>
      <c r="AA354" s="2041"/>
      <c r="AB354" s="2041"/>
      <c r="AC354" s="2041"/>
      <c r="AD354" s="2041"/>
      <c r="AE354" s="2041"/>
      <c r="AF354" s="54"/>
      <c r="AG354" s="54"/>
    </row>
    <row r="355" spans="1:33" s="35" customFormat="1" ht="15" customHeight="1" thickBot="1" x14ac:dyDescent="0.2">
      <c r="A355" s="258"/>
      <c r="D355" s="228"/>
      <c r="E355" s="228"/>
      <c r="F355" s="228"/>
      <c r="G355" s="228"/>
      <c r="H355" s="258"/>
      <c r="I355" s="258"/>
      <c r="J355" s="258"/>
      <c r="K355" s="258"/>
      <c r="S355" s="1"/>
      <c r="T355" s="227"/>
      <c r="U355" s="2042" t="s">
        <v>2850</v>
      </c>
      <c r="V355" s="2042"/>
      <c r="W355" s="2042"/>
      <c r="X355" s="2042"/>
      <c r="Y355" s="2042" t="s">
        <v>2851</v>
      </c>
      <c r="Z355" s="2042"/>
      <c r="AA355" s="2042"/>
      <c r="AB355" s="2042"/>
      <c r="AD355" s="258"/>
      <c r="AE355" s="258"/>
      <c r="AF355" s="54"/>
      <c r="AG355" s="54"/>
    </row>
    <row r="356" spans="1:33" s="35" customFormat="1" ht="15" customHeight="1" x14ac:dyDescent="0.15">
      <c r="A356" s="2043" t="s">
        <v>2855</v>
      </c>
      <c r="B356" s="2043"/>
      <c r="C356" s="2043"/>
      <c r="D356" s="2043"/>
      <c r="E356" s="2043"/>
      <c r="F356" s="2043"/>
      <c r="G356" s="2043"/>
      <c r="H356" s="2043"/>
      <c r="I356" s="2043"/>
      <c r="J356" s="2043"/>
      <c r="K356" s="2044" t="s">
        <v>2903</v>
      </c>
      <c r="L356" s="2044"/>
      <c r="M356" s="2044"/>
      <c r="N356" s="2044"/>
      <c r="O356" s="2044"/>
      <c r="P356" s="2044"/>
      <c r="Q356" s="2044"/>
      <c r="R356" s="2044"/>
      <c r="S356" s="2044"/>
      <c r="T356" s="2045"/>
      <c r="U356" s="2186"/>
      <c r="V356" s="2187"/>
      <c r="W356" s="2187"/>
      <c r="X356" s="2188"/>
      <c r="Y356" s="2189"/>
      <c r="Z356" s="2187"/>
      <c r="AA356" s="2187"/>
      <c r="AB356" s="2190"/>
      <c r="AC356" s="2043" t="s">
        <v>2854</v>
      </c>
      <c r="AD356" s="2043"/>
      <c r="AE356" s="2043"/>
      <c r="AF356" s="54" t="str">
        <f>IF(AND(L347&gt;0,U356="",Y356=""),"←現在の利用に対する状況を回答してください",
IF(AND(U356="○",Y356="○"),"←回答が矛盾しています",""))</f>
        <v/>
      </c>
      <c r="AG356" s="54"/>
    </row>
    <row r="357" spans="1:33" s="35" customFormat="1" ht="15" customHeight="1" thickBot="1" x14ac:dyDescent="0.2">
      <c r="A357" s="2043"/>
      <c r="B357" s="2043"/>
      <c r="C357" s="2043"/>
      <c r="D357" s="2043"/>
      <c r="E357" s="2043"/>
      <c r="F357" s="2043"/>
      <c r="G357" s="2043"/>
      <c r="H357" s="2043"/>
      <c r="I357" s="2043"/>
      <c r="J357" s="2043"/>
      <c r="K357" s="2044" t="s">
        <v>2904</v>
      </c>
      <c r="L357" s="2044"/>
      <c r="M357" s="2044"/>
      <c r="N357" s="2044"/>
      <c r="O357" s="2044"/>
      <c r="P357" s="2044"/>
      <c r="Q357" s="2044"/>
      <c r="R357" s="2044"/>
      <c r="S357" s="2044"/>
      <c r="T357" s="2045"/>
      <c r="U357" s="2180"/>
      <c r="V357" s="2181"/>
      <c r="W357" s="2181"/>
      <c r="X357" s="2182"/>
      <c r="Y357" s="2183"/>
      <c r="Z357" s="2181"/>
      <c r="AA357" s="2181"/>
      <c r="AB357" s="2184"/>
      <c r="AC357" s="2043"/>
      <c r="AD357" s="2043"/>
      <c r="AE357" s="2043"/>
      <c r="AF357" s="54" t="str">
        <f>IF(AND(L347&gt;0,U357="",Y357=""),"←将来想定される利用に対する状況を回答してください",
IF(AND(U357="○",Y357="○"),"←回答が矛盾しています",""))</f>
        <v/>
      </c>
      <c r="AG357" s="54"/>
    </row>
    <row r="358" spans="1:33" s="35" customFormat="1" ht="4.9000000000000004" customHeight="1" x14ac:dyDescent="0.15">
      <c r="A358" s="302"/>
      <c r="B358" s="302"/>
      <c r="C358" s="302"/>
      <c r="D358" s="302"/>
      <c r="E358" s="302"/>
      <c r="F358" s="302"/>
      <c r="G358" s="302"/>
      <c r="H358" s="302"/>
      <c r="I358" s="302"/>
      <c r="J358" s="302"/>
      <c r="K358" s="303"/>
      <c r="L358" s="303"/>
      <c r="M358" s="303"/>
      <c r="N358" s="303"/>
      <c r="O358" s="303"/>
      <c r="P358" s="303"/>
      <c r="Q358" s="303"/>
      <c r="R358" s="303"/>
      <c r="S358" s="303"/>
      <c r="T358" s="303"/>
      <c r="U358" s="304"/>
      <c r="V358" s="304"/>
      <c r="W358" s="304"/>
      <c r="X358" s="304"/>
      <c r="Y358" s="304"/>
      <c r="Z358" s="304"/>
      <c r="AA358" s="304"/>
      <c r="AB358" s="304"/>
      <c r="AC358" s="302"/>
      <c r="AD358" s="302"/>
      <c r="AE358" s="302"/>
      <c r="AF358" s="54"/>
      <c r="AG358" s="54"/>
    </row>
    <row r="359" spans="1:33" s="35" customFormat="1" ht="15" customHeight="1" x14ac:dyDescent="0.15">
      <c r="A359" s="302"/>
      <c r="B359" s="302"/>
      <c r="C359" s="302"/>
      <c r="D359" s="302"/>
      <c r="E359" s="302"/>
      <c r="F359" s="302"/>
      <c r="G359" s="302"/>
      <c r="H359" s="302"/>
      <c r="I359" s="302"/>
      <c r="J359" s="302"/>
      <c r="K359" s="303"/>
      <c r="L359" s="303"/>
      <c r="M359" s="387" t="s">
        <v>2900</v>
      </c>
      <c r="N359" s="148"/>
      <c r="O359" s="148"/>
      <c r="P359" s="303"/>
      <c r="Q359" s="303"/>
      <c r="R359" s="303"/>
      <c r="S359" s="303"/>
      <c r="T359" s="303"/>
      <c r="U359" s="304"/>
      <c r="V359" s="304"/>
      <c r="W359" s="304"/>
      <c r="X359" s="304"/>
      <c r="Y359" s="304"/>
      <c r="Z359" s="304"/>
      <c r="AA359" s="304"/>
      <c r="AB359" s="304"/>
      <c r="AC359" s="302"/>
      <c r="AD359" s="302"/>
      <c r="AE359" s="302"/>
      <c r="AF359" s="54"/>
      <c r="AG359" s="54"/>
    </row>
    <row r="360" spans="1:33" s="35" customFormat="1" ht="4.9000000000000004" customHeight="1" thickBot="1" x14ac:dyDescent="0.2">
      <c r="A360" s="302"/>
      <c r="B360" s="302"/>
      <c r="C360" s="302"/>
      <c r="D360" s="302"/>
      <c r="E360" s="302"/>
      <c r="F360" s="302"/>
      <c r="G360" s="302"/>
      <c r="H360" s="302"/>
      <c r="I360" s="302"/>
      <c r="J360" s="302"/>
      <c r="K360" s="303"/>
      <c r="L360" s="303"/>
      <c r="M360" s="260"/>
      <c r="N360" s="303"/>
      <c r="O360" s="303"/>
      <c r="P360" s="303"/>
      <c r="Q360" s="303"/>
      <c r="R360" s="303"/>
      <c r="S360" s="303"/>
      <c r="T360" s="303"/>
      <c r="U360" s="304"/>
      <c r="V360" s="304"/>
      <c r="W360" s="304"/>
      <c r="X360" s="304"/>
      <c r="Y360" s="304"/>
      <c r="Z360" s="304"/>
      <c r="AA360" s="304"/>
      <c r="AB360" s="304"/>
      <c r="AC360" s="302"/>
      <c r="AD360" s="302"/>
      <c r="AE360" s="302"/>
      <c r="AF360" s="54"/>
      <c r="AG360" s="54"/>
    </row>
    <row r="361" spans="1:33" s="35" customFormat="1" ht="15" customHeight="1" thickBot="1" x14ac:dyDescent="0.2">
      <c r="A361" s="302"/>
      <c r="B361" s="2051"/>
      <c r="C361" s="2052"/>
      <c r="D361" s="2052"/>
      <c r="E361" s="2052"/>
      <c r="F361" s="2052"/>
      <c r="G361" s="2052"/>
      <c r="H361" s="2052"/>
      <c r="I361" s="2052"/>
      <c r="J361" s="2052"/>
      <c r="K361" s="2052"/>
      <c r="L361" s="2052"/>
      <c r="M361" s="2052"/>
      <c r="N361" s="2052"/>
      <c r="O361" s="2052"/>
      <c r="P361" s="2052"/>
      <c r="Q361" s="2052"/>
      <c r="R361" s="2052"/>
      <c r="S361" s="2052"/>
      <c r="T361" s="2052"/>
      <c r="U361" s="2052"/>
      <c r="V361" s="2052"/>
      <c r="W361" s="2052"/>
      <c r="X361" s="2052"/>
      <c r="Y361" s="2052"/>
      <c r="Z361" s="2052"/>
      <c r="AA361" s="2052"/>
      <c r="AB361" s="2052"/>
      <c r="AC361" s="2052"/>
      <c r="AD361" s="2053"/>
      <c r="AE361" s="302"/>
      <c r="AF361" s="54" t="str">
        <f>IF(L347=0,"",IF(B361="","←（任意）将来の想定があればご記入ください",""))</f>
        <v/>
      </c>
      <c r="AG361" s="54"/>
    </row>
    <row r="362" spans="1:33" s="35" customFormat="1" ht="39.950000000000003" customHeight="1" x14ac:dyDescent="0.15">
      <c r="A362" s="2037" t="s">
        <v>2902</v>
      </c>
      <c r="B362" s="2038"/>
      <c r="C362" s="2039" t="s">
        <v>2901</v>
      </c>
      <c r="D362" s="1103"/>
      <c r="E362" s="1103"/>
      <c r="F362" s="1103"/>
      <c r="G362" s="1103"/>
      <c r="H362" s="1103"/>
      <c r="I362" s="1103"/>
      <c r="J362" s="1103"/>
      <c r="K362" s="1103"/>
      <c r="L362" s="1103"/>
      <c r="M362" s="1103"/>
      <c r="N362" s="1103"/>
      <c r="O362" s="1103"/>
      <c r="P362" s="1103"/>
      <c r="Q362" s="1103"/>
      <c r="R362" s="1103"/>
      <c r="S362" s="1103"/>
      <c r="T362" s="1103"/>
      <c r="U362" s="1103"/>
      <c r="V362" s="1103"/>
      <c r="W362" s="1103"/>
      <c r="X362" s="1103"/>
      <c r="Y362" s="1103"/>
      <c r="Z362" s="1103"/>
      <c r="AA362" s="1103"/>
      <c r="AB362" s="1103"/>
      <c r="AC362" s="1103"/>
      <c r="AD362" s="1103"/>
      <c r="AE362" s="1103"/>
      <c r="AF362" s="54"/>
      <c r="AG362" s="54"/>
    </row>
    <row r="363" spans="1:33" s="35" customFormat="1" ht="4.9000000000000004" customHeight="1" x14ac:dyDescent="0.15">
      <c r="A363" s="358"/>
      <c r="B363" s="288"/>
      <c r="C363" s="359"/>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287"/>
      <c r="AE363" s="287"/>
      <c r="AF363" s="54"/>
      <c r="AG363" s="54"/>
    </row>
    <row r="364" spans="1:33" s="35" customFormat="1" ht="4.9000000000000004" customHeight="1" x14ac:dyDescent="0.15">
      <c r="A364" s="168"/>
      <c r="B364" s="220"/>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150"/>
      <c r="AE364" s="150"/>
      <c r="AF364" s="54"/>
      <c r="AG364" s="54"/>
    </row>
    <row r="365" spans="1:33" s="35" customFormat="1" ht="15" customHeight="1" x14ac:dyDescent="0.15">
      <c r="A365" s="622" t="s">
        <v>2981</v>
      </c>
      <c r="B365" s="623"/>
      <c r="C365" s="623"/>
      <c r="D365" s="623"/>
      <c r="E365" s="623"/>
      <c r="F365" s="623"/>
      <c r="G365" s="623"/>
      <c r="H365" s="623"/>
      <c r="I365" s="623"/>
      <c r="J365" s="623"/>
      <c r="K365" s="623"/>
      <c r="L365" s="623"/>
      <c r="M365" s="623"/>
      <c r="N365" s="623"/>
      <c r="O365" s="623"/>
      <c r="P365" s="624"/>
      <c r="Q365" s="624"/>
      <c r="R365" s="624"/>
      <c r="S365" s="624"/>
      <c r="T365" s="624"/>
      <c r="U365" s="624"/>
      <c r="V365" s="624"/>
      <c r="W365" s="624"/>
      <c r="X365" s="624"/>
      <c r="Y365" s="624"/>
      <c r="Z365" s="624"/>
      <c r="AA365" s="624"/>
      <c r="AB365" s="624"/>
      <c r="AC365" s="624"/>
      <c r="AD365" s="624"/>
      <c r="AE365" s="624"/>
      <c r="AF365" s="54"/>
      <c r="AG365" s="54"/>
    </row>
    <row r="366" spans="1:33" s="35" customFormat="1" ht="4.9000000000000004" customHeight="1" x14ac:dyDescent="0.15">
      <c r="A366" s="622"/>
      <c r="B366" s="623"/>
      <c r="C366" s="623"/>
      <c r="D366" s="623"/>
      <c r="E366" s="623"/>
      <c r="F366" s="623"/>
      <c r="G366" s="623"/>
      <c r="H366" s="623"/>
      <c r="I366" s="623"/>
      <c r="J366" s="623"/>
      <c r="K366" s="623"/>
      <c r="L366" s="623"/>
      <c r="M366" s="623"/>
      <c r="N366" s="623"/>
      <c r="O366" s="623"/>
      <c r="P366" s="624"/>
      <c r="Q366" s="624"/>
      <c r="R366" s="624"/>
      <c r="S366" s="624"/>
      <c r="T366" s="624"/>
      <c r="U366" s="624"/>
      <c r="V366" s="624"/>
      <c r="W366" s="624"/>
      <c r="X366" s="624"/>
      <c r="Y366" s="624"/>
      <c r="Z366" s="624"/>
      <c r="AA366" s="624"/>
      <c r="AB366" s="624"/>
      <c r="AC366" s="624"/>
      <c r="AD366" s="624"/>
      <c r="AE366" s="624"/>
      <c r="AF366" s="54"/>
      <c r="AG366" s="54"/>
    </row>
    <row r="367" spans="1:33" s="35" customFormat="1" ht="30" customHeight="1" x14ac:dyDescent="0.15">
      <c r="A367" s="1786" t="s">
        <v>2982</v>
      </c>
      <c r="B367" s="2185"/>
      <c r="C367" s="2185"/>
      <c r="D367" s="2185"/>
      <c r="E367" s="2185"/>
      <c r="F367" s="2185"/>
      <c r="G367" s="2185"/>
      <c r="H367" s="2185"/>
      <c r="I367" s="2185"/>
      <c r="J367" s="2185"/>
      <c r="K367" s="2185"/>
      <c r="L367" s="2185"/>
      <c r="M367" s="2185"/>
      <c r="N367" s="2185"/>
      <c r="O367" s="2185"/>
      <c r="P367" s="2185"/>
      <c r="Q367" s="2185"/>
      <c r="R367" s="2185"/>
      <c r="S367" s="2185"/>
      <c r="T367" s="2185"/>
      <c r="U367" s="2185"/>
      <c r="V367" s="2185"/>
      <c r="W367" s="2185"/>
      <c r="X367" s="2185"/>
      <c r="Y367" s="2185"/>
      <c r="Z367" s="2185"/>
      <c r="AA367" s="2185"/>
      <c r="AB367" s="2185"/>
      <c r="AC367" s="2185"/>
      <c r="AD367" s="2185"/>
      <c r="AE367" s="2185"/>
      <c r="AF367" s="54"/>
      <c r="AG367" s="54"/>
    </row>
    <row r="368" spans="1:33" s="35" customFormat="1" ht="4.9000000000000004" customHeight="1" thickBot="1" x14ac:dyDescent="0.2">
      <c r="A368" s="625"/>
      <c r="B368" s="626"/>
      <c r="C368" s="626"/>
      <c r="D368" s="626"/>
      <c r="E368" s="626"/>
      <c r="F368" s="626"/>
      <c r="G368" s="626"/>
      <c r="H368" s="626"/>
      <c r="I368" s="626"/>
      <c r="J368" s="626"/>
      <c r="K368" s="626"/>
      <c r="L368" s="626"/>
      <c r="M368" s="626"/>
      <c r="N368" s="626"/>
      <c r="O368" s="626"/>
      <c r="P368" s="627"/>
      <c r="Q368" s="627"/>
      <c r="R368" s="627"/>
      <c r="S368" s="627"/>
      <c r="T368" s="627"/>
      <c r="U368" s="627"/>
      <c r="V368" s="627"/>
      <c r="W368" s="627"/>
      <c r="X368" s="627"/>
      <c r="Y368" s="627"/>
      <c r="Z368" s="627"/>
      <c r="AA368" s="627"/>
      <c r="AB368" s="627"/>
      <c r="AC368" s="627"/>
      <c r="AD368" s="627"/>
      <c r="AE368" s="627"/>
      <c r="AF368" s="54"/>
      <c r="AG368" s="54"/>
    </row>
    <row r="369" spans="1:33" s="35" customFormat="1" ht="18" customHeight="1" x14ac:dyDescent="0.15">
      <c r="A369" s="2174"/>
      <c r="B369" s="2175"/>
      <c r="C369" s="2176" t="s">
        <v>2852</v>
      </c>
      <c r="D369" s="2177"/>
      <c r="E369" s="2177"/>
      <c r="F369" s="2177"/>
      <c r="G369" s="2177"/>
      <c r="H369" s="2177"/>
      <c r="I369" s="2177"/>
      <c r="J369" s="2177"/>
      <c r="K369" s="2177"/>
      <c r="L369" s="2177"/>
      <c r="M369" s="2177"/>
      <c r="N369" s="2177"/>
      <c r="O369" s="2177"/>
      <c r="P369" s="2177"/>
      <c r="Q369" s="2177"/>
      <c r="R369" s="2177"/>
      <c r="S369" s="2177"/>
      <c r="T369" s="2177"/>
      <c r="U369" s="2177"/>
      <c r="V369" s="2177"/>
      <c r="W369" s="2177"/>
      <c r="X369" s="2177"/>
      <c r="Y369" s="2177"/>
      <c r="Z369" s="2177"/>
      <c r="AA369" s="2177"/>
      <c r="AB369" s="2177"/>
      <c r="AC369" s="2177"/>
      <c r="AD369" s="2177"/>
      <c r="AE369" s="627"/>
      <c r="AF369" s="54" t="str">
        <f>IF(COUNTA(A369:A372)=0,"←無線LAN環境の課題を回答してください",
IF(AND(COUNTA(A369:A372)&gt;1,A371="○"),"←回答が矛盾しています",""))</f>
        <v>←無線LAN環境の課題を回答してください</v>
      </c>
      <c r="AG369" s="54"/>
    </row>
    <row r="370" spans="1:33" s="35" customFormat="1" ht="18" customHeight="1" x14ac:dyDescent="0.15">
      <c r="A370" s="2178"/>
      <c r="B370" s="2179"/>
      <c r="C370" s="2015" t="s">
        <v>2853</v>
      </c>
      <c r="D370" s="2016"/>
      <c r="E370" s="2016"/>
      <c r="F370" s="2016"/>
      <c r="G370" s="2016"/>
      <c r="H370" s="2016"/>
      <c r="I370" s="2016"/>
      <c r="J370" s="2016"/>
      <c r="K370" s="2016"/>
      <c r="L370" s="2016"/>
      <c r="M370" s="2016"/>
      <c r="N370" s="2016"/>
      <c r="O370" s="2016"/>
      <c r="P370" s="2016"/>
      <c r="Q370" s="2016"/>
      <c r="R370" s="2016"/>
      <c r="S370" s="2016"/>
      <c r="T370" s="2016"/>
      <c r="U370" s="2016"/>
      <c r="V370" s="2016"/>
      <c r="W370" s="2016"/>
      <c r="X370" s="2016"/>
      <c r="Y370" s="2016"/>
      <c r="Z370" s="2016"/>
      <c r="AA370" s="2016"/>
      <c r="AB370" s="2016"/>
      <c r="AC370" s="2016"/>
      <c r="AD370" s="2016"/>
      <c r="AE370" s="150"/>
      <c r="AF370" s="54"/>
      <c r="AG370" s="54"/>
    </row>
    <row r="371" spans="1:33" s="35" customFormat="1" ht="18" customHeight="1" x14ac:dyDescent="0.15">
      <c r="A371" s="2178"/>
      <c r="B371" s="2179"/>
      <c r="C371" s="2015" t="s">
        <v>3005</v>
      </c>
      <c r="D371" s="2016"/>
      <c r="E371" s="2016"/>
      <c r="F371" s="2016"/>
      <c r="G371" s="2016"/>
      <c r="H371" s="2016"/>
      <c r="I371" s="2016"/>
      <c r="J371" s="2016"/>
      <c r="K371" s="2016"/>
      <c r="L371" s="2016"/>
      <c r="M371" s="2016"/>
      <c r="N371" s="2016"/>
      <c r="O371" s="2016"/>
      <c r="P371" s="2016"/>
      <c r="Q371" s="2016"/>
      <c r="R371" s="2016"/>
      <c r="S371" s="2016"/>
      <c r="T371" s="2016"/>
      <c r="U371" s="2016"/>
      <c r="V371" s="2016"/>
      <c r="W371" s="2016"/>
      <c r="X371" s="2016"/>
      <c r="Y371" s="2016"/>
      <c r="Z371" s="2016"/>
      <c r="AA371" s="2016"/>
      <c r="AB371" s="2016"/>
      <c r="AC371" s="2016"/>
      <c r="AD371" s="2016"/>
      <c r="AE371" s="150"/>
      <c r="AF371" s="54"/>
      <c r="AG371" s="54"/>
    </row>
    <row r="372" spans="1:33" s="35" customFormat="1" ht="18" customHeight="1" thickBot="1" x14ac:dyDescent="0.2">
      <c r="A372" s="2164"/>
      <c r="B372" s="2165"/>
      <c r="C372" s="2020" t="s">
        <v>2954</v>
      </c>
      <c r="D372" s="2021"/>
      <c r="E372" s="2021"/>
      <c r="F372" s="2021"/>
      <c r="G372" s="2021"/>
      <c r="H372" s="2021"/>
      <c r="I372" s="2166"/>
      <c r="J372" s="2167"/>
      <c r="K372" s="2167"/>
      <c r="L372" s="2167"/>
      <c r="M372" s="2167"/>
      <c r="N372" s="2167"/>
      <c r="O372" s="2167"/>
      <c r="P372" s="2167"/>
      <c r="Q372" s="2167"/>
      <c r="R372" s="2167"/>
      <c r="S372" s="2167"/>
      <c r="T372" s="2167"/>
      <c r="U372" s="2167"/>
      <c r="V372" s="2167"/>
      <c r="W372" s="2167"/>
      <c r="X372" s="2167"/>
      <c r="Y372" s="2167"/>
      <c r="Z372" s="2167"/>
      <c r="AA372" s="2167"/>
      <c r="AB372" s="2167"/>
      <c r="AC372" s="2167"/>
      <c r="AD372" s="2168"/>
      <c r="AE372" s="150"/>
      <c r="AF372" s="54" t="str">
        <f>IF(AND(A372="○",I372=""),"←「その他の課題」を回答してください","")</f>
        <v/>
      </c>
      <c r="AG372" s="54"/>
    </row>
    <row r="373" spans="1:33" s="35" customFormat="1" ht="4.9000000000000004" customHeight="1" x14ac:dyDescent="0.15">
      <c r="A373" s="168"/>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54"/>
      <c r="AG373" s="54"/>
    </row>
    <row r="374" spans="1:33" s="35" customFormat="1" ht="4.9000000000000004" customHeight="1" x14ac:dyDescent="0.15">
      <c r="A374" s="168"/>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54"/>
      <c r="AG374" s="54"/>
    </row>
    <row r="375" spans="1:33" s="35" customFormat="1" ht="15" customHeight="1" x14ac:dyDescent="0.15">
      <c r="A375" s="1929" t="s">
        <v>228</v>
      </c>
      <c r="B375" s="1929"/>
      <c r="C375" s="2169"/>
      <c r="D375" s="2169"/>
      <c r="E375" s="2169"/>
      <c r="F375" s="2169"/>
      <c r="G375" s="2169"/>
      <c r="H375" s="2169"/>
      <c r="I375" s="2169"/>
      <c r="J375" s="2169"/>
      <c r="K375" s="2169"/>
      <c r="L375" s="1929"/>
      <c r="M375" s="1929"/>
      <c r="N375" s="1929"/>
      <c r="O375" s="2170" t="s">
        <v>3157</v>
      </c>
      <c r="P375" s="2170"/>
      <c r="Q375" s="2170"/>
      <c r="R375" s="2170"/>
      <c r="S375" s="2170"/>
      <c r="T375" s="2170"/>
      <c r="U375" s="2170"/>
      <c r="V375" s="2170"/>
      <c r="W375" s="2170"/>
      <c r="X375" s="2170"/>
      <c r="Y375" s="2170"/>
      <c r="Z375" s="2170"/>
      <c r="AA375" s="2170"/>
      <c r="AB375" s="2170"/>
      <c r="AC375" s="2170"/>
      <c r="AD375" s="2170"/>
      <c r="AE375" s="2170"/>
      <c r="AF375" s="54"/>
      <c r="AG375" s="54"/>
    </row>
    <row r="376" spans="1:33" s="35" customFormat="1" ht="25.5" customHeight="1" thickBot="1" x14ac:dyDescent="0.2">
      <c r="A376" s="1906" t="s">
        <v>3158</v>
      </c>
      <c r="B376" s="1907"/>
      <c r="C376" s="1907"/>
      <c r="D376" s="1907"/>
      <c r="E376" s="1907"/>
      <c r="F376" s="1907"/>
      <c r="G376" s="1908"/>
      <c r="H376" s="1909" t="s">
        <v>127</v>
      </c>
      <c r="I376" s="1900"/>
      <c r="J376" s="1900"/>
      <c r="K376" s="1900"/>
      <c r="L376" s="2163"/>
      <c r="M376" s="2171" t="s">
        <v>3159</v>
      </c>
      <c r="N376" s="2172"/>
      <c r="O376" s="2172"/>
      <c r="P376" s="2172"/>
      <c r="Q376" s="2173"/>
      <c r="R376" s="1923" t="s">
        <v>3160</v>
      </c>
      <c r="S376" s="1923"/>
      <c r="T376" s="1923"/>
      <c r="U376" s="1923"/>
      <c r="V376" s="1923"/>
      <c r="W376" s="1923"/>
      <c r="X376" s="1923"/>
      <c r="Y376" s="1923"/>
      <c r="Z376" s="1923"/>
      <c r="AA376" s="1923"/>
      <c r="AB376" s="1923"/>
      <c r="AC376" s="1923"/>
      <c r="AD376" s="1923"/>
      <c r="AE376" s="1923"/>
      <c r="AG376" s="54"/>
    </row>
    <row r="377" spans="1:33" s="35" customFormat="1" ht="15" customHeight="1" x14ac:dyDescent="0.15">
      <c r="A377" s="1887" t="s">
        <v>128</v>
      </c>
      <c r="B377" s="1888"/>
      <c r="C377" s="1888"/>
      <c r="D377" s="1888"/>
      <c r="E377" s="1888"/>
      <c r="F377" s="1888"/>
      <c r="G377" s="1889"/>
      <c r="H377" s="2158"/>
      <c r="I377" s="1914"/>
      <c r="J377" s="1914"/>
      <c r="K377" s="1914"/>
      <c r="L377" s="2159"/>
      <c r="M377" s="1913"/>
      <c r="N377" s="1914"/>
      <c r="O377" s="1914"/>
      <c r="P377" s="1914"/>
      <c r="Q377" s="1915"/>
      <c r="R377" s="1923"/>
      <c r="S377" s="1923"/>
      <c r="T377" s="1923"/>
      <c r="U377" s="1923"/>
      <c r="V377" s="1923"/>
      <c r="W377" s="1923"/>
      <c r="X377" s="1923"/>
      <c r="Y377" s="1923"/>
      <c r="Z377" s="1923"/>
      <c r="AA377" s="1923"/>
      <c r="AB377" s="1923"/>
      <c r="AC377" s="1923"/>
      <c r="AD377" s="1923"/>
      <c r="AE377" s="1923"/>
      <c r="AF377" s="1702" t="str">
        <f>IF(AND(AD325="",OR(H377="",H378="",H379="")),"←体育館・講堂・ホールの「総数」に未記入の欄があります。（0の場合は「0」を記入してください。）",
IF(OR(AND(H377&lt;&gt;0,M377=""),AND(H378&lt;&gt;0,M378=""),AND(H379&lt;&gt;0,M379="")),"←「冷房整備済空間数」が未記入です。（0の場合は「0」を記入してください。）",
IF(H377&lt;M377,"←【体育館（スポーツ専用）】冷房整備済空間数が「総数」を上回っているので修正してください。",
IF(H378&lt;M378,"←【講堂・ホールを兼ねる体育館】冷房整備済空間数が「総数」を上回っているので修正してください。",
IF(H379&lt;M379,"←【講堂・ホール】冷房整備済空間数が「総数」を上回っているので修正してください。","")))))</f>
        <v>←体育館・講堂・ホールの「総数」に未記入の欄があります。（0の場合は「0」を記入してください。）</v>
      </c>
      <c r="AG377" s="54"/>
    </row>
    <row r="378" spans="1:33" s="35" customFormat="1" ht="17.25" customHeight="1" x14ac:dyDescent="0.15">
      <c r="A378" s="1887" t="s">
        <v>129</v>
      </c>
      <c r="B378" s="1888"/>
      <c r="C378" s="1888"/>
      <c r="D378" s="1888"/>
      <c r="E378" s="1888"/>
      <c r="F378" s="1888"/>
      <c r="G378" s="1889"/>
      <c r="H378" s="2160"/>
      <c r="I378" s="1894"/>
      <c r="J378" s="1894"/>
      <c r="K378" s="1894"/>
      <c r="L378" s="2161"/>
      <c r="M378" s="1893"/>
      <c r="N378" s="1894"/>
      <c r="O378" s="1894"/>
      <c r="P378" s="1894"/>
      <c r="Q378" s="1895"/>
      <c r="R378" s="1923"/>
      <c r="S378" s="1923"/>
      <c r="T378" s="1923"/>
      <c r="U378" s="1923"/>
      <c r="V378" s="1923"/>
      <c r="W378" s="1923"/>
      <c r="X378" s="1923"/>
      <c r="Y378" s="1923"/>
      <c r="Z378" s="1923"/>
      <c r="AA378" s="1923"/>
      <c r="AB378" s="1923"/>
      <c r="AC378" s="1923"/>
      <c r="AD378" s="1923"/>
      <c r="AE378" s="1923"/>
      <c r="AF378" s="1702"/>
      <c r="AG378" s="54"/>
    </row>
    <row r="379" spans="1:33" s="35" customFormat="1" ht="15.75" customHeight="1" thickBot="1" x14ac:dyDescent="0.2">
      <c r="A379" s="1887" t="s">
        <v>130</v>
      </c>
      <c r="B379" s="1888"/>
      <c r="C379" s="1888"/>
      <c r="D379" s="1888"/>
      <c r="E379" s="1888"/>
      <c r="F379" s="1888"/>
      <c r="G379" s="1889"/>
      <c r="H379" s="2162"/>
      <c r="I379" s="1900"/>
      <c r="J379" s="1900"/>
      <c r="K379" s="1900"/>
      <c r="L379" s="2163"/>
      <c r="M379" s="1899"/>
      <c r="N379" s="1900"/>
      <c r="O379" s="1900"/>
      <c r="P379" s="1900"/>
      <c r="Q379" s="1901"/>
      <c r="R379" s="629" t="s">
        <v>3161</v>
      </c>
      <c r="S379" s="630"/>
      <c r="T379" s="631"/>
      <c r="U379" s="631"/>
      <c r="V379" s="631"/>
      <c r="W379" s="631"/>
      <c r="X379" s="631"/>
      <c r="Y379" s="631"/>
      <c r="Z379" s="631"/>
      <c r="AA379" s="631"/>
      <c r="AB379" s="631"/>
      <c r="AC379" s="631"/>
      <c r="AD379" s="631"/>
      <c r="AE379" s="631"/>
      <c r="AF379" s="1702"/>
      <c r="AG379" s="54"/>
    </row>
    <row r="380" spans="1:33" s="35" customFormat="1" ht="8.25" customHeight="1" thickBot="1" x14ac:dyDescent="0.2">
      <c r="A380" s="1922"/>
      <c r="B380" s="1922"/>
      <c r="C380" s="632"/>
      <c r="D380" s="632"/>
      <c r="E380" s="632"/>
      <c r="F380" s="632"/>
      <c r="G380" s="632"/>
      <c r="H380" s="1922"/>
      <c r="I380" s="1922"/>
      <c r="J380" s="1922"/>
      <c r="K380" s="1922"/>
      <c r="L380" s="633"/>
      <c r="M380" s="633"/>
      <c r="N380" s="633"/>
      <c r="O380" s="633"/>
      <c r="P380" s="633"/>
      <c r="Q380" s="633"/>
      <c r="R380" s="633"/>
      <c r="S380" s="633"/>
      <c r="T380" s="633"/>
      <c r="U380" s="633"/>
      <c r="V380" s="633"/>
      <c r="W380" s="633"/>
      <c r="X380" s="633"/>
      <c r="Y380" s="633"/>
      <c r="Z380" s="633"/>
      <c r="AA380" s="633"/>
      <c r="AB380" s="633"/>
      <c r="AC380" s="633"/>
      <c r="AD380" s="633"/>
      <c r="AE380" s="633"/>
      <c r="AF380" s="54"/>
      <c r="AG380" s="54"/>
    </row>
    <row r="381" spans="1:33" s="635" customFormat="1" ht="33" customHeight="1" thickBot="1" x14ac:dyDescent="0.2">
      <c r="A381" s="1858" t="s">
        <v>2948</v>
      </c>
      <c r="B381" s="1858"/>
      <c r="C381" s="1858"/>
      <c r="D381" s="1858"/>
      <c r="E381" s="1858"/>
      <c r="F381" s="1858"/>
      <c r="G381" s="1858"/>
      <c r="H381" s="1858"/>
      <c r="I381" s="1858"/>
      <c r="J381" s="1858"/>
      <c r="K381" s="1858"/>
      <c r="L381" s="1858"/>
      <c r="M381" s="1858"/>
      <c r="N381" s="1858"/>
      <c r="O381" s="1858"/>
      <c r="P381" s="1858"/>
      <c r="Q381" s="1858"/>
      <c r="R381" s="1858"/>
      <c r="S381" s="1858"/>
      <c r="T381" s="1858"/>
      <c r="U381" s="1858"/>
      <c r="V381" s="1858"/>
      <c r="W381" s="2152"/>
      <c r="X381" s="2153"/>
      <c r="Y381" s="2154"/>
      <c r="Z381" s="2155" t="s">
        <v>131</v>
      </c>
      <c r="AA381" s="2156"/>
      <c r="AB381" s="2156"/>
      <c r="AC381" s="2156"/>
      <c r="AD381" s="2156"/>
      <c r="AE381" s="2157"/>
      <c r="AF381" s="50" t="str">
        <f>IF(AND(AD325="",X381=""),"←(5)が未記入です。指定・登録がない場合は、「2.いいえ」をご回答ください。","")</f>
        <v>←(5)が未記入です。指定・登録がない場合は、「2.いいえ」をご回答ください。</v>
      </c>
      <c r="AG381" s="634"/>
    </row>
    <row r="382" spans="1:33" s="35" customFormat="1" ht="19.5" customHeight="1" thickBot="1" x14ac:dyDescent="0.2">
      <c r="A382" s="2145" t="s">
        <v>3018</v>
      </c>
      <c r="B382" s="2145"/>
      <c r="C382" s="2145"/>
      <c r="D382" s="2145"/>
      <c r="E382" s="2145"/>
      <c r="F382" s="2145"/>
      <c r="G382" s="2145"/>
      <c r="H382" s="2145"/>
      <c r="I382" s="2145"/>
      <c r="J382" s="2145"/>
      <c r="K382" s="2145"/>
      <c r="L382" s="2145"/>
      <c r="M382" s="2145"/>
      <c r="N382" s="2145"/>
      <c r="O382" s="2145"/>
      <c r="P382" s="2145"/>
      <c r="Q382" s="2145"/>
      <c r="R382" s="2145"/>
      <c r="S382" s="2145"/>
      <c r="T382" s="2145"/>
      <c r="U382" s="2145"/>
      <c r="V382" s="2145"/>
      <c r="W382" s="2146"/>
      <c r="X382" s="2147"/>
      <c r="Y382" s="2148"/>
      <c r="Z382" s="2149" t="s">
        <v>132</v>
      </c>
      <c r="AA382" s="2150"/>
      <c r="AB382" s="2150"/>
      <c r="AC382" s="2150"/>
      <c r="AD382" s="2150"/>
      <c r="AE382" s="2151"/>
      <c r="AF382" s="54" t="str">
        <f>IF(AND(X381=1,X382=""),"←(6)に回答をお願いします。",IF(AND(X381=2,X382&lt;&gt;""),"←(6)は回答不要です。",""))</f>
        <v/>
      </c>
      <c r="AG382" s="54"/>
    </row>
    <row r="383" spans="1:33" s="35" customFormat="1" ht="4.9000000000000004" customHeight="1" x14ac:dyDescent="0.15">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1"/>
      <c r="Y383" s="201"/>
      <c r="Z383" s="200"/>
      <c r="AA383" s="200"/>
      <c r="AB383" s="200"/>
      <c r="AC383" s="200"/>
      <c r="AD383" s="200"/>
      <c r="AE383" s="200"/>
      <c r="AF383" s="54"/>
      <c r="AG383" s="54"/>
    </row>
    <row r="384" spans="1:33" s="35" customFormat="1" ht="4.9000000000000004" customHeight="1" x14ac:dyDescent="0.15">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1"/>
      <c r="Y384" s="201"/>
      <c r="Z384" s="200"/>
      <c r="AA384" s="200"/>
      <c r="AB384" s="200"/>
      <c r="AC384" s="200"/>
      <c r="AD384" s="200"/>
      <c r="AE384" s="200"/>
      <c r="AF384" s="54"/>
      <c r="AG384" s="54"/>
    </row>
    <row r="385" spans="1:33" s="35" customFormat="1" ht="15" customHeight="1" x14ac:dyDescent="0.15">
      <c r="A385" s="67" t="s">
        <v>3162</v>
      </c>
      <c r="B385" s="67"/>
      <c r="C385" s="67"/>
      <c r="D385" s="67"/>
      <c r="E385" s="67"/>
      <c r="F385" s="67"/>
      <c r="G385" s="67"/>
      <c r="H385" s="67"/>
      <c r="I385" s="67"/>
      <c r="J385" s="67"/>
      <c r="K385" s="67"/>
      <c r="L385" s="67"/>
      <c r="M385" s="67"/>
      <c r="N385" s="67"/>
      <c r="O385" s="67"/>
      <c r="P385" s="67"/>
      <c r="Q385" s="67"/>
      <c r="R385" s="203"/>
      <c r="S385" s="67"/>
      <c r="T385" s="67"/>
      <c r="U385" s="67"/>
      <c r="V385" s="67"/>
      <c r="W385" s="67"/>
      <c r="X385" s="67"/>
      <c r="Y385" s="67"/>
      <c r="Z385" s="67"/>
      <c r="AA385" s="67"/>
      <c r="AB385" s="67"/>
      <c r="AC385" s="67"/>
      <c r="AD385" s="67"/>
      <c r="AE385" s="67"/>
      <c r="AF385" s="54"/>
      <c r="AG385" s="54"/>
    </row>
    <row r="386" spans="1:33" s="35" customFormat="1" ht="4.9000000000000004" customHeight="1" x14ac:dyDescent="0.15">
      <c r="A386" s="636"/>
      <c r="B386" s="636"/>
      <c r="C386" s="636"/>
      <c r="D386" s="636"/>
      <c r="E386" s="636"/>
      <c r="F386" s="636"/>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E386" s="636"/>
      <c r="AF386" s="82"/>
      <c r="AG386" s="54"/>
    </row>
    <row r="387" spans="1:33" s="35" customFormat="1" ht="4.9000000000000004" customHeight="1" x14ac:dyDescent="0.15">
      <c r="A387" s="636"/>
      <c r="B387" s="636"/>
      <c r="C387" s="636"/>
      <c r="D387" s="636"/>
      <c r="E387" s="636"/>
      <c r="F387" s="636"/>
      <c r="G387" s="636"/>
      <c r="H387" s="636"/>
      <c r="I387" s="636"/>
      <c r="J387" s="636"/>
      <c r="K387" s="636"/>
      <c r="L387" s="636"/>
      <c r="M387" s="636"/>
      <c r="N387" s="636"/>
      <c r="O387" s="636"/>
      <c r="P387" s="636"/>
      <c r="Q387" s="636"/>
      <c r="R387" s="636"/>
      <c r="S387" s="636"/>
      <c r="T387" s="636"/>
      <c r="U387" s="636"/>
      <c r="V387" s="636"/>
      <c r="W387" s="636"/>
      <c r="X387" s="636"/>
      <c r="Y387" s="636"/>
      <c r="Z387" s="636"/>
      <c r="AA387" s="636"/>
      <c r="AB387" s="636"/>
      <c r="AC387" s="636"/>
      <c r="AD387" s="636"/>
      <c r="AE387" s="636"/>
      <c r="AF387" s="637"/>
      <c r="AG387" s="54"/>
    </row>
    <row r="388" spans="1:33" s="35" customFormat="1" ht="28.15" customHeight="1" x14ac:dyDescent="0.15">
      <c r="A388" s="1646" t="s">
        <v>211</v>
      </c>
      <c r="B388" s="1646"/>
      <c r="C388" s="1647" t="s">
        <v>3017</v>
      </c>
      <c r="D388" s="1647"/>
      <c r="E388" s="1647"/>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82"/>
      <c r="AG388" s="54"/>
    </row>
    <row r="389" spans="1:33" ht="28.15" customHeight="1" x14ac:dyDescent="0.15">
      <c r="A389" s="1646">
        <v>2</v>
      </c>
      <c r="B389" s="1646"/>
      <c r="C389" s="1647" t="s">
        <v>3163</v>
      </c>
      <c r="D389" s="1647"/>
      <c r="E389" s="1647"/>
      <c r="F389" s="1647"/>
      <c r="G389" s="1647"/>
      <c r="H389" s="1647"/>
      <c r="I389" s="1647"/>
      <c r="J389" s="1647"/>
      <c r="K389" s="1647"/>
      <c r="L389" s="1647"/>
      <c r="M389" s="1647"/>
      <c r="N389" s="1647"/>
      <c r="O389" s="1647"/>
      <c r="P389" s="1647"/>
      <c r="Q389" s="1647"/>
      <c r="R389" s="1647"/>
      <c r="S389" s="1647"/>
      <c r="T389" s="1647"/>
      <c r="U389" s="1647"/>
      <c r="V389" s="1647"/>
      <c r="W389" s="1647"/>
      <c r="X389" s="1647"/>
      <c r="Y389" s="1647"/>
      <c r="Z389" s="1647"/>
      <c r="AA389" s="1647"/>
      <c r="AB389" s="1647"/>
      <c r="AC389" s="1647"/>
      <c r="AD389" s="1647"/>
      <c r="AE389" s="1647"/>
      <c r="AF389" s="54"/>
      <c r="AG389" s="82"/>
    </row>
    <row r="390" spans="1:33" ht="4.9000000000000004" customHeight="1" x14ac:dyDescent="0.1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54"/>
      <c r="AG390" s="82"/>
    </row>
    <row r="391" spans="1:33" ht="4.9000000000000004" customHeight="1" x14ac:dyDescent="0.1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54"/>
      <c r="AG391" s="82"/>
    </row>
    <row r="392" spans="1:33" ht="15" customHeight="1" x14ac:dyDescent="0.15">
      <c r="A392" s="67" t="s">
        <v>3164</v>
      </c>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54"/>
      <c r="AG392" s="82"/>
    </row>
    <row r="393" spans="1:33" ht="4.9000000000000004" customHeight="1" thickBot="1" x14ac:dyDescent="0.2">
      <c r="A393" s="51"/>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c r="AA393" s="234"/>
      <c r="AB393" s="234"/>
      <c r="AC393" s="234"/>
      <c r="AD393" s="234"/>
      <c r="AE393" s="234"/>
      <c r="AF393" s="54"/>
      <c r="AG393" s="82"/>
    </row>
    <row r="394" spans="1:33" ht="19.899999999999999" customHeight="1" thickBot="1" x14ac:dyDescent="0.2">
      <c r="A394" s="2141"/>
      <c r="B394" s="2142"/>
      <c r="C394" s="928" t="s">
        <v>233</v>
      </c>
      <c r="D394" s="929"/>
      <c r="E394" s="929"/>
      <c r="F394" s="929"/>
      <c r="G394" s="225"/>
      <c r="H394" s="234"/>
      <c r="I394" s="234"/>
      <c r="J394" s="234"/>
      <c r="K394" s="234"/>
      <c r="L394" s="234"/>
      <c r="M394" s="234"/>
      <c r="N394" s="234"/>
      <c r="O394" s="234"/>
      <c r="P394" s="234"/>
      <c r="Q394" s="234"/>
      <c r="R394" s="234"/>
      <c r="S394" s="234"/>
      <c r="T394" s="234"/>
      <c r="U394" s="234"/>
      <c r="V394" s="234"/>
      <c r="W394" s="234"/>
      <c r="X394" s="234"/>
      <c r="Y394" s="234"/>
      <c r="Z394" s="234"/>
      <c r="AA394" s="234"/>
      <c r="AB394" s="234"/>
      <c r="AC394" s="234"/>
      <c r="AD394" s="234"/>
      <c r="AE394" s="234"/>
      <c r="AF394" s="54" t="str">
        <f>IF($AK$1="学校法人項目回答不要","",IF(COUNTA(A394)=0,"←定時評議員会の実施の有無を回答してください",
IF(A394=1,"←（２）～（４）に回答してください","")))</f>
        <v>←定時評議員会の実施の有無を回答してください</v>
      </c>
      <c r="AG394" s="82"/>
    </row>
    <row r="395" spans="1:33" ht="19.899999999999999" customHeight="1" thickBot="1" x14ac:dyDescent="0.2">
      <c r="A395" s="2143"/>
      <c r="B395" s="2144"/>
      <c r="C395" s="928" t="s">
        <v>234</v>
      </c>
      <c r="D395" s="929"/>
      <c r="E395" s="929"/>
      <c r="F395" s="929"/>
      <c r="G395" s="1917" t="s">
        <v>2961</v>
      </c>
      <c r="H395" s="1918"/>
      <c r="I395" s="1918"/>
      <c r="J395" s="1918"/>
      <c r="K395" s="1918"/>
      <c r="L395" s="1918"/>
      <c r="M395" s="1918"/>
      <c r="N395" s="1918"/>
      <c r="O395" s="1918"/>
      <c r="P395" s="1918"/>
      <c r="Q395" s="1919"/>
      <c r="R395" s="1920"/>
      <c r="S395" s="1920"/>
      <c r="T395" s="1920"/>
      <c r="U395" s="1920"/>
      <c r="V395" s="1920"/>
      <c r="W395" s="1921"/>
      <c r="X395" s="66"/>
      <c r="Y395" s="234"/>
      <c r="Z395" s="234"/>
      <c r="AA395" s="234"/>
      <c r="AB395" s="234"/>
      <c r="AC395" s="234"/>
      <c r="AD395" s="234"/>
      <c r="AE395" s="234"/>
      <c r="AF395" s="54" t="str">
        <f>IF(AND(A394=2,Q395=""),"←実施予定日を回答してください","")</f>
        <v/>
      </c>
      <c r="AG395" s="82"/>
    </row>
    <row r="396" spans="1:33" ht="12" customHeight="1" x14ac:dyDescent="0.15">
      <c r="A396" s="1647" t="s">
        <v>3165</v>
      </c>
      <c r="B396" s="1647"/>
      <c r="C396" s="1647"/>
      <c r="D396" s="1647"/>
      <c r="E396" s="1647"/>
      <c r="F396" s="1647"/>
      <c r="G396" s="1647"/>
      <c r="H396" s="1647"/>
      <c r="I396" s="1647"/>
      <c r="J396" s="1647"/>
      <c r="K396" s="1647"/>
      <c r="L396" s="1647"/>
      <c r="M396" s="1647"/>
      <c r="N396" s="1647"/>
      <c r="O396" s="1647"/>
      <c r="P396" s="1647"/>
      <c r="Q396" s="1647"/>
      <c r="R396" s="1647"/>
      <c r="S396" s="1647"/>
      <c r="T396" s="1647"/>
      <c r="U396" s="1647"/>
      <c r="V396" s="1647"/>
      <c r="W396" s="1647"/>
      <c r="X396" s="1647"/>
      <c r="Y396" s="1647"/>
      <c r="Z396" s="1647"/>
      <c r="AA396" s="1647"/>
      <c r="AB396" s="1647"/>
      <c r="AC396" s="1647"/>
      <c r="AD396" s="1647"/>
      <c r="AE396" s="1647"/>
      <c r="AF396" s="54"/>
      <c r="AG396" s="82"/>
    </row>
    <row r="397" spans="1:33" ht="4.9000000000000004" customHeight="1" x14ac:dyDescent="0.1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54"/>
      <c r="AG397" s="82"/>
    </row>
    <row r="398" spans="1:33" ht="4.9000000000000004" customHeight="1" x14ac:dyDescent="0.1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54"/>
      <c r="AG398" s="82"/>
    </row>
    <row r="399" spans="1:33" ht="4.9000000000000004" customHeight="1" x14ac:dyDescent="0.1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54"/>
      <c r="AG399" s="82"/>
    </row>
    <row r="400" spans="1:33" ht="15" customHeight="1" x14ac:dyDescent="0.15">
      <c r="A400" s="67" t="s">
        <v>2985</v>
      </c>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54"/>
      <c r="AF400" s="54"/>
      <c r="AG400" s="82"/>
    </row>
    <row r="401" spans="1:33" ht="4.9000000000000004" customHeight="1" x14ac:dyDescent="0.15">
      <c r="A401" s="67"/>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54"/>
      <c r="AF401" s="54"/>
      <c r="AG401" s="82"/>
    </row>
    <row r="402" spans="1:33" ht="15" customHeight="1" x14ac:dyDescent="0.15">
      <c r="A402" s="68"/>
      <c r="B402" s="69"/>
      <c r="C402" s="69"/>
      <c r="D402" s="69"/>
      <c r="E402" s="69"/>
      <c r="F402" s="69"/>
      <c r="G402" s="69"/>
      <c r="H402" s="69"/>
      <c r="I402" s="69"/>
      <c r="J402" s="69"/>
      <c r="K402" s="69"/>
      <c r="L402" s="69"/>
      <c r="M402" s="69"/>
      <c r="N402" s="69"/>
      <c r="O402" s="69"/>
      <c r="P402" s="69"/>
      <c r="Q402" s="69"/>
      <c r="R402" s="69"/>
      <c r="S402" s="69"/>
      <c r="T402" s="69"/>
      <c r="U402" s="69"/>
      <c r="V402" s="70"/>
      <c r="W402" s="70"/>
      <c r="X402" s="70"/>
      <c r="Y402" s="1882" t="s">
        <v>133</v>
      </c>
      <c r="Z402" s="1882"/>
      <c r="AA402" s="1882"/>
      <c r="AB402" s="1882"/>
      <c r="AC402" s="1882"/>
      <c r="AD402" s="1883"/>
      <c r="AE402" s="54"/>
      <c r="AG402" s="82"/>
    </row>
    <row r="403" spans="1:33" ht="15" customHeight="1" thickBot="1" x14ac:dyDescent="0.2">
      <c r="A403" s="1886" t="s">
        <v>235</v>
      </c>
      <c r="B403" s="1886"/>
      <c r="C403" s="1886"/>
      <c r="D403" s="1886"/>
      <c r="E403" s="1886"/>
      <c r="F403" s="1886"/>
      <c r="G403" s="1886" t="s">
        <v>236</v>
      </c>
      <c r="H403" s="1886"/>
      <c r="I403" s="1886"/>
      <c r="J403" s="1886"/>
      <c r="K403" s="1886"/>
      <c r="L403" s="1886"/>
      <c r="M403" s="1886" t="s">
        <v>237</v>
      </c>
      <c r="N403" s="1886"/>
      <c r="O403" s="1886"/>
      <c r="P403" s="1886"/>
      <c r="Q403" s="1886"/>
      <c r="R403" s="1886"/>
      <c r="S403" s="1886" t="s">
        <v>238</v>
      </c>
      <c r="T403" s="1886"/>
      <c r="U403" s="1886"/>
      <c r="V403" s="1886"/>
      <c r="W403" s="1886"/>
      <c r="X403" s="1886"/>
      <c r="Y403" s="1884"/>
      <c r="Z403" s="1884"/>
      <c r="AA403" s="1884"/>
      <c r="AB403" s="1884"/>
      <c r="AC403" s="1884"/>
      <c r="AD403" s="1885"/>
      <c r="AE403" s="54"/>
      <c r="AF403" s="54"/>
      <c r="AG403" s="82"/>
    </row>
    <row r="404" spans="1:33" ht="30" customHeight="1" thickBot="1" x14ac:dyDescent="0.2">
      <c r="A404" s="1969"/>
      <c r="B404" s="1970"/>
      <c r="C404" s="1970"/>
      <c r="D404" s="1970"/>
      <c r="E404" s="1970"/>
      <c r="F404" s="1971"/>
      <c r="G404" s="1969"/>
      <c r="H404" s="1970"/>
      <c r="I404" s="1970"/>
      <c r="J404" s="1970"/>
      <c r="K404" s="1970"/>
      <c r="L404" s="1971"/>
      <c r="M404" s="1969"/>
      <c r="N404" s="1970"/>
      <c r="O404" s="1970"/>
      <c r="P404" s="1970"/>
      <c r="Q404" s="1970"/>
      <c r="R404" s="1971"/>
      <c r="S404" s="1969"/>
      <c r="T404" s="1970"/>
      <c r="U404" s="1970"/>
      <c r="V404" s="1970"/>
      <c r="W404" s="1970"/>
      <c r="X404" s="1971"/>
      <c r="Y404" s="2138">
        <f>SUM(A404:X404)</f>
        <v>0</v>
      </c>
      <c r="Z404" s="2138"/>
      <c r="AA404" s="2138"/>
      <c r="AB404" s="2138"/>
      <c r="AC404" s="2138"/>
      <c r="AD404" s="2139"/>
      <c r="AE404" s="178"/>
      <c r="AF404" s="54" t="str">
        <f>IF(OR(A394=2,$AK$1="学校法人項目回答不要"),"",IF(COUNTA(A404:X404)=0,"←理事の人数構成を回答してください。該当者がいない項目は「0」と記入してください",""))</f>
        <v>←理事の人数構成を回答してください。該当者がいない項目は「0」と記入してください</v>
      </c>
      <c r="AG404" s="82"/>
    </row>
    <row r="405" spans="1:33" ht="12" customHeight="1" x14ac:dyDescent="0.15">
      <c r="A405" s="1983" t="s">
        <v>211</v>
      </c>
      <c r="B405" s="1983"/>
      <c r="C405" s="1647" t="s">
        <v>2986</v>
      </c>
      <c r="D405" s="1647"/>
      <c r="E405" s="1647"/>
      <c r="F405" s="1647"/>
      <c r="G405" s="1647"/>
      <c r="H405" s="1647"/>
      <c r="I405" s="1647"/>
      <c r="J405" s="1647"/>
      <c r="K405" s="1647"/>
      <c r="L405" s="1647"/>
      <c r="M405" s="1647"/>
      <c r="N405" s="1647"/>
      <c r="O405" s="1647"/>
      <c r="P405" s="1647"/>
      <c r="Q405" s="1647"/>
      <c r="R405" s="1647"/>
      <c r="S405" s="1647"/>
      <c r="T405" s="1647"/>
      <c r="U405" s="1647"/>
      <c r="V405" s="1647"/>
      <c r="W405" s="1647"/>
      <c r="X405" s="1647"/>
      <c r="Y405" s="1647"/>
      <c r="Z405" s="1647"/>
      <c r="AA405" s="1647"/>
      <c r="AB405" s="1647"/>
      <c r="AC405" s="1647"/>
      <c r="AD405" s="1647"/>
      <c r="AE405" s="1647"/>
      <c r="AF405" s="54"/>
      <c r="AG405" s="82"/>
    </row>
    <row r="406" spans="1:33" ht="12" customHeight="1" x14ac:dyDescent="0.15">
      <c r="A406" s="1975" t="s">
        <v>212</v>
      </c>
      <c r="B406" s="1975"/>
      <c r="C406" s="1647" t="s">
        <v>2987</v>
      </c>
      <c r="D406" s="1647"/>
      <c r="E406" s="1647"/>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54"/>
      <c r="AG406" s="82"/>
    </row>
    <row r="407" spans="1:33" ht="12" customHeight="1" x14ac:dyDescent="0.15">
      <c r="A407" s="1975" t="s">
        <v>2950</v>
      </c>
      <c r="B407" s="1975"/>
      <c r="C407" s="1647" t="s">
        <v>2988</v>
      </c>
      <c r="D407" s="1647"/>
      <c r="E407" s="1647"/>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54"/>
      <c r="AG407" s="82"/>
    </row>
    <row r="408" spans="1:33" ht="4.9000000000000004" customHeight="1" x14ac:dyDescent="0.15">
      <c r="A408" s="364"/>
      <c r="B408" s="364"/>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54"/>
      <c r="AG408" s="82"/>
    </row>
    <row r="409" spans="1:33" ht="4.9000000000000004" customHeight="1" x14ac:dyDescent="0.15">
      <c r="A409" s="364"/>
      <c r="B409" s="364"/>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54"/>
      <c r="AG409" s="82"/>
    </row>
    <row r="410" spans="1:33" ht="4.9000000000000004" customHeight="1" x14ac:dyDescent="0.15">
      <c r="A410" s="75"/>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54"/>
      <c r="AG410" s="82"/>
    </row>
    <row r="411" spans="1:33" ht="10.5" customHeight="1" x14ac:dyDescent="0.15">
      <c r="A411" s="67" t="s">
        <v>2995</v>
      </c>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54"/>
      <c r="AG411" s="82"/>
    </row>
    <row r="412" spans="1:33" ht="4.9000000000000004" customHeight="1" x14ac:dyDescent="0.15">
      <c r="A412" s="67"/>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54"/>
      <c r="AG412" s="82"/>
    </row>
    <row r="413" spans="1:33" ht="15" customHeight="1" x14ac:dyDescent="0.15">
      <c r="A413" s="71"/>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1953" t="s">
        <v>134</v>
      </c>
      <c r="Z413" s="1953"/>
      <c r="AA413" s="1953"/>
      <c r="AB413" s="1953"/>
      <c r="AC413" s="1953"/>
      <c r="AD413" s="1954"/>
      <c r="AE413" s="178"/>
      <c r="AG413" s="82"/>
    </row>
    <row r="414" spans="1:33" ht="15" customHeight="1" thickBot="1" x14ac:dyDescent="0.2">
      <c r="A414" s="1957" t="s">
        <v>239</v>
      </c>
      <c r="B414" s="1958"/>
      <c r="C414" s="1958"/>
      <c r="D414" s="1958"/>
      <c r="E414" s="1958"/>
      <c r="F414" s="1958"/>
      <c r="G414" s="1957" t="s">
        <v>135</v>
      </c>
      <c r="H414" s="1958"/>
      <c r="I414" s="1958"/>
      <c r="J414" s="1958"/>
      <c r="K414" s="1958"/>
      <c r="L414" s="1959"/>
      <c r="M414" s="1960" t="s">
        <v>240</v>
      </c>
      <c r="N414" s="1961"/>
      <c r="O414" s="1961"/>
      <c r="P414" s="1961"/>
      <c r="Q414" s="1961"/>
      <c r="R414" s="1962"/>
      <c r="S414" s="1960" t="s">
        <v>241</v>
      </c>
      <c r="T414" s="1961"/>
      <c r="U414" s="1961"/>
      <c r="V414" s="1961"/>
      <c r="W414" s="1961"/>
      <c r="X414" s="1962"/>
      <c r="Y414" s="1955"/>
      <c r="Z414" s="1955"/>
      <c r="AA414" s="1955"/>
      <c r="AB414" s="1955"/>
      <c r="AC414" s="1955"/>
      <c r="AD414" s="1956"/>
      <c r="AE414" s="178"/>
      <c r="AF414" s="54"/>
      <c r="AG414" s="82"/>
    </row>
    <row r="415" spans="1:33" ht="30" customHeight="1" thickBot="1" x14ac:dyDescent="0.2">
      <c r="A415" s="1963"/>
      <c r="B415" s="1964"/>
      <c r="C415" s="1964"/>
      <c r="D415" s="1964"/>
      <c r="E415" s="1964"/>
      <c r="F415" s="1965"/>
      <c r="G415" s="1963"/>
      <c r="H415" s="1964"/>
      <c r="I415" s="1964"/>
      <c r="J415" s="1964"/>
      <c r="K415" s="1964"/>
      <c r="L415" s="1965"/>
      <c r="M415" s="1963"/>
      <c r="N415" s="1964"/>
      <c r="O415" s="1964"/>
      <c r="P415" s="1964"/>
      <c r="Q415" s="1964"/>
      <c r="R415" s="1965"/>
      <c r="S415" s="1963"/>
      <c r="T415" s="1964"/>
      <c r="U415" s="1964"/>
      <c r="V415" s="1964"/>
      <c r="W415" s="1964"/>
      <c r="X415" s="1965"/>
      <c r="Y415" s="2137">
        <f>SUM(A415:X415)</f>
        <v>0</v>
      </c>
      <c r="Z415" s="2138"/>
      <c r="AA415" s="2138"/>
      <c r="AB415" s="2138"/>
      <c r="AC415" s="2138"/>
      <c r="AD415" s="2139"/>
      <c r="AE415" s="178"/>
      <c r="AF415" s="54" t="str">
        <f>IF(OR(A394=2,$AK$1="学校法人項目回答不要"),"",IF(COUNTA(A415:X415)=0,"←評議員の人数構成を回答してください。該当者がいない項目は「0」と記入してください",""))</f>
        <v>←評議員の人数構成を回答してください。該当者がいない項目は「0」と記入してください</v>
      </c>
      <c r="AG415" s="82"/>
    </row>
    <row r="416" spans="1:33" ht="12" customHeight="1" x14ac:dyDescent="0.15">
      <c r="A416" s="1983" t="s">
        <v>211</v>
      </c>
      <c r="B416" s="1983"/>
      <c r="C416" s="1733" t="s">
        <v>2991</v>
      </c>
      <c r="D416" s="1733"/>
      <c r="E416" s="1733"/>
      <c r="F416" s="1733"/>
      <c r="G416" s="1733"/>
      <c r="H416" s="1733"/>
      <c r="I416" s="1733"/>
      <c r="J416" s="1733"/>
      <c r="K416" s="1733"/>
      <c r="L416" s="1733"/>
      <c r="M416" s="1733"/>
      <c r="N416" s="1733"/>
      <c r="O416" s="1733"/>
      <c r="P416" s="1733"/>
      <c r="Q416" s="1733"/>
      <c r="R416" s="1733"/>
      <c r="S416" s="1733"/>
      <c r="T416" s="1733"/>
      <c r="U416" s="1733"/>
      <c r="V416" s="1733"/>
      <c r="W416" s="1733"/>
      <c r="X416" s="1733"/>
      <c r="Y416" s="1733"/>
      <c r="Z416" s="1733"/>
      <c r="AA416" s="1733"/>
      <c r="AB416" s="1733"/>
      <c r="AC416" s="1733"/>
      <c r="AD416" s="1733"/>
      <c r="AE416" s="1733"/>
      <c r="AF416" s="54"/>
      <c r="AG416" s="82"/>
    </row>
    <row r="417" spans="1:43" ht="12" customHeight="1" x14ac:dyDescent="0.15">
      <c r="A417" s="1975" t="s">
        <v>212</v>
      </c>
      <c r="B417" s="1975"/>
      <c r="C417" s="1733" t="s">
        <v>2992</v>
      </c>
      <c r="D417" s="1733"/>
      <c r="E417" s="1733"/>
      <c r="F417" s="1733"/>
      <c r="G417" s="1733"/>
      <c r="H417" s="1733"/>
      <c r="I417" s="1733"/>
      <c r="J417" s="1733"/>
      <c r="K417" s="1733"/>
      <c r="L417" s="1733"/>
      <c r="M417" s="1733"/>
      <c r="N417" s="1733"/>
      <c r="O417" s="1733"/>
      <c r="P417" s="1733"/>
      <c r="Q417" s="1733"/>
      <c r="R417" s="1733"/>
      <c r="S417" s="1733"/>
      <c r="T417" s="1733"/>
      <c r="U417" s="1733"/>
      <c r="V417" s="1733"/>
      <c r="W417" s="1733"/>
      <c r="X417" s="1733"/>
      <c r="Y417" s="1733"/>
      <c r="Z417" s="1733"/>
      <c r="AA417" s="1733"/>
      <c r="AB417" s="1733"/>
      <c r="AC417" s="1733"/>
      <c r="AD417" s="1733"/>
      <c r="AE417" s="1733"/>
      <c r="AF417" s="54"/>
      <c r="AG417" s="82"/>
    </row>
    <row r="418" spans="1:43" ht="12" customHeight="1" x14ac:dyDescent="0.15">
      <c r="A418" s="1975" t="s">
        <v>2950</v>
      </c>
      <c r="B418" s="1975"/>
      <c r="C418" s="1733" t="s">
        <v>2993</v>
      </c>
      <c r="D418" s="1733"/>
      <c r="E418" s="1733"/>
      <c r="F418" s="1733"/>
      <c r="G418" s="1733"/>
      <c r="H418" s="1733"/>
      <c r="I418" s="1733"/>
      <c r="J418" s="1733"/>
      <c r="K418" s="1733"/>
      <c r="L418" s="1733"/>
      <c r="M418" s="1733"/>
      <c r="N418" s="1733"/>
      <c r="O418" s="1733"/>
      <c r="P418" s="1733"/>
      <c r="Q418" s="1733"/>
      <c r="R418" s="1733"/>
      <c r="S418" s="1733"/>
      <c r="T418" s="1733"/>
      <c r="U418" s="1733"/>
      <c r="V418" s="1733"/>
      <c r="W418" s="1733"/>
      <c r="X418" s="1733"/>
      <c r="Y418" s="1733"/>
      <c r="Z418" s="1733"/>
      <c r="AA418" s="1733"/>
      <c r="AB418" s="1733"/>
      <c r="AC418" s="1733"/>
      <c r="AD418" s="1733"/>
      <c r="AE418" s="1733"/>
      <c r="AF418" s="54"/>
      <c r="AG418" s="82"/>
    </row>
    <row r="419" spans="1:43" ht="12" customHeight="1" x14ac:dyDescent="0.15">
      <c r="A419" s="1975" t="s">
        <v>218</v>
      </c>
      <c r="B419" s="1975"/>
      <c r="C419" s="1733" t="s">
        <v>2994</v>
      </c>
      <c r="D419" s="1733"/>
      <c r="E419" s="1733"/>
      <c r="F419" s="1733"/>
      <c r="G419" s="1733"/>
      <c r="H419" s="1733"/>
      <c r="I419" s="1733"/>
      <c r="J419" s="1733"/>
      <c r="K419" s="1733"/>
      <c r="L419" s="1733"/>
      <c r="M419" s="1733"/>
      <c r="N419" s="1733"/>
      <c r="O419" s="1733"/>
      <c r="P419" s="1733"/>
      <c r="Q419" s="1733"/>
      <c r="R419" s="1733"/>
      <c r="S419" s="1733"/>
      <c r="T419" s="1733"/>
      <c r="U419" s="1733"/>
      <c r="V419" s="1733"/>
      <c r="W419" s="1733"/>
      <c r="X419" s="1733"/>
      <c r="Y419" s="1733"/>
      <c r="Z419" s="1733"/>
      <c r="AA419" s="1733"/>
      <c r="AB419" s="1733"/>
      <c r="AC419" s="1733"/>
      <c r="AD419" s="1733"/>
      <c r="AE419" s="1733"/>
      <c r="AF419" s="54"/>
      <c r="AG419" s="82"/>
    </row>
    <row r="420" spans="1:43" ht="4.9000000000000004" customHeight="1" x14ac:dyDescent="0.15">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54"/>
      <c r="AG420" s="82"/>
    </row>
    <row r="421" spans="1:43" ht="4.9000000000000004" customHeight="1" x14ac:dyDescent="0.15">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54"/>
      <c r="AG421" s="82"/>
    </row>
    <row r="422" spans="1:43" ht="4.9000000000000004" customHeight="1" x14ac:dyDescent="0.15">
      <c r="A422" s="1984"/>
      <c r="B422" s="1984"/>
      <c r="C422" s="1984"/>
      <c r="D422" s="1984"/>
      <c r="E422" s="1984"/>
      <c r="F422" s="1984"/>
      <c r="G422" s="1984"/>
      <c r="H422" s="1984"/>
      <c r="I422" s="1984"/>
      <c r="J422" s="1984"/>
      <c r="K422" s="1984"/>
      <c r="L422" s="1984"/>
      <c r="M422" s="1984"/>
      <c r="N422" s="1984"/>
      <c r="O422" s="1984"/>
      <c r="P422" s="1984"/>
      <c r="Q422" s="73"/>
      <c r="R422" s="73"/>
      <c r="S422" s="73"/>
      <c r="T422" s="73"/>
      <c r="U422" s="73"/>
      <c r="V422" s="73"/>
      <c r="W422" s="73"/>
      <c r="X422" s="73"/>
      <c r="Y422" s="73"/>
      <c r="Z422" s="73"/>
      <c r="AA422" s="73"/>
      <c r="AB422" s="73"/>
      <c r="AC422" s="73"/>
      <c r="AD422" s="73"/>
      <c r="AE422" s="73"/>
      <c r="AF422" s="54"/>
      <c r="AG422" s="82"/>
    </row>
    <row r="423" spans="1:43" ht="15" customHeight="1" x14ac:dyDescent="0.15">
      <c r="A423" s="67" t="s">
        <v>2996</v>
      </c>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54"/>
      <c r="AG423" s="82"/>
    </row>
    <row r="424" spans="1:43" ht="4.9000000000000004" customHeight="1" x14ac:dyDescent="0.15">
      <c r="A424" s="67"/>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634"/>
      <c r="AG424" s="638"/>
    </row>
    <row r="425" spans="1:43" ht="15" customHeight="1" x14ac:dyDescent="0.15">
      <c r="A425" s="238"/>
      <c r="B425" s="237"/>
      <c r="C425" s="237"/>
      <c r="D425" s="237"/>
      <c r="E425" s="237"/>
      <c r="F425" s="237"/>
      <c r="G425" s="237"/>
      <c r="H425" s="237"/>
      <c r="I425" s="237"/>
      <c r="J425" s="237"/>
      <c r="K425" s="237"/>
      <c r="L425" s="237"/>
      <c r="M425" s="1976" t="s">
        <v>242</v>
      </c>
      <c r="N425" s="1976"/>
      <c r="O425" s="1976"/>
      <c r="P425" s="1976"/>
      <c r="Q425" s="1976"/>
      <c r="R425" s="1977"/>
      <c r="S425" s="1"/>
      <c r="T425" s="1"/>
      <c r="U425" s="1"/>
      <c r="V425" s="1"/>
      <c r="W425" s="1"/>
      <c r="X425" s="1"/>
      <c r="Y425" s="1"/>
      <c r="Z425" s="1"/>
      <c r="AA425" s="1"/>
      <c r="AB425" s="1"/>
      <c r="AC425" s="1"/>
      <c r="AD425" s="1"/>
      <c r="AE425" s="1"/>
      <c r="AF425" s="54"/>
      <c r="AG425" s="82"/>
    </row>
    <row r="426" spans="1:43" ht="15" customHeight="1" thickBot="1" x14ac:dyDescent="0.2">
      <c r="A426" s="1980" t="s">
        <v>136</v>
      </c>
      <c r="B426" s="1981"/>
      <c r="C426" s="1981"/>
      <c r="D426" s="1981"/>
      <c r="E426" s="1981"/>
      <c r="F426" s="1982"/>
      <c r="G426" s="1980" t="s">
        <v>137</v>
      </c>
      <c r="H426" s="1981"/>
      <c r="I426" s="1981"/>
      <c r="J426" s="1981"/>
      <c r="K426" s="1981"/>
      <c r="L426" s="1982"/>
      <c r="M426" s="1978"/>
      <c r="N426" s="1978"/>
      <c r="O426" s="1978"/>
      <c r="P426" s="1978"/>
      <c r="Q426" s="1978"/>
      <c r="R426" s="1979"/>
      <c r="S426" s="223"/>
      <c r="T426" s="223"/>
      <c r="U426" s="223"/>
      <c r="V426" s="223"/>
      <c r="W426" s="223"/>
      <c r="X426" s="223"/>
      <c r="Y426" s="1918"/>
      <c r="Z426" s="1918"/>
      <c r="AA426" s="1918"/>
      <c r="AB426" s="1918"/>
      <c r="AC426" s="1918"/>
      <c r="AD426" s="1918"/>
      <c r="AE426" s="180"/>
      <c r="AF426" s="54"/>
      <c r="AG426" s="82"/>
    </row>
    <row r="427" spans="1:43" ht="30" customHeight="1" thickBot="1" x14ac:dyDescent="0.2">
      <c r="A427" s="1963"/>
      <c r="B427" s="1964"/>
      <c r="C427" s="1964"/>
      <c r="D427" s="1964"/>
      <c r="E427" s="1964"/>
      <c r="F427" s="1965"/>
      <c r="G427" s="1963"/>
      <c r="H427" s="1964"/>
      <c r="I427" s="1964"/>
      <c r="J427" s="1964"/>
      <c r="K427" s="1964"/>
      <c r="L427" s="1965"/>
      <c r="M427" s="2137">
        <f>SUM(A427:L427)</f>
        <v>0</v>
      </c>
      <c r="N427" s="2138"/>
      <c r="O427" s="2138"/>
      <c r="P427" s="2138"/>
      <c r="Q427" s="2138"/>
      <c r="R427" s="2139"/>
      <c r="S427" s="236"/>
      <c r="T427" s="236"/>
      <c r="U427" s="236"/>
      <c r="V427" s="236"/>
      <c r="W427" s="236"/>
      <c r="X427" s="236"/>
      <c r="Y427" s="236"/>
      <c r="Z427" s="236"/>
      <c r="AA427" s="236"/>
      <c r="AB427" s="236"/>
      <c r="AC427" s="236"/>
      <c r="AD427" s="236"/>
      <c r="AE427" s="178"/>
      <c r="AF427" s="54" t="str">
        <f>IF(OR(A504=2,$AK$1="学校法人項目回答不要"),"",IF(COUNTA(A427:L427)=0,"←監事の人数構成を回答してください。該当者がいない項目は「0」と記入してください",""))</f>
        <v>←監事の人数構成を回答してください。該当者がいない項目は「0」と記入してください</v>
      </c>
      <c r="AG427" s="82"/>
    </row>
    <row r="428" spans="1:43" ht="25.15" customHeight="1" x14ac:dyDescent="0.15">
      <c r="A428" s="1973" t="s">
        <v>107</v>
      </c>
      <c r="B428" s="1973"/>
      <c r="C428" s="1974" t="s">
        <v>4793</v>
      </c>
      <c r="D428" s="1974"/>
      <c r="E428" s="1974"/>
      <c r="F428" s="1974"/>
      <c r="G428" s="1974"/>
      <c r="H428" s="1974"/>
      <c r="I428" s="1974"/>
      <c r="J428" s="1974"/>
      <c r="K428" s="1974"/>
      <c r="L428" s="1974"/>
      <c r="M428" s="1974"/>
      <c r="N428" s="1974"/>
      <c r="O428" s="1974"/>
      <c r="P428" s="1974"/>
      <c r="Q428" s="1974"/>
      <c r="R428" s="1974"/>
      <c r="S428" s="1974"/>
      <c r="T428" s="1974"/>
      <c r="U428" s="1974"/>
      <c r="V428" s="1974"/>
      <c r="W428" s="1974"/>
      <c r="X428" s="1974"/>
      <c r="Y428" s="1974"/>
      <c r="Z428" s="1974"/>
      <c r="AA428" s="1974"/>
      <c r="AB428" s="1974"/>
      <c r="AC428" s="1974"/>
      <c r="AD428" s="1974"/>
      <c r="AE428" s="1974"/>
      <c r="AF428" s="54"/>
      <c r="AG428" s="82"/>
    </row>
    <row r="429" spans="1:43" ht="15" customHeight="1" x14ac:dyDescent="0.15">
      <c r="AG429" s="34"/>
    </row>
    <row r="430" spans="1:43" ht="15" customHeight="1" x14ac:dyDescent="0.15">
      <c r="AG430" s="34"/>
    </row>
    <row r="431" spans="1:43" ht="15" customHeight="1" x14ac:dyDescent="0.15">
      <c r="AG431" s="34"/>
    </row>
    <row r="432" spans="1:43" ht="15" customHeight="1" x14ac:dyDescent="0.15">
      <c r="AG432" s="34"/>
      <c r="AK432" s="639" t="s">
        <v>3166</v>
      </c>
      <c r="AL432" s="640" t="s">
        <v>3167</v>
      </c>
      <c r="AM432" s="641" t="s">
        <v>3168</v>
      </c>
      <c r="AN432" s="639" t="s">
        <v>3169</v>
      </c>
      <c r="AO432" s="640" t="s">
        <v>3170</v>
      </c>
      <c r="AP432" s="640" t="s">
        <v>3039</v>
      </c>
      <c r="AQ432" s="642" t="s">
        <v>3171</v>
      </c>
    </row>
    <row r="433" spans="11:44" ht="15" customHeight="1" x14ac:dyDescent="0.15">
      <c r="AG433" s="34"/>
      <c r="AI433" s="913"/>
      <c r="AK433" s="914" t="s">
        <v>138</v>
      </c>
      <c r="AL433" s="914" t="s">
        <v>3172</v>
      </c>
      <c r="AM433" s="643" t="s">
        <v>3173</v>
      </c>
      <c r="AN433" s="914">
        <v>3100001</v>
      </c>
      <c r="AO433" s="643">
        <v>1</v>
      </c>
      <c r="AP433" s="643" t="s">
        <v>139</v>
      </c>
      <c r="AQ433" s="644" t="s">
        <v>3174</v>
      </c>
      <c r="AR433" s="450"/>
    </row>
    <row r="434" spans="11:44" ht="15" customHeight="1" x14ac:dyDescent="0.15">
      <c r="AG434" s="34"/>
      <c r="AI434" s="915"/>
      <c r="AK434" s="914" t="s">
        <v>138</v>
      </c>
      <c r="AL434" s="914" t="s">
        <v>3175</v>
      </c>
      <c r="AM434" s="643" t="s">
        <v>3176</v>
      </c>
      <c r="AN434" s="914">
        <v>3100002</v>
      </c>
      <c r="AO434" s="643">
        <v>1</v>
      </c>
      <c r="AP434" s="643" t="s">
        <v>139</v>
      </c>
      <c r="AQ434" s="644" t="s">
        <v>3177</v>
      </c>
      <c r="AR434" s="450"/>
    </row>
    <row r="435" spans="11:44" ht="15" customHeight="1" x14ac:dyDescent="0.15">
      <c r="AG435" s="34"/>
      <c r="AI435" s="915"/>
      <c r="AK435" s="914" t="s">
        <v>138</v>
      </c>
      <c r="AL435" s="914" t="s">
        <v>3178</v>
      </c>
      <c r="AM435" s="643" t="s">
        <v>3179</v>
      </c>
      <c r="AN435" s="914">
        <v>3100003</v>
      </c>
      <c r="AO435" s="643" t="s">
        <v>139</v>
      </c>
      <c r="AP435" s="643">
        <v>1</v>
      </c>
      <c r="AQ435" s="644" t="s">
        <v>3177</v>
      </c>
      <c r="AR435" s="450"/>
    </row>
    <row r="436" spans="11:44" ht="15" customHeight="1" x14ac:dyDescent="0.15">
      <c r="AG436" s="34"/>
      <c r="AI436" s="915"/>
      <c r="AK436" s="914" t="s">
        <v>138</v>
      </c>
      <c r="AL436" s="914" t="s">
        <v>3180</v>
      </c>
      <c r="AM436" s="643" t="s">
        <v>3181</v>
      </c>
      <c r="AN436" s="914">
        <v>3100009</v>
      </c>
      <c r="AO436" s="643">
        <v>1</v>
      </c>
      <c r="AP436" s="643" t="s">
        <v>139</v>
      </c>
      <c r="AQ436" s="644" t="s">
        <v>3177</v>
      </c>
      <c r="AR436" s="450"/>
    </row>
    <row r="437" spans="11:44" ht="15" customHeight="1" x14ac:dyDescent="0.15">
      <c r="K437" s="645"/>
      <c r="L437" s="645"/>
      <c r="M437" s="645"/>
      <c r="N437" s="645"/>
      <c r="AG437" s="34"/>
      <c r="AI437" s="915"/>
      <c r="AK437" s="914" t="s">
        <v>138</v>
      </c>
      <c r="AL437" s="914" t="s">
        <v>3182</v>
      </c>
      <c r="AM437" s="643" t="s">
        <v>3183</v>
      </c>
      <c r="AN437" s="914">
        <v>3100012</v>
      </c>
      <c r="AO437" s="643">
        <v>1</v>
      </c>
      <c r="AP437" s="643" t="s">
        <v>139</v>
      </c>
      <c r="AQ437" s="644" t="s">
        <v>3177</v>
      </c>
      <c r="AR437" s="450"/>
    </row>
    <row r="438" spans="11:44" ht="15" customHeight="1" x14ac:dyDescent="0.15">
      <c r="K438" s="645"/>
      <c r="L438" s="645"/>
      <c r="M438" s="645"/>
      <c r="N438" s="645"/>
      <c r="AG438" s="34"/>
      <c r="AI438" s="915"/>
      <c r="AK438" s="914" t="s">
        <v>138</v>
      </c>
      <c r="AL438" s="914" t="s">
        <v>3184</v>
      </c>
      <c r="AM438" s="643" t="s">
        <v>3185</v>
      </c>
      <c r="AN438" s="914">
        <v>3100018</v>
      </c>
      <c r="AO438" s="643" t="s">
        <v>139</v>
      </c>
      <c r="AP438" s="643">
        <v>1</v>
      </c>
      <c r="AQ438" s="644" t="s">
        <v>3177</v>
      </c>
      <c r="AR438" s="450"/>
    </row>
    <row r="439" spans="11:44" ht="15" customHeight="1" x14ac:dyDescent="0.15">
      <c r="K439" s="2140"/>
      <c r="L439" s="2140"/>
      <c r="M439" s="2140"/>
      <c r="N439" s="2140"/>
      <c r="AG439" s="34"/>
      <c r="AI439" s="915"/>
      <c r="AK439" s="914" t="s">
        <v>138</v>
      </c>
      <c r="AL439" s="914" t="s">
        <v>3186</v>
      </c>
      <c r="AM439" s="643" t="s">
        <v>3187</v>
      </c>
      <c r="AN439" s="914">
        <v>3100022</v>
      </c>
      <c r="AO439" s="643">
        <v>1</v>
      </c>
      <c r="AP439" s="643" t="s">
        <v>139</v>
      </c>
      <c r="AQ439" s="644" t="s">
        <v>3177</v>
      </c>
      <c r="AR439" s="450"/>
    </row>
    <row r="440" spans="11:44" ht="15" customHeight="1" x14ac:dyDescent="0.15">
      <c r="K440" s="645"/>
      <c r="L440" s="645"/>
      <c r="M440" s="645"/>
      <c r="N440" s="645"/>
      <c r="AG440" s="34"/>
      <c r="AI440" s="915"/>
      <c r="AK440" s="914" t="s">
        <v>138</v>
      </c>
      <c r="AL440" s="914" t="s">
        <v>3188</v>
      </c>
      <c r="AM440" s="643" t="s">
        <v>3189</v>
      </c>
      <c r="AN440" s="914">
        <v>3100025</v>
      </c>
      <c r="AO440" s="643" t="s">
        <v>139</v>
      </c>
      <c r="AP440" s="643">
        <v>1</v>
      </c>
      <c r="AQ440" s="644" t="s">
        <v>3177</v>
      </c>
      <c r="AR440" s="450"/>
    </row>
    <row r="441" spans="11:44" ht="15" customHeight="1" x14ac:dyDescent="0.15">
      <c r="K441" s="645"/>
      <c r="L441" s="645"/>
      <c r="M441" s="645"/>
      <c r="N441" s="645"/>
      <c r="AG441" s="34"/>
      <c r="AI441" s="915"/>
      <c r="AK441" s="914" t="s">
        <v>138</v>
      </c>
      <c r="AL441" s="914" t="s">
        <v>3190</v>
      </c>
      <c r="AM441" s="643" t="s">
        <v>3191</v>
      </c>
      <c r="AN441" s="914">
        <v>3100053</v>
      </c>
      <c r="AO441" s="643" t="s">
        <v>139</v>
      </c>
      <c r="AP441" s="643">
        <v>1</v>
      </c>
      <c r="AQ441" s="644" t="s">
        <v>3177</v>
      </c>
      <c r="AR441" s="450"/>
    </row>
    <row r="442" spans="11:44" ht="15" customHeight="1" x14ac:dyDescent="0.15">
      <c r="AG442" s="34"/>
      <c r="AI442" s="915"/>
      <c r="AK442" s="914" t="s">
        <v>138</v>
      </c>
      <c r="AL442" s="914" t="s">
        <v>3192</v>
      </c>
      <c r="AM442" s="643" t="s">
        <v>3193</v>
      </c>
      <c r="AN442" s="914">
        <v>3100054</v>
      </c>
      <c r="AO442" s="643" t="s">
        <v>139</v>
      </c>
      <c r="AP442" s="643">
        <v>1</v>
      </c>
      <c r="AQ442" s="644" t="s">
        <v>3177</v>
      </c>
      <c r="AR442" s="450"/>
    </row>
    <row r="443" spans="11:44" ht="15" customHeight="1" x14ac:dyDescent="0.15">
      <c r="AG443" s="34"/>
      <c r="AI443" s="915"/>
      <c r="AK443" s="914" t="s">
        <v>138</v>
      </c>
      <c r="AL443" s="914" t="s">
        <v>3194</v>
      </c>
      <c r="AM443" s="643" t="s">
        <v>3195</v>
      </c>
      <c r="AN443" s="914">
        <v>3100058</v>
      </c>
      <c r="AO443" s="643">
        <v>1</v>
      </c>
      <c r="AP443" s="643" t="s">
        <v>139</v>
      </c>
      <c r="AQ443" s="644" t="s">
        <v>3198</v>
      </c>
      <c r="AR443" s="450"/>
    </row>
    <row r="444" spans="11:44" ht="15" customHeight="1" x14ac:dyDescent="0.15">
      <c r="AG444" s="34"/>
      <c r="AI444" s="915"/>
      <c r="AK444" s="914" t="s">
        <v>138</v>
      </c>
      <c r="AL444" s="914" t="s">
        <v>3196</v>
      </c>
      <c r="AM444" s="643" t="s">
        <v>3197</v>
      </c>
      <c r="AN444" s="914">
        <v>3100993</v>
      </c>
      <c r="AO444" s="643" t="s">
        <v>139</v>
      </c>
      <c r="AP444" s="643">
        <v>1</v>
      </c>
      <c r="AQ444" s="644" t="s">
        <v>3198</v>
      </c>
      <c r="AR444" s="450" t="s">
        <v>3199</v>
      </c>
    </row>
    <row r="445" spans="11:44" ht="15" customHeight="1" x14ac:dyDescent="0.15">
      <c r="AG445" s="34"/>
      <c r="AI445" s="915"/>
      <c r="AK445" s="914" t="s">
        <v>3200</v>
      </c>
      <c r="AL445" s="914" t="s">
        <v>3201</v>
      </c>
      <c r="AM445" s="643" t="s">
        <v>3202</v>
      </c>
      <c r="AN445" s="914">
        <v>3201002</v>
      </c>
      <c r="AO445" s="643">
        <v>1</v>
      </c>
      <c r="AP445" s="643" t="s">
        <v>139</v>
      </c>
      <c r="AQ445" s="644" t="s">
        <v>3177</v>
      </c>
      <c r="AR445" s="450"/>
    </row>
    <row r="446" spans="11:44" ht="15" customHeight="1" x14ac:dyDescent="0.15">
      <c r="AG446" s="34"/>
      <c r="AI446" s="915"/>
      <c r="AK446" s="914" t="s">
        <v>3200</v>
      </c>
      <c r="AL446" s="914" t="s">
        <v>3203</v>
      </c>
      <c r="AM446" s="643" t="s">
        <v>3204</v>
      </c>
      <c r="AN446" s="914">
        <v>3201003</v>
      </c>
      <c r="AO446" s="643">
        <v>1</v>
      </c>
      <c r="AP446" s="643" t="s">
        <v>139</v>
      </c>
      <c r="AQ446" s="644" t="s">
        <v>3177</v>
      </c>
      <c r="AR446" s="450"/>
    </row>
    <row r="447" spans="11:44" ht="15" customHeight="1" x14ac:dyDescent="0.15">
      <c r="AG447" s="34"/>
      <c r="AI447" s="915"/>
      <c r="AK447" s="914" t="s">
        <v>3200</v>
      </c>
      <c r="AL447" s="914" t="s">
        <v>3205</v>
      </c>
      <c r="AM447" s="643" t="s">
        <v>3206</v>
      </c>
      <c r="AN447" s="914">
        <v>3201004</v>
      </c>
      <c r="AO447" s="643" t="s">
        <v>139</v>
      </c>
      <c r="AP447" s="643">
        <v>1</v>
      </c>
      <c r="AQ447" s="644" t="s">
        <v>3177</v>
      </c>
      <c r="AR447" s="450"/>
    </row>
    <row r="448" spans="11:44" ht="15" customHeight="1" x14ac:dyDescent="0.15">
      <c r="AG448" s="34"/>
      <c r="AI448" s="915"/>
      <c r="AK448" s="914" t="s">
        <v>3200</v>
      </c>
      <c r="AL448" s="914" t="s">
        <v>3207</v>
      </c>
      <c r="AM448" s="643" t="s">
        <v>3208</v>
      </c>
      <c r="AN448" s="914">
        <v>3201005</v>
      </c>
      <c r="AO448" s="643">
        <v>1</v>
      </c>
      <c r="AP448" s="643" t="s">
        <v>139</v>
      </c>
      <c r="AQ448" s="644" t="s">
        <v>3177</v>
      </c>
      <c r="AR448" s="450"/>
    </row>
    <row r="449" spans="33:44" ht="15" customHeight="1" x14ac:dyDescent="0.15">
      <c r="AG449" s="34"/>
      <c r="AI449" s="915"/>
      <c r="AK449" s="914" t="s">
        <v>3200</v>
      </c>
      <c r="AL449" s="914" t="s">
        <v>3209</v>
      </c>
      <c r="AM449" s="643" t="s">
        <v>3210</v>
      </c>
      <c r="AN449" s="914">
        <v>3201008</v>
      </c>
      <c r="AO449" s="643" t="s">
        <v>139</v>
      </c>
      <c r="AP449" s="643">
        <v>1</v>
      </c>
      <c r="AQ449" s="644" t="s">
        <v>3177</v>
      </c>
      <c r="AR449" s="450"/>
    </row>
    <row r="450" spans="33:44" ht="15" customHeight="1" x14ac:dyDescent="0.15">
      <c r="AG450" s="34"/>
      <c r="AI450" s="915"/>
      <c r="AK450" s="914" t="s">
        <v>3200</v>
      </c>
      <c r="AL450" s="914" t="s">
        <v>3211</v>
      </c>
      <c r="AM450" s="643" t="s">
        <v>3212</v>
      </c>
      <c r="AN450" s="914">
        <v>3201011</v>
      </c>
      <c r="AO450" s="643">
        <v>1</v>
      </c>
      <c r="AP450" s="643" t="s">
        <v>139</v>
      </c>
      <c r="AQ450" s="644" t="s">
        <v>3177</v>
      </c>
      <c r="AR450" s="450"/>
    </row>
    <row r="451" spans="33:44" ht="15" customHeight="1" x14ac:dyDescent="0.15">
      <c r="AG451" s="34"/>
      <c r="AI451" s="915"/>
      <c r="AK451" s="914" t="s">
        <v>3213</v>
      </c>
      <c r="AL451" s="914" t="s">
        <v>3214</v>
      </c>
      <c r="AM451" s="643" t="s">
        <v>3215</v>
      </c>
      <c r="AN451" s="914">
        <v>3202001</v>
      </c>
      <c r="AO451" s="643" t="s">
        <v>139</v>
      </c>
      <c r="AP451" s="643">
        <v>1</v>
      </c>
      <c r="AQ451" s="644" t="s">
        <v>3177</v>
      </c>
      <c r="AR451" s="450"/>
    </row>
    <row r="452" spans="33:44" ht="15" customHeight="1" x14ac:dyDescent="0.15">
      <c r="AG452" s="34"/>
      <c r="AI452" s="915"/>
      <c r="AK452" s="914" t="s">
        <v>3213</v>
      </c>
      <c r="AL452" s="914" t="s">
        <v>3216</v>
      </c>
      <c r="AM452" s="643" t="s">
        <v>3217</v>
      </c>
      <c r="AN452" s="914">
        <v>3202007</v>
      </c>
      <c r="AO452" s="643">
        <v>1</v>
      </c>
      <c r="AP452" s="643" t="s">
        <v>139</v>
      </c>
      <c r="AQ452" s="644" t="s">
        <v>3177</v>
      </c>
      <c r="AR452" s="450"/>
    </row>
    <row r="453" spans="33:44" ht="15" customHeight="1" x14ac:dyDescent="0.15">
      <c r="AG453" s="34"/>
      <c r="AI453" s="915"/>
      <c r="AK453" s="914" t="s">
        <v>3213</v>
      </c>
      <c r="AL453" s="914" t="s">
        <v>3218</v>
      </c>
      <c r="AM453" s="643" t="s">
        <v>3219</v>
      </c>
      <c r="AN453" s="914">
        <v>3202014</v>
      </c>
      <c r="AO453" s="643" t="s">
        <v>139</v>
      </c>
      <c r="AP453" s="643">
        <v>1</v>
      </c>
      <c r="AQ453" s="644" t="s">
        <v>3177</v>
      </c>
      <c r="AR453" s="450"/>
    </row>
    <row r="454" spans="33:44" ht="15" customHeight="1" x14ac:dyDescent="0.15">
      <c r="AG454" s="34"/>
      <c r="AI454" s="915"/>
      <c r="AK454" s="914" t="s">
        <v>3220</v>
      </c>
      <c r="AL454" s="914" t="s">
        <v>3221</v>
      </c>
      <c r="AM454" s="643" t="s">
        <v>3222</v>
      </c>
      <c r="AN454" s="914">
        <v>3203001</v>
      </c>
      <c r="AO454" s="643">
        <v>1</v>
      </c>
      <c r="AP454" s="643" t="s">
        <v>139</v>
      </c>
      <c r="AQ454" s="644" t="s">
        <v>3177</v>
      </c>
      <c r="AR454" s="450"/>
    </row>
    <row r="455" spans="33:44" ht="15" customHeight="1" x14ac:dyDescent="0.15">
      <c r="AG455" s="34"/>
      <c r="AI455" s="915"/>
      <c r="AK455" s="914" t="s">
        <v>3220</v>
      </c>
      <c r="AL455" s="914" t="s">
        <v>3223</v>
      </c>
      <c r="AM455" s="643" t="s">
        <v>3224</v>
      </c>
      <c r="AN455" s="914">
        <v>3203003</v>
      </c>
      <c r="AO455" s="643" t="s">
        <v>139</v>
      </c>
      <c r="AP455" s="643">
        <v>1</v>
      </c>
      <c r="AQ455" s="644" t="s">
        <v>3177</v>
      </c>
      <c r="AR455" s="450"/>
    </row>
    <row r="456" spans="33:44" ht="15" customHeight="1" x14ac:dyDescent="0.15">
      <c r="AG456" s="34"/>
      <c r="AI456" s="915"/>
      <c r="AK456" s="914" t="s">
        <v>3220</v>
      </c>
      <c r="AL456" s="914" t="s">
        <v>3225</v>
      </c>
      <c r="AM456" s="643" t="s">
        <v>3226</v>
      </c>
      <c r="AN456" s="914">
        <v>3203004</v>
      </c>
      <c r="AO456" s="643">
        <v>1</v>
      </c>
      <c r="AP456" s="643" t="s">
        <v>139</v>
      </c>
      <c r="AQ456" s="644" t="s">
        <v>3177</v>
      </c>
      <c r="AR456" s="450"/>
    </row>
    <row r="457" spans="33:44" ht="15" customHeight="1" x14ac:dyDescent="0.15">
      <c r="AG457" s="34"/>
      <c r="AI457" s="915"/>
      <c r="AK457" s="914" t="s">
        <v>3220</v>
      </c>
      <c r="AL457" s="914" t="s">
        <v>3227</v>
      </c>
      <c r="AM457" s="643" t="s">
        <v>3228</v>
      </c>
      <c r="AN457" s="914">
        <v>3203005</v>
      </c>
      <c r="AO457" s="643">
        <v>1</v>
      </c>
      <c r="AP457" s="643" t="s">
        <v>139</v>
      </c>
      <c r="AQ457" s="644" t="s">
        <v>3177</v>
      </c>
      <c r="AR457" s="450"/>
    </row>
    <row r="458" spans="33:44" ht="15" customHeight="1" x14ac:dyDescent="0.15">
      <c r="AG458" s="34"/>
      <c r="AI458" s="915"/>
      <c r="AK458" s="914" t="s">
        <v>3220</v>
      </c>
      <c r="AL458" s="914" t="s">
        <v>3229</v>
      </c>
      <c r="AM458" s="643" t="s">
        <v>3230</v>
      </c>
      <c r="AN458" s="914">
        <v>3203010</v>
      </c>
      <c r="AO458" s="643">
        <v>1</v>
      </c>
      <c r="AP458" s="643" t="s">
        <v>139</v>
      </c>
      <c r="AQ458" s="644" t="s">
        <v>3177</v>
      </c>
      <c r="AR458" s="450"/>
    </row>
    <row r="459" spans="33:44" ht="15" customHeight="1" x14ac:dyDescent="0.15">
      <c r="AG459" s="34"/>
      <c r="AI459" s="915"/>
      <c r="AK459" s="914" t="s">
        <v>3220</v>
      </c>
      <c r="AL459" s="914" t="s">
        <v>3231</v>
      </c>
      <c r="AM459" s="643" t="s">
        <v>3232</v>
      </c>
      <c r="AN459" s="914">
        <v>3203011</v>
      </c>
      <c r="AO459" s="643" t="s">
        <v>139</v>
      </c>
      <c r="AP459" s="643">
        <v>1</v>
      </c>
      <c r="AQ459" s="644" t="s">
        <v>3177</v>
      </c>
      <c r="AR459" s="450"/>
    </row>
    <row r="460" spans="33:44" ht="15" customHeight="1" x14ac:dyDescent="0.15">
      <c r="AG460" s="34"/>
      <c r="AI460" s="915"/>
      <c r="AK460" s="914" t="s">
        <v>3220</v>
      </c>
      <c r="AL460" s="914" t="s">
        <v>3233</v>
      </c>
      <c r="AM460" s="643" t="s">
        <v>3234</v>
      </c>
      <c r="AN460" s="914">
        <v>3203013</v>
      </c>
      <c r="AO460" s="643" t="s">
        <v>139</v>
      </c>
      <c r="AP460" s="643">
        <v>1</v>
      </c>
      <c r="AQ460" s="644" t="s">
        <v>3177</v>
      </c>
      <c r="AR460" s="450"/>
    </row>
    <row r="461" spans="33:44" ht="15" customHeight="1" x14ac:dyDescent="0.15">
      <c r="AG461" s="34"/>
      <c r="AI461" s="915"/>
      <c r="AK461" s="914" t="s">
        <v>3220</v>
      </c>
      <c r="AL461" s="914" t="s">
        <v>3235</v>
      </c>
      <c r="AM461" s="643" t="s">
        <v>3236</v>
      </c>
      <c r="AN461" s="914">
        <v>3203015</v>
      </c>
      <c r="AO461" s="643" t="s">
        <v>139</v>
      </c>
      <c r="AP461" s="643">
        <v>1</v>
      </c>
      <c r="AQ461" s="644" t="s">
        <v>3177</v>
      </c>
      <c r="AR461" s="450"/>
    </row>
    <row r="462" spans="33:44" ht="15" customHeight="1" x14ac:dyDescent="0.15">
      <c r="AG462" s="34"/>
      <c r="AI462" s="915"/>
      <c r="AK462" s="914" t="s">
        <v>3237</v>
      </c>
      <c r="AL462" s="914" t="s">
        <v>3238</v>
      </c>
      <c r="AM462" s="643" t="s">
        <v>3239</v>
      </c>
      <c r="AN462" s="914">
        <v>3206001</v>
      </c>
      <c r="AO462" s="643">
        <v>1</v>
      </c>
      <c r="AP462" s="643" t="s">
        <v>139</v>
      </c>
      <c r="AQ462" s="644" t="s">
        <v>3177</v>
      </c>
      <c r="AR462" s="450"/>
    </row>
    <row r="463" spans="33:44" ht="15" customHeight="1" x14ac:dyDescent="0.15">
      <c r="AG463" s="34"/>
      <c r="AI463" s="915"/>
      <c r="AK463" s="914" t="s">
        <v>3237</v>
      </c>
      <c r="AL463" s="914" t="s">
        <v>3240</v>
      </c>
      <c r="AM463" s="643" t="s">
        <v>3241</v>
      </c>
      <c r="AN463" s="914">
        <v>3206004</v>
      </c>
      <c r="AO463" s="643" t="s">
        <v>139</v>
      </c>
      <c r="AP463" s="643">
        <v>1</v>
      </c>
      <c r="AQ463" s="644" t="s">
        <v>3177</v>
      </c>
      <c r="AR463" s="450"/>
    </row>
    <row r="464" spans="33:44" ht="13.5" x14ac:dyDescent="0.15">
      <c r="AG464" s="34"/>
      <c r="AI464" s="915"/>
      <c r="AK464" s="914" t="s">
        <v>3237</v>
      </c>
      <c r="AL464" s="914" t="s">
        <v>3242</v>
      </c>
      <c r="AM464" s="643" t="s">
        <v>3243</v>
      </c>
      <c r="AN464" s="914">
        <v>3206006</v>
      </c>
      <c r="AO464" s="643" t="s">
        <v>139</v>
      </c>
      <c r="AP464" s="643">
        <v>1</v>
      </c>
      <c r="AQ464" s="644" t="s">
        <v>3177</v>
      </c>
      <c r="AR464" s="450"/>
    </row>
    <row r="465" spans="33:44" ht="14.25" customHeight="1" x14ac:dyDescent="0.15">
      <c r="AG465" s="34"/>
      <c r="AI465" s="915"/>
      <c r="AK465" s="914" t="s">
        <v>3237</v>
      </c>
      <c r="AL465" s="914" t="s">
        <v>3244</v>
      </c>
      <c r="AM465" s="643" t="s">
        <v>3245</v>
      </c>
      <c r="AN465" s="914">
        <v>3206010</v>
      </c>
      <c r="AO465" s="643" t="s">
        <v>139</v>
      </c>
      <c r="AP465" s="643">
        <v>1</v>
      </c>
      <c r="AQ465" s="644" t="s">
        <v>3177</v>
      </c>
      <c r="AR465" s="450"/>
    </row>
    <row r="466" spans="33:44" ht="15" customHeight="1" x14ac:dyDescent="0.15">
      <c r="AG466" s="34"/>
      <c r="AI466" s="915"/>
      <c r="AK466" s="914" t="s">
        <v>3237</v>
      </c>
      <c r="AL466" s="914" t="s">
        <v>3246</v>
      </c>
      <c r="AM466" s="643" t="s">
        <v>3247</v>
      </c>
      <c r="AN466" s="914">
        <v>3206012</v>
      </c>
      <c r="AO466" s="643" t="s">
        <v>139</v>
      </c>
      <c r="AP466" s="643">
        <v>1</v>
      </c>
      <c r="AQ466" s="644" t="s">
        <v>3177</v>
      </c>
      <c r="AR466" s="450"/>
    </row>
    <row r="467" spans="33:44" ht="15" customHeight="1" x14ac:dyDescent="0.15">
      <c r="AG467" s="34"/>
      <c r="AI467" s="915"/>
      <c r="AK467" s="914" t="s">
        <v>3237</v>
      </c>
      <c r="AL467" s="914" t="s">
        <v>3248</v>
      </c>
      <c r="AM467" s="643" t="s">
        <v>3249</v>
      </c>
      <c r="AN467" s="914">
        <v>3206018</v>
      </c>
      <c r="AO467" s="643" t="s">
        <v>139</v>
      </c>
      <c r="AP467" s="643">
        <v>1</v>
      </c>
      <c r="AQ467" s="644" t="s">
        <v>3177</v>
      </c>
      <c r="AR467" s="450"/>
    </row>
    <row r="468" spans="33:44" ht="15" customHeight="1" x14ac:dyDescent="0.15">
      <c r="AG468" s="34"/>
      <c r="AI468" s="915"/>
      <c r="AK468" s="914" t="s">
        <v>3237</v>
      </c>
      <c r="AL468" s="914" t="s">
        <v>3250</v>
      </c>
      <c r="AM468" s="643" t="s">
        <v>3251</v>
      </c>
      <c r="AN468" s="914">
        <v>3206019</v>
      </c>
      <c r="AO468" s="643">
        <v>1</v>
      </c>
      <c r="AP468" s="643" t="s">
        <v>139</v>
      </c>
      <c r="AQ468" s="644" t="s">
        <v>3177</v>
      </c>
      <c r="AR468" s="450"/>
    </row>
    <row r="469" spans="33:44" ht="15" customHeight="1" x14ac:dyDescent="0.15">
      <c r="AG469" s="34"/>
      <c r="AI469" s="915"/>
      <c r="AK469" s="914" t="s">
        <v>3237</v>
      </c>
      <c r="AL469" s="914" t="s">
        <v>3252</v>
      </c>
      <c r="AM469" s="643" t="s">
        <v>3253</v>
      </c>
      <c r="AN469" s="914">
        <v>3206020</v>
      </c>
      <c r="AO469" s="643" t="s">
        <v>139</v>
      </c>
      <c r="AP469" s="643">
        <v>1</v>
      </c>
      <c r="AQ469" s="644" t="s">
        <v>3177</v>
      </c>
      <c r="AR469" s="450"/>
    </row>
    <row r="470" spans="33:44" ht="15" customHeight="1" x14ac:dyDescent="0.15">
      <c r="AG470" s="34"/>
      <c r="AI470" s="915"/>
      <c r="AK470" s="914" t="s">
        <v>3254</v>
      </c>
      <c r="AL470" s="914" t="s">
        <v>3255</v>
      </c>
      <c r="AM470" s="643" t="s">
        <v>3256</v>
      </c>
      <c r="AN470" s="914">
        <v>3207002</v>
      </c>
      <c r="AO470" s="643" t="s">
        <v>139</v>
      </c>
      <c r="AP470" s="643">
        <v>1</v>
      </c>
      <c r="AQ470" s="644" t="s">
        <v>3177</v>
      </c>
      <c r="AR470" s="450"/>
    </row>
    <row r="471" spans="33:44" ht="15" customHeight="1" x14ac:dyDescent="0.15">
      <c r="AG471" s="34"/>
      <c r="AI471" s="915"/>
      <c r="AK471" s="914" t="s">
        <v>3254</v>
      </c>
      <c r="AL471" s="914" t="s">
        <v>3257</v>
      </c>
      <c r="AM471" s="643" t="s">
        <v>3258</v>
      </c>
      <c r="AN471" s="914">
        <v>3207011</v>
      </c>
      <c r="AO471" s="643" t="s">
        <v>139</v>
      </c>
      <c r="AP471" s="643">
        <v>1</v>
      </c>
      <c r="AQ471" s="644" t="s">
        <v>3177</v>
      </c>
      <c r="AR471" s="450"/>
    </row>
    <row r="472" spans="33:44" ht="15" customHeight="1" x14ac:dyDescent="0.15">
      <c r="AG472" s="34"/>
      <c r="AI472" s="915"/>
      <c r="AK472" s="914" t="s">
        <v>3254</v>
      </c>
      <c r="AL472" s="914" t="s">
        <v>3259</v>
      </c>
      <c r="AM472" s="643" t="s">
        <v>3260</v>
      </c>
      <c r="AN472" s="914">
        <v>3207013</v>
      </c>
      <c r="AO472" s="643" t="s">
        <v>139</v>
      </c>
      <c r="AP472" s="643">
        <v>1</v>
      </c>
      <c r="AQ472" s="644" t="s">
        <v>3177</v>
      </c>
      <c r="AR472" s="450"/>
    </row>
    <row r="473" spans="33:44" ht="15" customHeight="1" x14ac:dyDescent="0.15">
      <c r="AG473" s="34"/>
      <c r="AI473" s="915"/>
      <c r="AK473" s="914" t="s">
        <v>3261</v>
      </c>
      <c r="AL473" s="914" t="s">
        <v>3262</v>
      </c>
      <c r="AM473" s="643" t="s">
        <v>3263</v>
      </c>
      <c r="AN473" s="914">
        <v>3301001</v>
      </c>
      <c r="AO473" s="643" t="s">
        <v>139</v>
      </c>
      <c r="AP473" s="643">
        <v>1</v>
      </c>
      <c r="AQ473" s="644" t="s">
        <v>3177</v>
      </c>
      <c r="AR473" s="450"/>
    </row>
    <row r="474" spans="33:44" ht="15" customHeight="1" x14ac:dyDescent="0.15">
      <c r="AG474" s="34"/>
      <c r="AI474" s="915"/>
      <c r="AK474" s="914" t="s">
        <v>3261</v>
      </c>
      <c r="AL474" s="914" t="s">
        <v>3264</v>
      </c>
      <c r="AM474" s="643" t="s">
        <v>3265</v>
      </c>
      <c r="AN474" s="914">
        <v>3301009</v>
      </c>
      <c r="AO474" s="643">
        <v>1</v>
      </c>
      <c r="AP474" s="643" t="s">
        <v>139</v>
      </c>
      <c r="AQ474" s="644" t="s">
        <v>3177</v>
      </c>
      <c r="AR474" s="450"/>
    </row>
    <row r="475" spans="33:44" ht="15" customHeight="1" x14ac:dyDescent="0.15">
      <c r="AG475" s="34"/>
      <c r="AI475" s="915"/>
      <c r="AK475" s="914" t="s">
        <v>3261</v>
      </c>
      <c r="AL475" s="914" t="s">
        <v>3266</v>
      </c>
      <c r="AM475" s="643" t="s">
        <v>3267</v>
      </c>
      <c r="AN475" s="914">
        <v>3301012</v>
      </c>
      <c r="AO475" s="643">
        <v>1</v>
      </c>
      <c r="AP475" s="643" t="s">
        <v>139</v>
      </c>
      <c r="AQ475" s="644" t="s">
        <v>3177</v>
      </c>
      <c r="AR475" s="450"/>
    </row>
    <row r="476" spans="33:44" ht="15" customHeight="1" x14ac:dyDescent="0.15">
      <c r="AG476" s="34"/>
      <c r="AI476" s="915"/>
      <c r="AK476" s="914" t="s">
        <v>3261</v>
      </c>
      <c r="AL476" s="914" t="s">
        <v>3268</v>
      </c>
      <c r="AM476" s="643" t="s">
        <v>3269</v>
      </c>
      <c r="AN476" s="914">
        <v>3301014</v>
      </c>
      <c r="AO476" s="643" t="s">
        <v>139</v>
      </c>
      <c r="AP476" s="643">
        <v>1</v>
      </c>
      <c r="AQ476" s="644" t="s">
        <v>3177</v>
      </c>
      <c r="AR476" s="450"/>
    </row>
    <row r="477" spans="33:44" ht="15" customHeight="1" x14ac:dyDescent="0.15">
      <c r="AG477" s="34"/>
      <c r="AI477" s="915"/>
      <c r="AK477" s="914" t="s">
        <v>3261</v>
      </c>
      <c r="AL477" s="914" t="s">
        <v>3270</v>
      </c>
      <c r="AM477" s="643" t="s">
        <v>3271</v>
      </c>
      <c r="AN477" s="914">
        <v>3301015</v>
      </c>
      <c r="AO477" s="643">
        <v>1</v>
      </c>
      <c r="AP477" s="643" t="s">
        <v>139</v>
      </c>
      <c r="AQ477" s="644" t="s">
        <v>3177</v>
      </c>
      <c r="AR477" s="450"/>
    </row>
    <row r="478" spans="33:44" ht="15" customHeight="1" x14ac:dyDescent="0.15">
      <c r="AG478" s="34"/>
      <c r="AI478" s="915"/>
      <c r="AK478" s="914" t="s">
        <v>3261</v>
      </c>
      <c r="AL478" s="914" t="s">
        <v>3272</v>
      </c>
      <c r="AM478" s="643" t="s">
        <v>3273</v>
      </c>
      <c r="AN478" s="914">
        <v>3301016</v>
      </c>
      <c r="AO478" s="643" t="s">
        <v>139</v>
      </c>
      <c r="AP478" s="643">
        <v>1</v>
      </c>
      <c r="AQ478" s="644" t="s">
        <v>3177</v>
      </c>
      <c r="AR478" s="450"/>
    </row>
    <row r="479" spans="33:44" ht="15" customHeight="1" x14ac:dyDescent="0.15">
      <c r="AG479" s="34"/>
      <c r="AI479" s="915"/>
      <c r="AK479" s="914" t="s">
        <v>3261</v>
      </c>
      <c r="AL479" s="914" t="s">
        <v>3274</v>
      </c>
      <c r="AM479" s="643" t="s">
        <v>3275</v>
      </c>
      <c r="AN479" s="914">
        <v>3301017</v>
      </c>
      <c r="AO479" s="643" t="s">
        <v>139</v>
      </c>
      <c r="AP479" s="643">
        <v>1</v>
      </c>
      <c r="AQ479" s="644" t="s">
        <v>3177</v>
      </c>
      <c r="AR479" s="450"/>
    </row>
    <row r="480" spans="33:44" ht="15" customHeight="1" x14ac:dyDescent="0.15">
      <c r="AG480" s="34"/>
      <c r="AI480" s="915"/>
      <c r="AK480" s="914" t="s">
        <v>3261</v>
      </c>
      <c r="AL480" s="914" t="s">
        <v>3276</v>
      </c>
      <c r="AM480" s="643" t="s">
        <v>3277</v>
      </c>
      <c r="AN480" s="914">
        <v>3301025</v>
      </c>
      <c r="AO480" s="643" t="s">
        <v>139</v>
      </c>
      <c r="AP480" s="643">
        <v>1</v>
      </c>
      <c r="AQ480" s="644" t="s">
        <v>3198</v>
      </c>
      <c r="AR480" s="450"/>
    </row>
    <row r="481" spans="33:44" ht="15" customHeight="1" x14ac:dyDescent="0.15">
      <c r="AG481" s="34"/>
      <c r="AI481" s="915"/>
      <c r="AK481" s="914" t="s">
        <v>3261</v>
      </c>
      <c r="AL481" s="914" t="s">
        <v>3278</v>
      </c>
      <c r="AM481" s="643" t="s">
        <v>3279</v>
      </c>
      <c r="AN481" s="914">
        <v>3301033</v>
      </c>
      <c r="AO481" s="643" t="s">
        <v>139</v>
      </c>
      <c r="AP481" s="643">
        <v>1</v>
      </c>
      <c r="AQ481" s="644" t="s">
        <v>3177</v>
      </c>
      <c r="AR481" s="450"/>
    </row>
    <row r="482" spans="33:44" ht="15" customHeight="1" x14ac:dyDescent="0.15">
      <c r="AG482" s="34"/>
      <c r="AI482" s="915"/>
      <c r="AK482" s="914" t="s">
        <v>3280</v>
      </c>
      <c r="AL482" s="914" t="s">
        <v>3281</v>
      </c>
      <c r="AM482" s="643" t="s">
        <v>3282</v>
      </c>
      <c r="AN482" s="914">
        <v>3302001</v>
      </c>
      <c r="AO482" s="643">
        <v>1</v>
      </c>
      <c r="AP482" s="643" t="s">
        <v>139</v>
      </c>
      <c r="AQ482" s="644" t="s">
        <v>3177</v>
      </c>
      <c r="AR482" s="450"/>
    </row>
    <row r="483" spans="33:44" ht="15" customHeight="1" x14ac:dyDescent="0.15">
      <c r="AG483" s="34"/>
      <c r="AI483" s="915"/>
      <c r="AK483" s="914" t="s">
        <v>3280</v>
      </c>
      <c r="AL483" s="914" t="s">
        <v>3283</v>
      </c>
      <c r="AM483" s="643" t="s">
        <v>3284</v>
      </c>
      <c r="AN483" s="914">
        <v>3302003</v>
      </c>
      <c r="AO483" s="643">
        <v>1</v>
      </c>
      <c r="AP483" s="643" t="s">
        <v>139</v>
      </c>
      <c r="AQ483" s="644" t="s">
        <v>3177</v>
      </c>
      <c r="AR483" s="450"/>
    </row>
    <row r="484" spans="33:44" ht="15" customHeight="1" x14ac:dyDescent="0.15">
      <c r="AG484" s="34"/>
      <c r="AI484" s="915"/>
      <c r="AK484" s="914" t="s">
        <v>3280</v>
      </c>
      <c r="AL484" s="914" t="s">
        <v>3285</v>
      </c>
      <c r="AM484" s="643" t="s">
        <v>3286</v>
      </c>
      <c r="AN484" s="914">
        <v>3302005</v>
      </c>
      <c r="AO484" s="643">
        <v>1</v>
      </c>
      <c r="AP484" s="643" t="s">
        <v>139</v>
      </c>
      <c r="AQ484" s="644" t="s">
        <v>3177</v>
      </c>
      <c r="AR484" s="450"/>
    </row>
    <row r="485" spans="33:44" ht="15" customHeight="1" x14ac:dyDescent="0.15">
      <c r="AG485" s="34"/>
      <c r="AI485" s="915"/>
      <c r="AK485" s="914" t="s">
        <v>3280</v>
      </c>
      <c r="AL485" s="914" t="s">
        <v>3287</v>
      </c>
      <c r="AM485" s="643" t="s">
        <v>3288</v>
      </c>
      <c r="AN485" s="914">
        <v>3302006</v>
      </c>
      <c r="AO485" s="643" t="s">
        <v>139</v>
      </c>
      <c r="AP485" s="643">
        <v>1</v>
      </c>
      <c r="AQ485" s="644" t="s">
        <v>3177</v>
      </c>
      <c r="AR485" s="450"/>
    </row>
    <row r="486" spans="33:44" ht="15" customHeight="1" x14ac:dyDescent="0.15">
      <c r="AG486" s="34"/>
      <c r="AI486" s="915"/>
      <c r="AK486" s="914" t="s">
        <v>3280</v>
      </c>
      <c r="AL486" s="914" t="s">
        <v>3289</v>
      </c>
      <c r="AM486" s="643" t="s">
        <v>3290</v>
      </c>
      <c r="AN486" s="914">
        <v>3302008</v>
      </c>
      <c r="AO486" s="643">
        <v>1</v>
      </c>
      <c r="AP486" s="643" t="s">
        <v>139</v>
      </c>
      <c r="AQ486" s="644" t="s">
        <v>3177</v>
      </c>
      <c r="AR486" s="450"/>
    </row>
    <row r="487" spans="33:44" ht="15" customHeight="1" x14ac:dyDescent="0.15">
      <c r="AG487" s="34"/>
      <c r="AI487" s="915"/>
      <c r="AK487" s="914" t="s">
        <v>3280</v>
      </c>
      <c r="AL487" s="914" t="s">
        <v>3291</v>
      </c>
      <c r="AM487" s="643" t="s">
        <v>3292</v>
      </c>
      <c r="AN487" s="914">
        <v>3302009</v>
      </c>
      <c r="AO487" s="643" t="s">
        <v>139</v>
      </c>
      <c r="AP487" s="643">
        <v>1</v>
      </c>
      <c r="AQ487" s="644" t="s">
        <v>3177</v>
      </c>
      <c r="AR487" s="450"/>
    </row>
    <row r="488" spans="33:44" ht="15" customHeight="1" x14ac:dyDescent="0.15">
      <c r="AG488" s="34"/>
      <c r="AI488" s="915"/>
      <c r="AK488" s="914" t="s">
        <v>3280</v>
      </c>
      <c r="AL488" s="914" t="s">
        <v>3293</v>
      </c>
      <c r="AM488" s="643" t="s">
        <v>3294</v>
      </c>
      <c r="AN488" s="914">
        <v>3302017</v>
      </c>
      <c r="AO488" s="643" t="s">
        <v>139</v>
      </c>
      <c r="AP488" s="643">
        <v>1</v>
      </c>
      <c r="AQ488" s="644" t="s">
        <v>3177</v>
      </c>
      <c r="AR488" s="450"/>
    </row>
    <row r="489" spans="33:44" ht="15" customHeight="1" x14ac:dyDescent="0.15">
      <c r="AG489" s="34"/>
      <c r="AI489" s="915"/>
      <c r="AK489" s="914" t="s">
        <v>3295</v>
      </c>
      <c r="AL489" s="914" t="s">
        <v>3296</v>
      </c>
      <c r="AM489" s="643" t="s">
        <v>3297</v>
      </c>
      <c r="AN489" s="914">
        <v>3303001</v>
      </c>
      <c r="AO489" s="643">
        <v>1</v>
      </c>
      <c r="AP489" s="643" t="s">
        <v>139</v>
      </c>
      <c r="AQ489" s="644" t="s">
        <v>3177</v>
      </c>
      <c r="AR489" s="450"/>
    </row>
    <row r="490" spans="33:44" ht="15" customHeight="1" x14ac:dyDescent="0.15">
      <c r="AG490" s="34"/>
      <c r="AI490" s="915"/>
      <c r="AK490" s="914" t="s">
        <v>3295</v>
      </c>
      <c r="AL490" s="914" t="s">
        <v>3298</v>
      </c>
      <c r="AM490" s="643" t="s">
        <v>3299</v>
      </c>
      <c r="AN490" s="914">
        <v>3303004</v>
      </c>
      <c r="AO490" s="643">
        <v>1</v>
      </c>
      <c r="AP490" s="643" t="s">
        <v>139</v>
      </c>
      <c r="AQ490" s="644" t="s">
        <v>3177</v>
      </c>
      <c r="AR490" s="450"/>
    </row>
    <row r="491" spans="33:44" ht="15" customHeight="1" x14ac:dyDescent="0.15">
      <c r="AG491" s="34"/>
      <c r="AI491" s="915"/>
      <c r="AK491" s="914" t="s">
        <v>3295</v>
      </c>
      <c r="AL491" s="914" t="s">
        <v>3300</v>
      </c>
      <c r="AM491" s="643" t="s">
        <v>3301</v>
      </c>
      <c r="AN491" s="914">
        <v>3303005</v>
      </c>
      <c r="AO491" s="643" t="s">
        <v>139</v>
      </c>
      <c r="AP491" s="643">
        <v>1</v>
      </c>
      <c r="AQ491" s="644" t="s">
        <v>3177</v>
      </c>
      <c r="AR491" s="450"/>
    </row>
    <row r="492" spans="33:44" ht="15" customHeight="1" x14ac:dyDescent="0.15">
      <c r="AG492" s="34"/>
      <c r="AI492" s="915"/>
      <c r="AK492" s="914" t="s">
        <v>3295</v>
      </c>
      <c r="AL492" s="914" t="s">
        <v>3302</v>
      </c>
      <c r="AM492" s="643" t="s">
        <v>3303</v>
      </c>
      <c r="AN492" s="914">
        <v>3303007</v>
      </c>
      <c r="AO492" s="643">
        <v>1</v>
      </c>
      <c r="AP492" s="643" t="s">
        <v>139</v>
      </c>
      <c r="AQ492" s="644" t="s">
        <v>3177</v>
      </c>
      <c r="AR492" s="450"/>
    </row>
    <row r="493" spans="33:44" ht="15" customHeight="1" x14ac:dyDescent="0.15">
      <c r="AG493" s="34"/>
      <c r="AI493" s="915"/>
      <c r="AK493" s="914" t="s">
        <v>3295</v>
      </c>
      <c r="AL493" s="914" t="s">
        <v>3304</v>
      </c>
      <c r="AM493" s="643" t="s">
        <v>3305</v>
      </c>
      <c r="AN493" s="914">
        <v>3303010</v>
      </c>
      <c r="AO493" s="643">
        <v>1</v>
      </c>
      <c r="AP493" s="643" t="s">
        <v>139</v>
      </c>
      <c r="AQ493" s="644" t="s">
        <v>3177</v>
      </c>
      <c r="AR493" s="450"/>
    </row>
    <row r="494" spans="33:44" ht="15" customHeight="1" x14ac:dyDescent="0.15">
      <c r="AG494" s="34"/>
      <c r="AI494" s="915"/>
      <c r="AK494" s="914" t="s">
        <v>3295</v>
      </c>
      <c r="AL494" s="914" t="s">
        <v>3306</v>
      </c>
      <c r="AM494" s="643" t="s">
        <v>3307</v>
      </c>
      <c r="AN494" s="914">
        <v>3303012</v>
      </c>
      <c r="AO494" s="643" t="s">
        <v>139</v>
      </c>
      <c r="AP494" s="643">
        <v>1</v>
      </c>
      <c r="AQ494" s="644" t="s">
        <v>3177</v>
      </c>
      <c r="AR494" s="450"/>
    </row>
    <row r="495" spans="33:44" ht="15" customHeight="1" x14ac:dyDescent="0.15">
      <c r="AG495" s="34"/>
      <c r="AI495" s="915"/>
      <c r="AK495" s="914" t="s">
        <v>3295</v>
      </c>
      <c r="AL495" s="914" t="s">
        <v>3308</v>
      </c>
      <c r="AM495" s="643" t="s">
        <v>3309</v>
      </c>
      <c r="AN495" s="914">
        <v>3303992</v>
      </c>
      <c r="AO495" s="643" t="s">
        <v>139</v>
      </c>
      <c r="AP495" s="643">
        <v>1</v>
      </c>
      <c r="AQ495" s="644" t="s">
        <v>3177</v>
      </c>
      <c r="AR495" s="450" t="s">
        <v>3199</v>
      </c>
    </row>
    <row r="496" spans="33:44" ht="15" customHeight="1" x14ac:dyDescent="0.15">
      <c r="AG496" s="34"/>
      <c r="AI496" s="915"/>
      <c r="AK496" s="914" t="s">
        <v>3310</v>
      </c>
      <c r="AL496" s="914" t="s">
        <v>3311</v>
      </c>
      <c r="AM496" s="643" t="s">
        <v>3312</v>
      </c>
      <c r="AN496" s="914">
        <v>3304003</v>
      </c>
      <c r="AO496" s="643">
        <v>1</v>
      </c>
      <c r="AP496" s="643" t="s">
        <v>139</v>
      </c>
      <c r="AQ496" s="644" t="s">
        <v>3177</v>
      </c>
      <c r="AR496" s="450"/>
    </row>
    <row r="497" spans="33:44" ht="15" customHeight="1" x14ac:dyDescent="0.15">
      <c r="AG497" s="34"/>
      <c r="AI497" s="915"/>
      <c r="AK497" s="914" t="s">
        <v>3310</v>
      </c>
      <c r="AL497" s="914" t="s">
        <v>3313</v>
      </c>
      <c r="AM497" s="643" t="s">
        <v>3314</v>
      </c>
      <c r="AN497" s="914">
        <v>3304004</v>
      </c>
      <c r="AO497" s="643">
        <v>1</v>
      </c>
      <c r="AP497" s="643" t="s">
        <v>139</v>
      </c>
      <c r="AQ497" s="644" t="s">
        <v>3177</v>
      </c>
      <c r="AR497" s="450"/>
    </row>
    <row r="498" spans="33:44" ht="15" customHeight="1" x14ac:dyDescent="0.15">
      <c r="AG498" s="34"/>
      <c r="AI498" s="915"/>
      <c r="AK498" s="914" t="s">
        <v>3310</v>
      </c>
      <c r="AL498" s="914" t="s">
        <v>3315</v>
      </c>
      <c r="AM498" s="643" t="s">
        <v>3316</v>
      </c>
      <c r="AN498" s="914">
        <v>3304005</v>
      </c>
      <c r="AO498" s="643" t="s">
        <v>139</v>
      </c>
      <c r="AP498" s="643">
        <v>1</v>
      </c>
      <c r="AQ498" s="644" t="s">
        <v>3177</v>
      </c>
      <c r="AR498" s="450"/>
    </row>
    <row r="499" spans="33:44" ht="15" customHeight="1" x14ac:dyDescent="0.15">
      <c r="AG499" s="34"/>
      <c r="AI499" s="915"/>
      <c r="AK499" s="914" t="s">
        <v>3310</v>
      </c>
      <c r="AL499" s="914" t="s">
        <v>3317</v>
      </c>
      <c r="AM499" s="643" t="s">
        <v>3318</v>
      </c>
      <c r="AN499" s="914">
        <v>3304009</v>
      </c>
      <c r="AO499" s="643">
        <v>1</v>
      </c>
      <c r="AP499" s="643" t="s">
        <v>139</v>
      </c>
      <c r="AQ499" s="644" t="s">
        <v>3177</v>
      </c>
      <c r="AR499" s="450"/>
    </row>
    <row r="500" spans="33:44" ht="15" customHeight="1" x14ac:dyDescent="0.15">
      <c r="AG500" s="34"/>
      <c r="AI500" s="915"/>
      <c r="AK500" s="914" t="s">
        <v>3310</v>
      </c>
      <c r="AL500" s="914" t="s">
        <v>3319</v>
      </c>
      <c r="AM500" s="643" t="s">
        <v>3320</v>
      </c>
      <c r="AN500" s="914">
        <v>3304010</v>
      </c>
      <c r="AO500" s="643" t="s">
        <v>139</v>
      </c>
      <c r="AP500" s="643">
        <v>1</v>
      </c>
      <c r="AQ500" s="644" t="s">
        <v>3177</v>
      </c>
      <c r="AR500" s="450"/>
    </row>
    <row r="501" spans="33:44" ht="15" customHeight="1" x14ac:dyDescent="0.15">
      <c r="AG501" s="34"/>
      <c r="AI501" s="915"/>
      <c r="AK501" s="914" t="s">
        <v>3310</v>
      </c>
      <c r="AL501" s="914" t="s">
        <v>3321</v>
      </c>
      <c r="AM501" s="643" t="s">
        <v>3322</v>
      </c>
      <c r="AN501" s="914">
        <v>3304011</v>
      </c>
      <c r="AO501" s="643" t="s">
        <v>139</v>
      </c>
      <c r="AP501" s="643">
        <v>1</v>
      </c>
      <c r="AQ501" s="644" t="s">
        <v>3177</v>
      </c>
      <c r="AR501" s="450"/>
    </row>
    <row r="502" spans="33:44" ht="15" customHeight="1" x14ac:dyDescent="0.15">
      <c r="AG502" s="34"/>
      <c r="AI502" s="915"/>
      <c r="AK502" s="914" t="s">
        <v>3310</v>
      </c>
      <c r="AL502" s="914" t="s">
        <v>3323</v>
      </c>
      <c r="AM502" s="643" t="s">
        <v>3324</v>
      </c>
      <c r="AN502" s="914">
        <v>3304012</v>
      </c>
      <c r="AO502" s="643" t="s">
        <v>139</v>
      </c>
      <c r="AP502" s="643">
        <v>1</v>
      </c>
      <c r="AQ502" s="644" t="s">
        <v>3177</v>
      </c>
      <c r="AR502" s="450"/>
    </row>
    <row r="503" spans="33:44" ht="15" customHeight="1" x14ac:dyDescent="0.15">
      <c r="AG503" s="34"/>
      <c r="AI503" s="915"/>
      <c r="AK503" s="914" t="s">
        <v>3310</v>
      </c>
      <c r="AL503" s="914" t="s">
        <v>3325</v>
      </c>
      <c r="AM503" s="643" t="s">
        <v>3326</v>
      </c>
      <c r="AN503" s="914">
        <v>3304013</v>
      </c>
      <c r="AO503" s="643" t="s">
        <v>139</v>
      </c>
      <c r="AP503" s="643">
        <v>1</v>
      </c>
      <c r="AQ503" s="644" t="s">
        <v>3177</v>
      </c>
      <c r="AR503" s="450"/>
    </row>
    <row r="504" spans="33:44" ht="15" customHeight="1" x14ac:dyDescent="0.15">
      <c r="AG504" s="34"/>
      <c r="AI504" s="915"/>
      <c r="AK504" s="914" t="s">
        <v>3310</v>
      </c>
      <c r="AL504" s="914" t="s">
        <v>3327</v>
      </c>
      <c r="AM504" s="643" t="s">
        <v>3328</v>
      </c>
      <c r="AN504" s="914">
        <v>3304014</v>
      </c>
      <c r="AO504" s="643">
        <v>1</v>
      </c>
      <c r="AP504" s="643" t="s">
        <v>139</v>
      </c>
      <c r="AQ504" s="644" t="s">
        <v>3177</v>
      </c>
      <c r="AR504" s="450"/>
    </row>
    <row r="505" spans="33:44" ht="15" customHeight="1" x14ac:dyDescent="0.15">
      <c r="AG505" s="34"/>
      <c r="AI505" s="915"/>
      <c r="AK505" s="914" t="s">
        <v>3310</v>
      </c>
      <c r="AL505" s="914" t="s">
        <v>3329</v>
      </c>
      <c r="AM505" s="643" t="s">
        <v>3330</v>
      </c>
      <c r="AN505" s="914">
        <v>3304017</v>
      </c>
      <c r="AO505" s="643" t="s">
        <v>139</v>
      </c>
      <c r="AP505" s="643">
        <v>1</v>
      </c>
      <c r="AQ505" s="644" t="s">
        <v>3177</v>
      </c>
      <c r="AR505" s="450"/>
    </row>
    <row r="506" spans="33:44" ht="15" customHeight="1" x14ac:dyDescent="0.15">
      <c r="AG506" s="34"/>
      <c r="AI506" s="915"/>
      <c r="AK506" s="914" t="s">
        <v>3310</v>
      </c>
      <c r="AL506" s="914" t="s">
        <v>3331</v>
      </c>
      <c r="AM506" s="643" t="s">
        <v>3332</v>
      </c>
      <c r="AN506" s="914">
        <v>3304020</v>
      </c>
      <c r="AO506" s="643" t="s">
        <v>139</v>
      </c>
      <c r="AP506" s="643">
        <v>1</v>
      </c>
      <c r="AQ506" s="644" t="s">
        <v>3177</v>
      </c>
      <c r="AR506" s="450"/>
    </row>
    <row r="507" spans="33:44" ht="15" customHeight="1" x14ac:dyDescent="0.15">
      <c r="AG507" s="34"/>
      <c r="AI507" s="915"/>
      <c r="AK507" s="914" t="s">
        <v>3310</v>
      </c>
      <c r="AL507" s="914" t="s">
        <v>3333</v>
      </c>
      <c r="AM507" s="643" t="s">
        <v>3334</v>
      </c>
      <c r="AN507" s="914">
        <v>3304021</v>
      </c>
      <c r="AO507" s="643">
        <v>1</v>
      </c>
      <c r="AP507" s="643" t="s">
        <v>139</v>
      </c>
      <c r="AQ507" s="644" t="s">
        <v>3177</v>
      </c>
      <c r="AR507" s="450"/>
    </row>
    <row r="508" spans="33:44" ht="15" customHeight="1" x14ac:dyDescent="0.15">
      <c r="AG508" s="34"/>
      <c r="AI508" s="915"/>
      <c r="AK508" s="914" t="s">
        <v>3310</v>
      </c>
      <c r="AL508" s="914" t="s">
        <v>3335</v>
      </c>
      <c r="AM508" s="643" t="s">
        <v>3336</v>
      </c>
      <c r="AN508" s="914">
        <v>3304022</v>
      </c>
      <c r="AO508" s="643" t="s">
        <v>139</v>
      </c>
      <c r="AP508" s="643">
        <v>1</v>
      </c>
      <c r="AQ508" s="644" t="s">
        <v>3177</v>
      </c>
      <c r="AR508" s="450"/>
    </row>
    <row r="509" spans="33:44" ht="15" customHeight="1" x14ac:dyDescent="0.15">
      <c r="AG509" s="34"/>
      <c r="AI509" s="915"/>
      <c r="AK509" s="914" t="s">
        <v>3310</v>
      </c>
      <c r="AL509" s="914" t="s">
        <v>3337</v>
      </c>
      <c r="AM509" s="643" t="s">
        <v>3338</v>
      </c>
      <c r="AN509" s="914">
        <v>3304023</v>
      </c>
      <c r="AO509" s="643">
        <v>1</v>
      </c>
      <c r="AP509" s="643" t="s">
        <v>139</v>
      </c>
      <c r="AQ509" s="644" t="s">
        <v>3177</v>
      </c>
      <c r="AR509" s="450"/>
    </row>
    <row r="510" spans="33:44" ht="15" customHeight="1" x14ac:dyDescent="0.15">
      <c r="AG510" s="34"/>
      <c r="AI510" s="915"/>
      <c r="AK510" s="914" t="s">
        <v>3310</v>
      </c>
      <c r="AL510" s="914" t="s">
        <v>3339</v>
      </c>
      <c r="AM510" s="643" t="s">
        <v>3340</v>
      </c>
      <c r="AN510" s="914">
        <v>3304024</v>
      </c>
      <c r="AO510" s="643">
        <v>1</v>
      </c>
      <c r="AP510" s="643" t="s">
        <v>139</v>
      </c>
      <c r="AQ510" s="644" t="s">
        <v>3177</v>
      </c>
      <c r="AR510" s="450"/>
    </row>
    <row r="511" spans="33:44" ht="15" customHeight="1" x14ac:dyDescent="0.15">
      <c r="AG511" s="34"/>
      <c r="AI511" s="915"/>
      <c r="AK511" s="914" t="s">
        <v>3310</v>
      </c>
      <c r="AL511" s="914" t="s">
        <v>3341</v>
      </c>
      <c r="AM511" s="643" t="s">
        <v>3342</v>
      </c>
      <c r="AN511" s="914">
        <v>3304025</v>
      </c>
      <c r="AO511" s="643" t="s">
        <v>139</v>
      </c>
      <c r="AP511" s="643">
        <v>1</v>
      </c>
      <c r="AQ511" s="644" t="s">
        <v>3177</v>
      </c>
      <c r="AR511" s="450"/>
    </row>
    <row r="512" spans="33:44" ht="15" customHeight="1" x14ac:dyDescent="0.15">
      <c r="AG512" s="34"/>
      <c r="AI512" s="915"/>
      <c r="AK512" s="914" t="s">
        <v>3310</v>
      </c>
      <c r="AL512" s="914" t="s">
        <v>3343</v>
      </c>
      <c r="AM512" s="643" t="s">
        <v>3344</v>
      </c>
      <c r="AN512" s="914">
        <v>3304026</v>
      </c>
      <c r="AO512" s="643">
        <v>1</v>
      </c>
      <c r="AP512" s="643" t="s">
        <v>139</v>
      </c>
      <c r="AQ512" s="644" t="s">
        <v>3177</v>
      </c>
      <c r="AR512" s="450"/>
    </row>
    <row r="513" spans="33:44" ht="15" customHeight="1" x14ac:dyDescent="0.15">
      <c r="AG513" s="34"/>
      <c r="AI513" s="915"/>
      <c r="AK513" s="914" t="s">
        <v>3310</v>
      </c>
      <c r="AL513" s="914" t="s">
        <v>3345</v>
      </c>
      <c r="AM513" s="643" t="s">
        <v>3346</v>
      </c>
      <c r="AN513" s="914">
        <v>3304029</v>
      </c>
      <c r="AO513" s="643">
        <v>1</v>
      </c>
      <c r="AP513" s="643" t="s">
        <v>139</v>
      </c>
      <c r="AQ513" s="644" t="s">
        <v>3177</v>
      </c>
      <c r="AR513" s="450"/>
    </row>
    <row r="514" spans="33:44" ht="15" customHeight="1" x14ac:dyDescent="0.15">
      <c r="AG514" s="34"/>
      <c r="AI514" s="915"/>
      <c r="AK514" s="914" t="s">
        <v>3310</v>
      </c>
      <c r="AL514" s="914" t="s">
        <v>3347</v>
      </c>
      <c r="AM514" s="643" t="s">
        <v>3348</v>
      </c>
      <c r="AN514" s="914">
        <v>3304030</v>
      </c>
      <c r="AO514" s="643">
        <v>1</v>
      </c>
      <c r="AP514" s="643" t="s">
        <v>139</v>
      </c>
      <c r="AQ514" s="644" t="s">
        <v>3177</v>
      </c>
      <c r="AR514" s="450"/>
    </row>
    <row r="515" spans="33:44" ht="15" customHeight="1" x14ac:dyDescent="0.15">
      <c r="AG515" s="34"/>
      <c r="AI515" s="915"/>
      <c r="AK515" s="914" t="s">
        <v>3310</v>
      </c>
      <c r="AL515" s="914" t="s">
        <v>3349</v>
      </c>
      <c r="AM515" s="643" t="s">
        <v>3350</v>
      </c>
      <c r="AN515" s="914">
        <v>3304031</v>
      </c>
      <c r="AO515" s="643" t="s">
        <v>139</v>
      </c>
      <c r="AP515" s="643">
        <v>1</v>
      </c>
      <c r="AQ515" s="644" t="s">
        <v>3177</v>
      </c>
      <c r="AR515" s="450"/>
    </row>
    <row r="516" spans="33:44" ht="15" customHeight="1" x14ac:dyDescent="0.15">
      <c r="AG516" s="34"/>
      <c r="AI516" s="915"/>
      <c r="AK516" s="914" t="s">
        <v>3310</v>
      </c>
      <c r="AL516" s="914" t="s">
        <v>3351</v>
      </c>
      <c r="AM516" s="643" t="s">
        <v>3352</v>
      </c>
      <c r="AN516" s="914">
        <v>3304032</v>
      </c>
      <c r="AO516" s="643">
        <v>1</v>
      </c>
      <c r="AP516" s="643" t="s">
        <v>139</v>
      </c>
      <c r="AQ516" s="644" t="s">
        <v>3177</v>
      </c>
      <c r="AR516" s="450"/>
    </row>
    <row r="517" spans="33:44" ht="15" customHeight="1" x14ac:dyDescent="0.15">
      <c r="AG517" s="34"/>
      <c r="AI517" s="915"/>
      <c r="AK517" s="914" t="s">
        <v>3310</v>
      </c>
      <c r="AL517" s="914" t="s">
        <v>3353</v>
      </c>
      <c r="AM517" s="643" t="s">
        <v>3354</v>
      </c>
      <c r="AN517" s="914">
        <v>3304033</v>
      </c>
      <c r="AO517" s="643">
        <v>1</v>
      </c>
      <c r="AP517" s="643" t="s">
        <v>139</v>
      </c>
      <c r="AQ517" s="644" t="s">
        <v>3177</v>
      </c>
      <c r="AR517" s="450"/>
    </row>
    <row r="518" spans="33:44" ht="15" customHeight="1" x14ac:dyDescent="0.15">
      <c r="AG518" s="34"/>
      <c r="AI518" s="915"/>
      <c r="AK518" s="914" t="s">
        <v>3310</v>
      </c>
      <c r="AL518" s="914" t="s">
        <v>3355</v>
      </c>
      <c r="AM518" s="643" t="s">
        <v>3356</v>
      </c>
      <c r="AN518" s="914">
        <v>3304034</v>
      </c>
      <c r="AO518" s="643" t="s">
        <v>139</v>
      </c>
      <c r="AP518" s="643">
        <v>1</v>
      </c>
      <c r="AQ518" s="644" t="s">
        <v>3177</v>
      </c>
      <c r="AR518" s="450"/>
    </row>
    <row r="519" spans="33:44" ht="15" customHeight="1" x14ac:dyDescent="0.15">
      <c r="AG519" s="34"/>
      <c r="AI519" s="915"/>
      <c r="AK519" s="914" t="s">
        <v>3310</v>
      </c>
      <c r="AL519" s="914" t="s">
        <v>3357</v>
      </c>
      <c r="AM519" s="643" t="s">
        <v>3358</v>
      </c>
      <c r="AN519" s="914">
        <v>3304035</v>
      </c>
      <c r="AO519" s="643" t="s">
        <v>139</v>
      </c>
      <c r="AP519" s="643">
        <v>1</v>
      </c>
      <c r="AQ519" s="644" t="s">
        <v>3177</v>
      </c>
      <c r="AR519" s="450"/>
    </row>
    <row r="520" spans="33:44" ht="15" customHeight="1" x14ac:dyDescent="0.15">
      <c r="AG520" s="34"/>
      <c r="AI520" s="915"/>
      <c r="AK520" s="914" t="s">
        <v>3310</v>
      </c>
      <c r="AL520" s="914" t="s">
        <v>3359</v>
      </c>
      <c r="AM520" s="643" t="s">
        <v>3360</v>
      </c>
      <c r="AN520" s="914">
        <v>3304037</v>
      </c>
      <c r="AO520" s="643">
        <v>1</v>
      </c>
      <c r="AP520" s="643" t="s">
        <v>139</v>
      </c>
      <c r="AQ520" s="644" t="s">
        <v>3177</v>
      </c>
      <c r="AR520" s="450"/>
    </row>
    <row r="521" spans="33:44" ht="15" customHeight="1" x14ac:dyDescent="0.15">
      <c r="AG521" s="34"/>
      <c r="AI521" s="915"/>
      <c r="AK521" s="914" t="s">
        <v>3310</v>
      </c>
      <c r="AL521" s="914" t="s">
        <v>3361</v>
      </c>
      <c r="AM521" s="643" t="s">
        <v>3362</v>
      </c>
      <c r="AN521" s="914">
        <v>3304041</v>
      </c>
      <c r="AO521" s="643">
        <v>1</v>
      </c>
      <c r="AP521" s="643" t="s">
        <v>139</v>
      </c>
      <c r="AQ521" s="644" t="s">
        <v>3177</v>
      </c>
      <c r="AR521" s="450"/>
    </row>
    <row r="522" spans="33:44" ht="15" customHeight="1" x14ac:dyDescent="0.15">
      <c r="AG522" s="34"/>
      <c r="AI522" s="915"/>
      <c r="AK522" s="914" t="s">
        <v>3310</v>
      </c>
      <c r="AL522" s="914" t="s">
        <v>3363</v>
      </c>
      <c r="AM522" s="643" t="s">
        <v>3364</v>
      </c>
      <c r="AN522" s="914">
        <v>3304043</v>
      </c>
      <c r="AO522" s="643" t="s">
        <v>139</v>
      </c>
      <c r="AP522" s="643">
        <v>1</v>
      </c>
      <c r="AQ522" s="644" t="s">
        <v>3177</v>
      </c>
      <c r="AR522" s="450"/>
    </row>
    <row r="523" spans="33:44" ht="15" customHeight="1" x14ac:dyDescent="0.15">
      <c r="AG523" s="34"/>
      <c r="AI523" s="915"/>
      <c r="AK523" s="914" t="s">
        <v>3310</v>
      </c>
      <c r="AL523" s="914" t="s">
        <v>3365</v>
      </c>
      <c r="AM523" s="643" t="s">
        <v>3366</v>
      </c>
      <c r="AN523" s="914">
        <v>3304045</v>
      </c>
      <c r="AO523" s="643">
        <v>1</v>
      </c>
      <c r="AP523" s="643" t="s">
        <v>139</v>
      </c>
      <c r="AQ523" s="644" t="s">
        <v>3177</v>
      </c>
      <c r="AR523" s="450"/>
    </row>
    <row r="524" spans="33:44" ht="15" customHeight="1" x14ac:dyDescent="0.15">
      <c r="AG524" s="34"/>
      <c r="AI524" s="915"/>
      <c r="AK524" s="914" t="s">
        <v>3310</v>
      </c>
      <c r="AL524" s="914" t="s">
        <v>3367</v>
      </c>
      <c r="AM524" s="643" t="s">
        <v>3368</v>
      </c>
      <c r="AN524" s="914">
        <v>3304046</v>
      </c>
      <c r="AO524" s="643" t="s">
        <v>139</v>
      </c>
      <c r="AP524" s="643">
        <v>1</v>
      </c>
      <c r="AQ524" s="644" t="s">
        <v>3177</v>
      </c>
      <c r="AR524" s="450"/>
    </row>
    <row r="525" spans="33:44" ht="15" customHeight="1" x14ac:dyDescent="0.15">
      <c r="AG525" s="34"/>
      <c r="AI525" s="915"/>
      <c r="AK525" s="914" t="s">
        <v>3310</v>
      </c>
      <c r="AL525" s="914" t="s">
        <v>3369</v>
      </c>
      <c r="AM525" s="643" t="s">
        <v>3370</v>
      </c>
      <c r="AN525" s="914">
        <v>3304052</v>
      </c>
      <c r="AO525" s="643">
        <v>1</v>
      </c>
      <c r="AP525" s="643" t="s">
        <v>139</v>
      </c>
      <c r="AQ525" s="644" t="s">
        <v>3177</v>
      </c>
      <c r="AR525" s="450"/>
    </row>
    <row r="526" spans="33:44" ht="15" customHeight="1" x14ac:dyDescent="0.15">
      <c r="AG526" s="34"/>
      <c r="AI526" s="915"/>
      <c r="AK526" s="914" t="s">
        <v>3371</v>
      </c>
      <c r="AL526" s="914" t="s">
        <v>3372</v>
      </c>
      <c r="AM526" s="643" t="s">
        <v>3373</v>
      </c>
      <c r="AN526" s="914">
        <v>3305005</v>
      </c>
      <c r="AO526" s="643">
        <v>1</v>
      </c>
      <c r="AP526" s="643" t="s">
        <v>139</v>
      </c>
      <c r="AQ526" s="644" t="s">
        <v>3177</v>
      </c>
      <c r="AR526" s="450"/>
    </row>
    <row r="527" spans="33:44" ht="15" customHeight="1" x14ac:dyDescent="0.15">
      <c r="AG527" s="34"/>
      <c r="AI527" s="915"/>
      <c r="AK527" s="914" t="s">
        <v>3371</v>
      </c>
      <c r="AL527" s="914" t="s">
        <v>3374</v>
      </c>
      <c r="AM527" s="643" t="s">
        <v>3375</v>
      </c>
      <c r="AN527" s="914">
        <v>3305006</v>
      </c>
      <c r="AO527" s="643" t="s">
        <v>139</v>
      </c>
      <c r="AP527" s="643">
        <v>1</v>
      </c>
      <c r="AQ527" s="644" t="s">
        <v>3177</v>
      </c>
      <c r="AR527" s="450"/>
    </row>
    <row r="528" spans="33:44" ht="15" customHeight="1" x14ac:dyDescent="0.15">
      <c r="AG528" s="34"/>
      <c r="AI528" s="915"/>
      <c r="AK528" s="914" t="s">
        <v>3371</v>
      </c>
      <c r="AL528" s="914" t="s">
        <v>3376</v>
      </c>
      <c r="AM528" s="643" t="s">
        <v>3377</v>
      </c>
      <c r="AN528" s="914">
        <v>3305007</v>
      </c>
      <c r="AO528" s="643" t="s">
        <v>139</v>
      </c>
      <c r="AP528" s="643">
        <v>1</v>
      </c>
      <c r="AQ528" s="644" t="s">
        <v>3177</v>
      </c>
      <c r="AR528" s="450"/>
    </row>
    <row r="529" spans="33:44" ht="15" customHeight="1" x14ac:dyDescent="0.15">
      <c r="AG529" s="34"/>
      <c r="AI529" s="915"/>
      <c r="AK529" s="914" t="s">
        <v>3371</v>
      </c>
      <c r="AL529" s="914" t="s">
        <v>3378</v>
      </c>
      <c r="AM529" s="643" t="s">
        <v>3379</v>
      </c>
      <c r="AN529" s="914">
        <v>3305008</v>
      </c>
      <c r="AO529" s="643">
        <v>1</v>
      </c>
      <c r="AP529" s="643" t="s">
        <v>139</v>
      </c>
      <c r="AQ529" s="644" t="s">
        <v>3177</v>
      </c>
      <c r="AR529" s="450"/>
    </row>
    <row r="530" spans="33:44" ht="15" customHeight="1" x14ac:dyDescent="0.15">
      <c r="AG530" s="34"/>
      <c r="AI530" s="915"/>
      <c r="AK530" s="914" t="s">
        <v>3371</v>
      </c>
      <c r="AL530" s="914" t="s">
        <v>3380</v>
      </c>
      <c r="AM530" s="643" t="s">
        <v>3381</v>
      </c>
      <c r="AN530" s="914">
        <v>3305010</v>
      </c>
      <c r="AO530" s="643" t="s">
        <v>139</v>
      </c>
      <c r="AP530" s="643">
        <v>1</v>
      </c>
      <c r="AQ530" s="644" t="s">
        <v>3177</v>
      </c>
      <c r="AR530" s="450"/>
    </row>
    <row r="531" spans="33:44" ht="15" customHeight="1" x14ac:dyDescent="0.15">
      <c r="AG531" s="34"/>
      <c r="AI531" s="915"/>
      <c r="AK531" s="914" t="s">
        <v>3371</v>
      </c>
      <c r="AL531" s="914" t="s">
        <v>3382</v>
      </c>
      <c r="AM531" s="643" t="s">
        <v>3383</v>
      </c>
      <c r="AN531" s="914">
        <v>3305011</v>
      </c>
      <c r="AO531" s="643">
        <v>1</v>
      </c>
      <c r="AP531" s="643" t="s">
        <v>139</v>
      </c>
      <c r="AQ531" s="644" t="s">
        <v>3177</v>
      </c>
      <c r="AR531" s="450"/>
    </row>
    <row r="532" spans="33:44" ht="15" customHeight="1" x14ac:dyDescent="0.15">
      <c r="AG532" s="34"/>
      <c r="AI532" s="915"/>
      <c r="AK532" s="914" t="s">
        <v>3371</v>
      </c>
      <c r="AL532" s="914" t="s">
        <v>3384</v>
      </c>
      <c r="AM532" s="643" t="s">
        <v>3385</v>
      </c>
      <c r="AN532" s="914">
        <v>3305015</v>
      </c>
      <c r="AO532" s="643">
        <v>1</v>
      </c>
      <c r="AP532" s="643" t="s">
        <v>139</v>
      </c>
      <c r="AQ532" s="644" t="s">
        <v>3177</v>
      </c>
      <c r="AR532" s="450"/>
    </row>
    <row r="533" spans="33:44" ht="15" customHeight="1" x14ac:dyDescent="0.15">
      <c r="AG533" s="34"/>
      <c r="AI533" s="915"/>
      <c r="AK533" s="914" t="s">
        <v>3371</v>
      </c>
      <c r="AL533" s="914" t="s">
        <v>3386</v>
      </c>
      <c r="AM533" s="643" t="s">
        <v>3387</v>
      </c>
      <c r="AN533" s="914">
        <v>3305016</v>
      </c>
      <c r="AO533" s="643">
        <v>1</v>
      </c>
      <c r="AP533" s="643" t="s">
        <v>139</v>
      </c>
      <c r="AQ533" s="644" t="s">
        <v>3177</v>
      </c>
      <c r="AR533" s="450"/>
    </row>
    <row r="534" spans="33:44" ht="15" customHeight="1" x14ac:dyDescent="0.15">
      <c r="AG534" s="34"/>
      <c r="AI534" s="915"/>
      <c r="AK534" s="914" t="s">
        <v>3371</v>
      </c>
      <c r="AL534" s="914" t="s">
        <v>3388</v>
      </c>
      <c r="AM534" s="643" t="s">
        <v>3389</v>
      </c>
      <c r="AN534" s="914">
        <v>3305017</v>
      </c>
      <c r="AO534" s="643">
        <v>1</v>
      </c>
      <c r="AP534" s="643" t="s">
        <v>139</v>
      </c>
      <c r="AQ534" s="644" t="s">
        <v>3177</v>
      </c>
      <c r="AR534" s="450"/>
    </row>
    <row r="535" spans="33:44" ht="15" customHeight="1" x14ac:dyDescent="0.15">
      <c r="AG535" s="34"/>
      <c r="AI535" s="915"/>
      <c r="AK535" s="914" t="s">
        <v>3371</v>
      </c>
      <c r="AL535" s="914" t="s">
        <v>3390</v>
      </c>
      <c r="AM535" s="643" t="s">
        <v>3391</v>
      </c>
      <c r="AN535" s="914">
        <v>3305018</v>
      </c>
      <c r="AO535" s="643" t="s">
        <v>139</v>
      </c>
      <c r="AP535" s="643">
        <v>1</v>
      </c>
      <c r="AQ535" s="644" t="s">
        <v>3177</v>
      </c>
      <c r="AR535" s="450"/>
    </row>
    <row r="536" spans="33:44" ht="15" customHeight="1" x14ac:dyDescent="0.15">
      <c r="AG536" s="34"/>
      <c r="AI536" s="915"/>
      <c r="AK536" s="914" t="s">
        <v>3371</v>
      </c>
      <c r="AL536" s="914" t="s">
        <v>3392</v>
      </c>
      <c r="AM536" s="643" t="s">
        <v>3393</v>
      </c>
      <c r="AN536" s="914">
        <v>3305030</v>
      </c>
      <c r="AO536" s="643">
        <v>1</v>
      </c>
      <c r="AP536" s="643" t="s">
        <v>139</v>
      </c>
      <c r="AQ536" s="644" t="s">
        <v>3177</v>
      </c>
      <c r="AR536" s="450"/>
    </row>
    <row r="537" spans="33:44" ht="15" customHeight="1" x14ac:dyDescent="0.15">
      <c r="AG537" s="34"/>
      <c r="AI537" s="915"/>
      <c r="AK537" s="914" t="s">
        <v>3371</v>
      </c>
      <c r="AL537" s="914" t="s">
        <v>3394</v>
      </c>
      <c r="AM537" s="643" t="s">
        <v>3395</v>
      </c>
      <c r="AN537" s="914">
        <v>3305031</v>
      </c>
      <c r="AO537" s="643">
        <v>1</v>
      </c>
      <c r="AP537" s="643" t="s">
        <v>139</v>
      </c>
      <c r="AQ537" s="644" t="s">
        <v>3177</v>
      </c>
      <c r="AR537" s="450"/>
    </row>
    <row r="538" spans="33:44" ht="15" customHeight="1" x14ac:dyDescent="0.15">
      <c r="AG538" s="34"/>
      <c r="AI538" s="915"/>
      <c r="AK538" s="914" t="s">
        <v>3371</v>
      </c>
      <c r="AL538" s="914" t="s">
        <v>3396</v>
      </c>
      <c r="AM538" s="643" t="s">
        <v>3397</v>
      </c>
      <c r="AN538" s="914">
        <v>3305037</v>
      </c>
      <c r="AO538" s="643" t="s">
        <v>139</v>
      </c>
      <c r="AP538" s="643">
        <v>1</v>
      </c>
      <c r="AQ538" s="644" t="s">
        <v>3177</v>
      </c>
      <c r="AR538" s="450"/>
    </row>
    <row r="539" spans="33:44" ht="15" customHeight="1" x14ac:dyDescent="0.15">
      <c r="AG539" s="34"/>
      <c r="AI539" s="915"/>
      <c r="AK539" s="914" t="s">
        <v>3371</v>
      </c>
      <c r="AL539" s="914" t="s">
        <v>3398</v>
      </c>
      <c r="AM539" s="643" t="s">
        <v>3399</v>
      </c>
      <c r="AN539" s="914">
        <v>3305039</v>
      </c>
      <c r="AO539" s="643">
        <v>1</v>
      </c>
      <c r="AP539" s="643" t="s">
        <v>139</v>
      </c>
      <c r="AQ539" s="644" t="s">
        <v>3177</v>
      </c>
      <c r="AR539" s="450"/>
    </row>
    <row r="540" spans="33:44" ht="15" customHeight="1" x14ac:dyDescent="0.15">
      <c r="AG540" s="34"/>
      <c r="AI540" s="915"/>
      <c r="AK540" s="914" t="s">
        <v>3371</v>
      </c>
      <c r="AL540" s="914" t="s">
        <v>3400</v>
      </c>
      <c r="AM540" s="643" t="s">
        <v>3401</v>
      </c>
      <c r="AN540" s="914">
        <v>3305040</v>
      </c>
      <c r="AO540" s="643" t="s">
        <v>139</v>
      </c>
      <c r="AP540" s="643">
        <v>1</v>
      </c>
      <c r="AQ540" s="644" t="s">
        <v>3177</v>
      </c>
      <c r="AR540" s="450"/>
    </row>
    <row r="541" spans="33:44" ht="15" customHeight="1" x14ac:dyDescent="0.15">
      <c r="AG541" s="34"/>
      <c r="AI541" s="915"/>
      <c r="AK541" s="914" t="s">
        <v>3371</v>
      </c>
      <c r="AL541" s="914" t="s">
        <v>3402</v>
      </c>
      <c r="AM541" s="643" t="s">
        <v>3403</v>
      </c>
      <c r="AN541" s="914">
        <v>3305045</v>
      </c>
      <c r="AO541" s="643">
        <v>1</v>
      </c>
      <c r="AP541" s="643" t="s">
        <v>139</v>
      </c>
      <c r="AQ541" s="644" t="s">
        <v>3177</v>
      </c>
      <c r="AR541" s="450"/>
    </row>
    <row r="542" spans="33:44" ht="15" customHeight="1" x14ac:dyDescent="0.15">
      <c r="AG542" s="34"/>
      <c r="AI542" s="915"/>
      <c r="AK542" s="914" t="s">
        <v>3371</v>
      </c>
      <c r="AL542" s="914" t="s">
        <v>3404</v>
      </c>
      <c r="AM542" s="643" t="s">
        <v>3405</v>
      </c>
      <c r="AN542" s="914">
        <v>3305047</v>
      </c>
      <c r="AO542" s="643">
        <v>1</v>
      </c>
      <c r="AP542" s="643" t="s">
        <v>139</v>
      </c>
      <c r="AQ542" s="644" t="s">
        <v>3177</v>
      </c>
      <c r="AR542" s="450"/>
    </row>
    <row r="543" spans="33:44" ht="15" customHeight="1" x14ac:dyDescent="0.15">
      <c r="AG543" s="34"/>
      <c r="AI543" s="915"/>
      <c r="AK543" s="914" t="s">
        <v>3371</v>
      </c>
      <c r="AL543" s="914" t="s">
        <v>3406</v>
      </c>
      <c r="AM543" s="643" t="s">
        <v>3407</v>
      </c>
      <c r="AN543" s="914">
        <v>3305048</v>
      </c>
      <c r="AO543" s="643">
        <v>1</v>
      </c>
      <c r="AP543" s="643" t="s">
        <v>139</v>
      </c>
      <c r="AQ543" s="644" t="s">
        <v>3177</v>
      </c>
      <c r="AR543" s="450"/>
    </row>
    <row r="544" spans="33:44" ht="15" customHeight="1" x14ac:dyDescent="0.15">
      <c r="AG544" s="34"/>
      <c r="AI544" s="915"/>
      <c r="AK544" s="914" t="s">
        <v>3371</v>
      </c>
      <c r="AL544" s="914" t="s">
        <v>3408</v>
      </c>
      <c r="AM544" s="643" t="s">
        <v>3409</v>
      </c>
      <c r="AN544" s="914">
        <v>3305049</v>
      </c>
      <c r="AO544" s="643" t="s">
        <v>139</v>
      </c>
      <c r="AP544" s="643">
        <v>1</v>
      </c>
      <c r="AQ544" s="644" t="s">
        <v>3177</v>
      </c>
      <c r="AR544" s="450"/>
    </row>
    <row r="545" spans="33:44" ht="15" customHeight="1" x14ac:dyDescent="0.15">
      <c r="AG545" s="34"/>
      <c r="AI545" s="915"/>
      <c r="AK545" s="914" t="s">
        <v>3371</v>
      </c>
      <c r="AL545" s="914" t="s">
        <v>3410</v>
      </c>
      <c r="AM545" s="643" t="s">
        <v>3411</v>
      </c>
      <c r="AN545" s="914">
        <v>3305050</v>
      </c>
      <c r="AO545" s="643">
        <v>1</v>
      </c>
      <c r="AP545" s="643" t="s">
        <v>139</v>
      </c>
      <c r="AQ545" s="644" t="s">
        <v>3177</v>
      </c>
      <c r="AR545" s="450"/>
    </row>
    <row r="546" spans="33:44" ht="15" customHeight="1" x14ac:dyDescent="0.15">
      <c r="AG546" s="34"/>
      <c r="AI546" s="915"/>
      <c r="AK546" s="914" t="s">
        <v>3371</v>
      </c>
      <c r="AL546" s="914" t="s">
        <v>3412</v>
      </c>
      <c r="AM546" s="643" t="s">
        <v>3413</v>
      </c>
      <c r="AN546" s="914">
        <v>3305052</v>
      </c>
      <c r="AO546" s="643" t="s">
        <v>139</v>
      </c>
      <c r="AP546" s="643">
        <v>1</v>
      </c>
      <c r="AQ546" s="644" t="s">
        <v>3177</v>
      </c>
      <c r="AR546" s="450"/>
    </row>
    <row r="547" spans="33:44" ht="15" customHeight="1" x14ac:dyDescent="0.15">
      <c r="AG547" s="34"/>
      <c r="AI547" s="915"/>
      <c r="AK547" s="914" t="s">
        <v>3371</v>
      </c>
      <c r="AL547" s="914" t="s">
        <v>3414</v>
      </c>
      <c r="AM547" s="643" t="s">
        <v>3415</v>
      </c>
      <c r="AN547" s="914">
        <v>3305053</v>
      </c>
      <c r="AO547" s="643">
        <v>1</v>
      </c>
      <c r="AP547" s="643" t="s">
        <v>139</v>
      </c>
      <c r="AQ547" s="644" t="s">
        <v>3177</v>
      </c>
      <c r="AR547" s="450"/>
    </row>
    <row r="548" spans="33:44" ht="15" customHeight="1" x14ac:dyDescent="0.15">
      <c r="AG548" s="34"/>
      <c r="AI548" s="915"/>
      <c r="AK548" s="914" t="s">
        <v>3371</v>
      </c>
      <c r="AL548" s="914" t="s">
        <v>3416</v>
      </c>
      <c r="AM548" s="643" t="s">
        <v>3417</v>
      </c>
      <c r="AN548" s="914">
        <v>3305055</v>
      </c>
      <c r="AO548" s="643" t="s">
        <v>139</v>
      </c>
      <c r="AP548" s="643">
        <v>1</v>
      </c>
      <c r="AQ548" s="644" t="s">
        <v>3177</v>
      </c>
      <c r="AR548" s="450"/>
    </row>
    <row r="549" spans="33:44" ht="15" customHeight="1" x14ac:dyDescent="0.15">
      <c r="AG549" s="34"/>
      <c r="AI549" s="915"/>
      <c r="AK549" s="914" t="s">
        <v>3371</v>
      </c>
      <c r="AL549" s="914" t="s">
        <v>3418</v>
      </c>
      <c r="AM549" s="643" t="s">
        <v>3419</v>
      </c>
      <c r="AN549" s="914">
        <v>3305056</v>
      </c>
      <c r="AO549" s="643" t="s">
        <v>139</v>
      </c>
      <c r="AP549" s="643">
        <v>1</v>
      </c>
      <c r="AQ549" s="644" t="s">
        <v>3177</v>
      </c>
      <c r="AR549" s="450"/>
    </row>
    <row r="550" spans="33:44" ht="15" customHeight="1" x14ac:dyDescent="0.15">
      <c r="AG550" s="34"/>
      <c r="AI550" s="915"/>
      <c r="AK550" s="914" t="s">
        <v>3420</v>
      </c>
      <c r="AL550" s="914" t="s">
        <v>3421</v>
      </c>
      <c r="AM550" s="643" t="s">
        <v>3422</v>
      </c>
      <c r="AN550" s="914">
        <v>3306001</v>
      </c>
      <c r="AO550" s="643">
        <v>1</v>
      </c>
      <c r="AP550" s="643" t="s">
        <v>139</v>
      </c>
      <c r="AQ550" s="644" t="s">
        <v>3177</v>
      </c>
      <c r="AR550" s="450"/>
    </row>
    <row r="551" spans="33:44" ht="15" customHeight="1" x14ac:dyDescent="0.15">
      <c r="AG551" s="34"/>
      <c r="AI551" s="915"/>
      <c r="AK551" s="914" t="s">
        <v>3420</v>
      </c>
      <c r="AL551" s="914" t="s">
        <v>3423</v>
      </c>
      <c r="AM551" s="643" t="s">
        <v>3424</v>
      </c>
      <c r="AN551" s="914">
        <v>3306002</v>
      </c>
      <c r="AO551" s="643" t="s">
        <v>139</v>
      </c>
      <c r="AP551" s="643">
        <v>1</v>
      </c>
      <c r="AQ551" s="644" t="s">
        <v>3177</v>
      </c>
      <c r="AR551" s="450"/>
    </row>
    <row r="552" spans="33:44" ht="15" customHeight="1" x14ac:dyDescent="0.15">
      <c r="AG552" s="34"/>
      <c r="AI552" s="915"/>
      <c r="AK552" s="914" t="s">
        <v>3420</v>
      </c>
      <c r="AL552" s="914" t="s">
        <v>3425</v>
      </c>
      <c r="AM552" s="643" t="s">
        <v>3426</v>
      </c>
      <c r="AN552" s="914">
        <v>3306003</v>
      </c>
      <c r="AO552" s="643" t="s">
        <v>139</v>
      </c>
      <c r="AP552" s="643">
        <v>1</v>
      </c>
      <c r="AQ552" s="644" t="s">
        <v>3177</v>
      </c>
      <c r="AR552" s="450"/>
    </row>
    <row r="553" spans="33:44" ht="15" customHeight="1" x14ac:dyDescent="0.15">
      <c r="AG553" s="34"/>
      <c r="AI553" s="915"/>
      <c r="AK553" s="914" t="s">
        <v>3420</v>
      </c>
      <c r="AL553" s="914" t="s">
        <v>3427</v>
      </c>
      <c r="AM553" s="643" t="s">
        <v>3428</v>
      </c>
      <c r="AN553" s="914">
        <v>3306004</v>
      </c>
      <c r="AO553" s="643" t="s">
        <v>139</v>
      </c>
      <c r="AP553" s="643">
        <v>1</v>
      </c>
      <c r="AQ553" s="644" t="s">
        <v>3177</v>
      </c>
      <c r="AR553" s="450"/>
    </row>
    <row r="554" spans="33:44" ht="15" customHeight="1" x14ac:dyDescent="0.15">
      <c r="AG554" s="34"/>
      <c r="AI554" s="915"/>
      <c r="AK554" s="914" t="s">
        <v>3420</v>
      </c>
      <c r="AL554" s="914" t="s">
        <v>3429</v>
      </c>
      <c r="AM554" s="643" t="s">
        <v>3430</v>
      </c>
      <c r="AN554" s="914">
        <v>3306005</v>
      </c>
      <c r="AO554" s="643">
        <v>1</v>
      </c>
      <c r="AP554" s="643" t="s">
        <v>139</v>
      </c>
      <c r="AQ554" s="644" t="s">
        <v>3177</v>
      </c>
      <c r="AR554" s="450"/>
    </row>
    <row r="555" spans="33:44" ht="15" customHeight="1" x14ac:dyDescent="0.15">
      <c r="AG555" s="34"/>
      <c r="AI555" s="915"/>
      <c r="AK555" s="914" t="s">
        <v>3420</v>
      </c>
      <c r="AL555" s="914" t="s">
        <v>3431</v>
      </c>
      <c r="AM555" s="643" t="s">
        <v>3432</v>
      </c>
      <c r="AN555" s="914">
        <v>3306006</v>
      </c>
      <c r="AO555" s="643" t="s">
        <v>139</v>
      </c>
      <c r="AP555" s="643">
        <v>1</v>
      </c>
      <c r="AQ555" s="644" t="s">
        <v>3177</v>
      </c>
      <c r="AR555" s="450"/>
    </row>
    <row r="556" spans="33:44" ht="15" customHeight="1" x14ac:dyDescent="0.15">
      <c r="AG556" s="34"/>
      <c r="AI556" s="915"/>
      <c r="AK556" s="914" t="s">
        <v>3420</v>
      </c>
      <c r="AL556" s="914" t="s">
        <v>3433</v>
      </c>
      <c r="AM556" s="643" t="s">
        <v>3434</v>
      </c>
      <c r="AN556" s="914">
        <v>3306007</v>
      </c>
      <c r="AO556" s="643">
        <v>1</v>
      </c>
      <c r="AP556" s="643" t="s">
        <v>139</v>
      </c>
      <c r="AQ556" s="644" t="s">
        <v>3177</v>
      </c>
      <c r="AR556" s="450"/>
    </row>
    <row r="557" spans="33:44" ht="15" customHeight="1" x14ac:dyDescent="0.15">
      <c r="AG557" s="34"/>
      <c r="AI557" s="915"/>
      <c r="AK557" s="914" t="s">
        <v>3420</v>
      </c>
      <c r="AL557" s="914" t="s">
        <v>3435</v>
      </c>
      <c r="AM557" s="643" t="s">
        <v>3436</v>
      </c>
      <c r="AN557" s="914">
        <v>3306008</v>
      </c>
      <c r="AO557" s="643" t="s">
        <v>139</v>
      </c>
      <c r="AP557" s="643">
        <v>1</v>
      </c>
      <c r="AQ557" s="644" t="s">
        <v>3177</v>
      </c>
      <c r="AR557" s="450"/>
    </row>
    <row r="558" spans="33:44" ht="15" customHeight="1" x14ac:dyDescent="0.15">
      <c r="AG558" s="34"/>
      <c r="AI558" s="915"/>
      <c r="AK558" s="914" t="s">
        <v>3420</v>
      </c>
      <c r="AL558" s="914" t="s">
        <v>3437</v>
      </c>
      <c r="AM558" s="643" t="s">
        <v>3438</v>
      </c>
      <c r="AN558" s="914">
        <v>3306011</v>
      </c>
      <c r="AO558" s="643" t="s">
        <v>139</v>
      </c>
      <c r="AP558" s="643">
        <v>1</v>
      </c>
      <c r="AQ558" s="644" t="s">
        <v>3177</v>
      </c>
      <c r="AR558" s="450"/>
    </row>
    <row r="559" spans="33:44" ht="15" customHeight="1" x14ac:dyDescent="0.15">
      <c r="AG559" s="34"/>
      <c r="AI559" s="915"/>
      <c r="AK559" s="914" t="s">
        <v>3420</v>
      </c>
      <c r="AL559" s="914" t="s">
        <v>3439</v>
      </c>
      <c r="AM559" s="643" t="s">
        <v>3440</v>
      </c>
      <c r="AN559" s="914">
        <v>3306012</v>
      </c>
      <c r="AO559" s="643" t="s">
        <v>139</v>
      </c>
      <c r="AP559" s="643">
        <v>1</v>
      </c>
      <c r="AQ559" s="644" t="s">
        <v>3177</v>
      </c>
      <c r="AR559" s="450"/>
    </row>
    <row r="560" spans="33:44" ht="15" customHeight="1" x14ac:dyDescent="0.15">
      <c r="AG560" s="34"/>
      <c r="AI560" s="915"/>
      <c r="AK560" s="914" t="s">
        <v>3420</v>
      </c>
      <c r="AL560" s="914" t="s">
        <v>3441</v>
      </c>
      <c r="AM560" s="643" t="s">
        <v>3442</v>
      </c>
      <c r="AN560" s="914">
        <v>3306013</v>
      </c>
      <c r="AO560" s="643">
        <v>1</v>
      </c>
      <c r="AP560" s="643" t="s">
        <v>139</v>
      </c>
      <c r="AQ560" s="644" t="s">
        <v>3177</v>
      </c>
      <c r="AR560" s="450"/>
    </row>
    <row r="561" spans="33:44" ht="15" customHeight="1" x14ac:dyDescent="0.15">
      <c r="AG561" s="34"/>
      <c r="AI561" s="915"/>
      <c r="AK561" s="914" t="s">
        <v>3420</v>
      </c>
      <c r="AL561" s="914" t="s">
        <v>3443</v>
      </c>
      <c r="AM561" s="643" t="s">
        <v>3444</v>
      </c>
      <c r="AN561" s="914">
        <v>3306014</v>
      </c>
      <c r="AO561" s="643" t="s">
        <v>139</v>
      </c>
      <c r="AP561" s="643">
        <v>1</v>
      </c>
      <c r="AQ561" s="644" t="s">
        <v>3177</v>
      </c>
      <c r="AR561" s="450"/>
    </row>
    <row r="562" spans="33:44" ht="15" customHeight="1" x14ac:dyDescent="0.15">
      <c r="AG562" s="34"/>
      <c r="AI562" s="915"/>
      <c r="AK562" s="914" t="s">
        <v>3420</v>
      </c>
      <c r="AL562" s="914" t="s">
        <v>3445</v>
      </c>
      <c r="AM562" s="643" t="s">
        <v>3446</v>
      </c>
      <c r="AN562" s="914">
        <v>3306016</v>
      </c>
      <c r="AO562" s="643" t="s">
        <v>139</v>
      </c>
      <c r="AP562" s="643">
        <v>1</v>
      </c>
      <c r="AQ562" s="644" t="s">
        <v>3177</v>
      </c>
      <c r="AR562" s="450"/>
    </row>
    <row r="563" spans="33:44" ht="15" customHeight="1" x14ac:dyDescent="0.15">
      <c r="AG563" s="34"/>
      <c r="AI563" s="915"/>
      <c r="AK563" s="914" t="s">
        <v>3420</v>
      </c>
      <c r="AL563" s="914" t="s">
        <v>3447</v>
      </c>
      <c r="AM563" s="643" t="s">
        <v>3448</v>
      </c>
      <c r="AN563" s="914">
        <v>3306017</v>
      </c>
      <c r="AO563" s="643">
        <v>1</v>
      </c>
      <c r="AP563" s="643" t="s">
        <v>139</v>
      </c>
      <c r="AQ563" s="644" t="s">
        <v>3177</v>
      </c>
      <c r="AR563" s="450"/>
    </row>
    <row r="564" spans="33:44" ht="15" customHeight="1" x14ac:dyDescent="0.15">
      <c r="AG564" s="34"/>
      <c r="AI564" s="915"/>
      <c r="AK564" s="914" t="s">
        <v>3420</v>
      </c>
      <c r="AL564" s="914" t="s">
        <v>3449</v>
      </c>
      <c r="AM564" s="643" t="s">
        <v>3450</v>
      </c>
      <c r="AN564" s="914">
        <v>3306018</v>
      </c>
      <c r="AO564" s="643" t="s">
        <v>139</v>
      </c>
      <c r="AP564" s="643">
        <v>1</v>
      </c>
      <c r="AQ564" s="644" t="s">
        <v>3177</v>
      </c>
      <c r="AR564" s="450"/>
    </row>
    <row r="565" spans="33:44" ht="15" customHeight="1" x14ac:dyDescent="0.15">
      <c r="AG565" s="34"/>
      <c r="AI565" s="915"/>
      <c r="AK565" s="914" t="s">
        <v>3420</v>
      </c>
      <c r="AL565" s="914" t="s">
        <v>3451</v>
      </c>
      <c r="AM565" s="643" t="s">
        <v>3452</v>
      </c>
      <c r="AN565" s="914">
        <v>3306024</v>
      </c>
      <c r="AO565" s="643">
        <v>1</v>
      </c>
      <c r="AP565" s="643" t="s">
        <v>139</v>
      </c>
      <c r="AQ565" s="644" t="s">
        <v>3177</v>
      </c>
      <c r="AR565" s="450"/>
    </row>
    <row r="566" spans="33:44" ht="15" customHeight="1" x14ac:dyDescent="0.15">
      <c r="AG566" s="34"/>
      <c r="AI566" s="915"/>
      <c r="AK566" s="914" t="s">
        <v>3420</v>
      </c>
      <c r="AL566" s="914" t="s">
        <v>3453</v>
      </c>
      <c r="AM566" s="643" t="s">
        <v>3454</v>
      </c>
      <c r="AN566" s="914">
        <v>3306027</v>
      </c>
      <c r="AO566" s="643">
        <v>1</v>
      </c>
      <c r="AP566" s="643" t="s">
        <v>139</v>
      </c>
      <c r="AQ566" s="644" t="s">
        <v>3177</v>
      </c>
      <c r="AR566" s="450"/>
    </row>
    <row r="567" spans="33:44" ht="15" customHeight="1" x14ac:dyDescent="0.15">
      <c r="AG567" s="34"/>
      <c r="AI567" s="915"/>
      <c r="AK567" s="914" t="s">
        <v>3420</v>
      </c>
      <c r="AL567" s="914" t="s">
        <v>3455</v>
      </c>
      <c r="AM567" s="643" t="s">
        <v>3456</v>
      </c>
      <c r="AN567" s="914">
        <v>3306028</v>
      </c>
      <c r="AO567" s="643" t="s">
        <v>139</v>
      </c>
      <c r="AP567" s="643">
        <v>1</v>
      </c>
      <c r="AQ567" s="644" t="s">
        <v>3177</v>
      </c>
      <c r="AR567" s="450"/>
    </row>
    <row r="568" spans="33:44" ht="15" customHeight="1" x14ac:dyDescent="0.15">
      <c r="AG568" s="34"/>
      <c r="AI568" s="915"/>
      <c r="AK568" s="914" t="s">
        <v>3420</v>
      </c>
      <c r="AL568" s="914" t="s">
        <v>3457</v>
      </c>
      <c r="AM568" s="643" t="s">
        <v>3458</v>
      </c>
      <c r="AN568" s="914">
        <v>3306030</v>
      </c>
      <c r="AO568" s="643">
        <v>1</v>
      </c>
      <c r="AP568" s="643" t="s">
        <v>139</v>
      </c>
      <c r="AQ568" s="644" t="s">
        <v>3177</v>
      </c>
      <c r="AR568" s="450"/>
    </row>
    <row r="569" spans="33:44" ht="15" customHeight="1" x14ac:dyDescent="0.15">
      <c r="AG569" s="34"/>
      <c r="AI569" s="915"/>
      <c r="AK569" s="914" t="s">
        <v>3420</v>
      </c>
      <c r="AL569" s="914" t="s">
        <v>3459</v>
      </c>
      <c r="AM569" s="643" t="s">
        <v>3460</v>
      </c>
      <c r="AN569" s="914">
        <v>3306032</v>
      </c>
      <c r="AO569" s="643" t="s">
        <v>139</v>
      </c>
      <c r="AP569" s="643">
        <v>1</v>
      </c>
      <c r="AQ569" s="644" t="s">
        <v>3177</v>
      </c>
      <c r="AR569" s="450"/>
    </row>
    <row r="570" spans="33:44" ht="15" customHeight="1" x14ac:dyDescent="0.15">
      <c r="AG570" s="34"/>
      <c r="AI570" s="915"/>
      <c r="AK570" s="914" t="s">
        <v>3420</v>
      </c>
      <c r="AL570" s="914" t="s">
        <v>3461</v>
      </c>
      <c r="AM570" s="643" t="s">
        <v>3462</v>
      </c>
      <c r="AN570" s="914">
        <v>3306033</v>
      </c>
      <c r="AO570" s="643" t="s">
        <v>139</v>
      </c>
      <c r="AP570" s="643">
        <v>1</v>
      </c>
      <c r="AQ570" s="644" t="s">
        <v>3177</v>
      </c>
      <c r="AR570" s="450"/>
    </row>
    <row r="571" spans="33:44" ht="15" customHeight="1" x14ac:dyDescent="0.15">
      <c r="AG571" s="34"/>
      <c r="AI571" s="915"/>
      <c r="AK571" s="914" t="s">
        <v>3420</v>
      </c>
      <c r="AL571" s="914" t="s">
        <v>3463</v>
      </c>
      <c r="AM571" s="643" t="s">
        <v>3464</v>
      </c>
      <c r="AN571" s="914">
        <v>3306036</v>
      </c>
      <c r="AO571" s="643" t="s">
        <v>139</v>
      </c>
      <c r="AP571" s="643">
        <v>1</v>
      </c>
      <c r="AQ571" s="644" t="s">
        <v>3177</v>
      </c>
      <c r="AR571" s="450"/>
    </row>
    <row r="572" spans="33:44" ht="15" customHeight="1" x14ac:dyDescent="0.15">
      <c r="AG572" s="34"/>
      <c r="AI572" s="915"/>
      <c r="AK572" s="914" t="s">
        <v>3420</v>
      </c>
      <c r="AL572" s="914" t="s">
        <v>3465</v>
      </c>
      <c r="AM572" s="643" t="s">
        <v>3466</v>
      </c>
      <c r="AN572" s="914">
        <v>3306037</v>
      </c>
      <c r="AO572" s="643" t="s">
        <v>139</v>
      </c>
      <c r="AP572" s="643">
        <v>1</v>
      </c>
      <c r="AQ572" s="644" t="s">
        <v>3177</v>
      </c>
      <c r="AR572" s="450"/>
    </row>
    <row r="573" spans="33:44" ht="15" customHeight="1" x14ac:dyDescent="0.15">
      <c r="AG573" s="34"/>
      <c r="AI573" s="915"/>
      <c r="AK573" s="914" t="s">
        <v>3420</v>
      </c>
      <c r="AL573" s="914" t="s">
        <v>3467</v>
      </c>
      <c r="AM573" s="643" t="s">
        <v>3468</v>
      </c>
      <c r="AN573" s="914">
        <v>3306038</v>
      </c>
      <c r="AO573" s="643" t="s">
        <v>139</v>
      </c>
      <c r="AP573" s="643">
        <v>1</v>
      </c>
      <c r="AQ573" s="644" t="s">
        <v>3177</v>
      </c>
      <c r="AR573" s="450"/>
    </row>
    <row r="574" spans="33:44" ht="15" customHeight="1" x14ac:dyDescent="0.15">
      <c r="AG574" s="34"/>
      <c r="AI574" s="915"/>
      <c r="AK574" s="914" t="s">
        <v>3420</v>
      </c>
      <c r="AL574" s="914" t="s">
        <v>3469</v>
      </c>
      <c r="AM574" s="643" t="s">
        <v>3470</v>
      </c>
      <c r="AN574" s="914">
        <v>3306039</v>
      </c>
      <c r="AO574" s="643" t="s">
        <v>139</v>
      </c>
      <c r="AP574" s="643">
        <v>1</v>
      </c>
      <c r="AQ574" s="644" t="s">
        <v>3177</v>
      </c>
      <c r="AR574" s="450"/>
    </row>
    <row r="575" spans="33:44" ht="15" customHeight="1" x14ac:dyDescent="0.15">
      <c r="AG575" s="34"/>
      <c r="AI575" s="915"/>
      <c r="AK575" s="914" t="s">
        <v>3420</v>
      </c>
      <c r="AL575" s="914" t="s">
        <v>3471</v>
      </c>
      <c r="AM575" s="643" t="s">
        <v>3472</v>
      </c>
      <c r="AN575" s="914">
        <v>3306040</v>
      </c>
      <c r="AO575" s="643">
        <v>1</v>
      </c>
      <c r="AP575" s="643" t="s">
        <v>139</v>
      </c>
      <c r="AQ575" s="644" t="s">
        <v>3177</v>
      </c>
      <c r="AR575" s="450"/>
    </row>
    <row r="576" spans="33:44" ht="15" customHeight="1" x14ac:dyDescent="0.15">
      <c r="AG576" s="34"/>
      <c r="AI576" s="915"/>
      <c r="AK576" s="914" t="s">
        <v>3420</v>
      </c>
      <c r="AL576" s="914" t="s">
        <v>3473</v>
      </c>
      <c r="AM576" s="643" t="s">
        <v>3474</v>
      </c>
      <c r="AN576" s="914">
        <v>3306041</v>
      </c>
      <c r="AO576" s="643" t="s">
        <v>139</v>
      </c>
      <c r="AP576" s="643">
        <v>1</v>
      </c>
      <c r="AQ576" s="644" t="s">
        <v>3177</v>
      </c>
      <c r="AR576" s="450"/>
    </row>
    <row r="577" spans="33:44" ht="15" customHeight="1" x14ac:dyDescent="0.15">
      <c r="AG577" s="34"/>
      <c r="AI577" s="915"/>
      <c r="AK577" s="914" t="s">
        <v>3420</v>
      </c>
      <c r="AL577" s="914" t="s">
        <v>3475</v>
      </c>
      <c r="AM577" s="643" t="s">
        <v>3476</v>
      </c>
      <c r="AN577" s="914">
        <v>3306042</v>
      </c>
      <c r="AO577" s="643">
        <v>1</v>
      </c>
      <c r="AP577" s="643" t="s">
        <v>139</v>
      </c>
      <c r="AQ577" s="644" t="s">
        <v>3177</v>
      </c>
      <c r="AR577" s="450"/>
    </row>
    <row r="578" spans="33:44" ht="15" customHeight="1" x14ac:dyDescent="0.15">
      <c r="AG578" s="34"/>
      <c r="AI578" s="915"/>
      <c r="AK578" s="914" t="s">
        <v>3420</v>
      </c>
      <c r="AL578" s="914" t="s">
        <v>3477</v>
      </c>
      <c r="AM578" s="643" t="s">
        <v>3478</v>
      </c>
      <c r="AN578" s="914">
        <v>3306043</v>
      </c>
      <c r="AO578" s="643">
        <v>1</v>
      </c>
      <c r="AP578" s="643" t="s">
        <v>139</v>
      </c>
      <c r="AQ578" s="644" t="s">
        <v>3177</v>
      </c>
      <c r="AR578" s="450"/>
    </row>
    <row r="579" spans="33:44" ht="15" customHeight="1" x14ac:dyDescent="0.15">
      <c r="AG579" s="34"/>
      <c r="AI579" s="915"/>
      <c r="AK579" s="914" t="s">
        <v>3420</v>
      </c>
      <c r="AL579" s="914" t="s">
        <v>3479</v>
      </c>
      <c r="AM579" s="643" t="s">
        <v>3480</v>
      </c>
      <c r="AN579" s="914">
        <v>3306045</v>
      </c>
      <c r="AO579" s="643">
        <v>1</v>
      </c>
      <c r="AP579" s="643" t="s">
        <v>139</v>
      </c>
      <c r="AQ579" s="644" t="s">
        <v>3177</v>
      </c>
      <c r="AR579" s="450"/>
    </row>
    <row r="580" spans="33:44" ht="15" customHeight="1" x14ac:dyDescent="0.15">
      <c r="AG580" s="34"/>
      <c r="AI580" s="915"/>
      <c r="AK580" s="914" t="s">
        <v>3420</v>
      </c>
      <c r="AL580" s="914" t="s">
        <v>3481</v>
      </c>
      <c r="AM580" s="643" t="s">
        <v>3482</v>
      </c>
      <c r="AN580" s="914">
        <v>3306046</v>
      </c>
      <c r="AO580" s="643" t="s">
        <v>139</v>
      </c>
      <c r="AP580" s="643">
        <v>1</v>
      </c>
      <c r="AQ580" s="644" t="s">
        <v>3177</v>
      </c>
      <c r="AR580" s="450"/>
    </row>
    <row r="581" spans="33:44" ht="15" customHeight="1" x14ac:dyDescent="0.15">
      <c r="AG581" s="34"/>
      <c r="AI581" s="915"/>
      <c r="AK581" s="914" t="s">
        <v>3420</v>
      </c>
      <c r="AL581" s="914" t="s">
        <v>3483</v>
      </c>
      <c r="AM581" s="643" t="s">
        <v>3484</v>
      </c>
      <c r="AN581" s="914">
        <v>3306047</v>
      </c>
      <c r="AO581" s="643" t="s">
        <v>139</v>
      </c>
      <c r="AP581" s="643">
        <v>1</v>
      </c>
      <c r="AQ581" s="644" t="s">
        <v>3177</v>
      </c>
      <c r="AR581" s="450"/>
    </row>
    <row r="582" spans="33:44" ht="15" customHeight="1" x14ac:dyDescent="0.15">
      <c r="AG582" s="34"/>
      <c r="AI582" s="915"/>
      <c r="AK582" s="914" t="s">
        <v>3420</v>
      </c>
      <c r="AL582" s="914" t="s">
        <v>3485</v>
      </c>
      <c r="AM582" s="643" t="s">
        <v>3486</v>
      </c>
      <c r="AN582" s="914">
        <v>3306048</v>
      </c>
      <c r="AO582" s="643" t="s">
        <v>139</v>
      </c>
      <c r="AP582" s="643">
        <v>1</v>
      </c>
      <c r="AQ582" s="644" t="s">
        <v>3177</v>
      </c>
      <c r="AR582" s="450"/>
    </row>
    <row r="583" spans="33:44" ht="15" customHeight="1" x14ac:dyDescent="0.15">
      <c r="AG583" s="34"/>
      <c r="AI583" s="915"/>
      <c r="AK583" s="914" t="s">
        <v>3420</v>
      </c>
      <c r="AL583" s="914" t="s">
        <v>3487</v>
      </c>
      <c r="AM583" s="643" t="s">
        <v>3488</v>
      </c>
      <c r="AN583" s="914">
        <v>3306049</v>
      </c>
      <c r="AO583" s="643">
        <v>1</v>
      </c>
      <c r="AP583" s="643" t="s">
        <v>139</v>
      </c>
      <c r="AQ583" s="644" t="s">
        <v>3177</v>
      </c>
      <c r="AR583" s="450"/>
    </row>
    <row r="584" spans="33:44" ht="15" customHeight="1" x14ac:dyDescent="0.15">
      <c r="AG584" s="34"/>
      <c r="AI584" s="915"/>
      <c r="AK584" s="914" t="s">
        <v>3420</v>
      </c>
      <c r="AL584" s="914" t="s">
        <v>3489</v>
      </c>
      <c r="AM584" s="643" t="s">
        <v>3490</v>
      </c>
      <c r="AN584" s="914">
        <v>3306050</v>
      </c>
      <c r="AO584" s="643">
        <v>1</v>
      </c>
      <c r="AP584" s="643" t="s">
        <v>139</v>
      </c>
      <c r="AQ584" s="644" t="s">
        <v>3177</v>
      </c>
      <c r="AR584" s="450"/>
    </row>
    <row r="585" spans="33:44" ht="15" customHeight="1" x14ac:dyDescent="0.15">
      <c r="AG585" s="34"/>
      <c r="AI585" s="915"/>
      <c r="AK585" s="914" t="s">
        <v>3420</v>
      </c>
      <c r="AL585" s="914" t="s">
        <v>3491</v>
      </c>
      <c r="AM585" s="643" t="s">
        <v>3492</v>
      </c>
      <c r="AN585" s="914">
        <v>3306053</v>
      </c>
      <c r="AO585" s="643" t="s">
        <v>139</v>
      </c>
      <c r="AP585" s="643">
        <v>1</v>
      </c>
      <c r="AQ585" s="644" t="s">
        <v>3177</v>
      </c>
      <c r="AR585" s="450"/>
    </row>
    <row r="586" spans="33:44" ht="15" customHeight="1" x14ac:dyDescent="0.15">
      <c r="AG586" s="34"/>
      <c r="AI586" s="915"/>
      <c r="AK586" s="914" t="s">
        <v>3420</v>
      </c>
      <c r="AL586" s="914" t="s">
        <v>3493</v>
      </c>
      <c r="AM586" s="643" t="s">
        <v>3494</v>
      </c>
      <c r="AN586" s="914">
        <v>3306054</v>
      </c>
      <c r="AO586" s="643" t="s">
        <v>139</v>
      </c>
      <c r="AP586" s="643">
        <v>1</v>
      </c>
      <c r="AQ586" s="644" t="s">
        <v>3177</v>
      </c>
      <c r="AR586" s="450"/>
    </row>
    <row r="587" spans="33:44" ht="15" customHeight="1" x14ac:dyDescent="0.15">
      <c r="AG587" s="34"/>
      <c r="AI587" s="915"/>
      <c r="AK587" s="914" t="s">
        <v>3420</v>
      </c>
      <c r="AL587" s="914" t="s">
        <v>3495</v>
      </c>
      <c r="AM587" s="643" t="s">
        <v>3496</v>
      </c>
      <c r="AN587" s="914">
        <v>3306055</v>
      </c>
      <c r="AO587" s="643">
        <v>1</v>
      </c>
      <c r="AP587" s="643" t="s">
        <v>139</v>
      </c>
      <c r="AQ587" s="644" t="s">
        <v>3177</v>
      </c>
      <c r="AR587" s="450"/>
    </row>
    <row r="588" spans="33:44" ht="15" customHeight="1" x14ac:dyDescent="0.15">
      <c r="AG588" s="34"/>
      <c r="AI588" s="915"/>
      <c r="AK588" s="914" t="s">
        <v>3420</v>
      </c>
      <c r="AL588" s="914" t="s">
        <v>3497</v>
      </c>
      <c r="AM588" s="643" t="s">
        <v>3498</v>
      </c>
      <c r="AN588" s="914">
        <v>3306056</v>
      </c>
      <c r="AO588" s="643" t="s">
        <v>139</v>
      </c>
      <c r="AP588" s="643">
        <v>1</v>
      </c>
      <c r="AQ588" s="644" t="s">
        <v>3177</v>
      </c>
      <c r="AR588" s="450"/>
    </row>
    <row r="589" spans="33:44" ht="15" customHeight="1" x14ac:dyDescent="0.15">
      <c r="AG589" s="34"/>
      <c r="AI589" s="915"/>
      <c r="AK589" s="914" t="s">
        <v>3420</v>
      </c>
      <c r="AL589" s="914" t="s">
        <v>3499</v>
      </c>
      <c r="AM589" s="643" t="s">
        <v>3500</v>
      </c>
      <c r="AN589" s="914">
        <v>3306058</v>
      </c>
      <c r="AO589" s="643">
        <v>1</v>
      </c>
      <c r="AP589" s="643" t="s">
        <v>139</v>
      </c>
      <c r="AQ589" s="644" t="s">
        <v>3177</v>
      </c>
      <c r="AR589" s="450"/>
    </row>
    <row r="590" spans="33:44" ht="15" customHeight="1" x14ac:dyDescent="0.15">
      <c r="AG590" s="34"/>
      <c r="AI590" s="915"/>
      <c r="AK590" s="914" t="s">
        <v>3420</v>
      </c>
      <c r="AL590" s="914" t="s">
        <v>3501</v>
      </c>
      <c r="AM590" s="643" t="s">
        <v>3502</v>
      </c>
      <c r="AN590" s="914">
        <v>3306060</v>
      </c>
      <c r="AO590" s="643" t="s">
        <v>139</v>
      </c>
      <c r="AP590" s="643">
        <v>1</v>
      </c>
      <c r="AQ590" s="644" t="s">
        <v>3177</v>
      </c>
      <c r="AR590" s="450"/>
    </row>
    <row r="591" spans="33:44" ht="15" customHeight="1" x14ac:dyDescent="0.15">
      <c r="AG591" s="34"/>
      <c r="AI591" s="915"/>
      <c r="AK591" s="914" t="s">
        <v>3420</v>
      </c>
      <c r="AL591" s="914" t="s">
        <v>3503</v>
      </c>
      <c r="AM591" s="643" t="s">
        <v>3504</v>
      </c>
      <c r="AN591" s="914">
        <v>3306062</v>
      </c>
      <c r="AO591" s="643" t="s">
        <v>139</v>
      </c>
      <c r="AP591" s="643">
        <v>1</v>
      </c>
      <c r="AQ591" s="644" t="s">
        <v>3177</v>
      </c>
      <c r="AR591" s="450"/>
    </row>
    <row r="592" spans="33:44" ht="15" customHeight="1" x14ac:dyDescent="0.15">
      <c r="AG592" s="34"/>
      <c r="AI592" s="915"/>
      <c r="AK592" s="914" t="s">
        <v>3420</v>
      </c>
      <c r="AL592" s="914" t="s">
        <v>3505</v>
      </c>
      <c r="AM592" s="643" t="s">
        <v>3506</v>
      </c>
      <c r="AN592" s="914">
        <v>3306063</v>
      </c>
      <c r="AO592" s="643" t="s">
        <v>139</v>
      </c>
      <c r="AP592" s="643">
        <v>1</v>
      </c>
      <c r="AQ592" s="644" t="s">
        <v>3177</v>
      </c>
      <c r="AR592" s="450"/>
    </row>
    <row r="593" spans="33:44" ht="15" customHeight="1" x14ac:dyDescent="0.15">
      <c r="AG593" s="34"/>
      <c r="AI593" s="915"/>
      <c r="AK593" s="914" t="s">
        <v>3420</v>
      </c>
      <c r="AL593" s="914" t="s">
        <v>3507</v>
      </c>
      <c r="AM593" s="643" t="s">
        <v>3508</v>
      </c>
      <c r="AN593" s="914">
        <v>3306064</v>
      </c>
      <c r="AO593" s="643" t="s">
        <v>139</v>
      </c>
      <c r="AP593" s="643">
        <v>1</v>
      </c>
      <c r="AQ593" s="644" t="s">
        <v>3177</v>
      </c>
      <c r="AR593" s="450"/>
    </row>
    <row r="594" spans="33:44" ht="15" customHeight="1" x14ac:dyDescent="0.15">
      <c r="AG594" s="34"/>
      <c r="AI594" s="915"/>
      <c r="AK594" s="914" t="s">
        <v>3420</v>
      </c>
      <c r="AL594" s="914" t="s">
        <v>3509</v>
      </c>
      <c r="AM594" s="643" t="s">
        <v>3510</v>
      </c>
      <c r="AN594" s="914">
        <v>3306066</v>
      </c>
      <c r="AO594" s="643">
        <v>1</v>
      </c>
      <c r="AP594" s="643" t="s">
        <v>139</v>
      </c>
      <c r="AQ594" s="644" t="s">
        <v>3177</v>
      </c>
      <c r="AR594" s="450"/>
    </row>
    <row r="595" spans="33:44" ht="15" customHeight="1" x14ac:dyDescent="0.15">
      <c r="AG595" s="34"/>
      <c r="AI595" s="915"/>
      <c r="AK595" s="914" t="s">
        <v>3420</v>
      </c>
      <c r="AL595" s="914" t="s">
        <v>3511</v>
      </c>
      <c r="AM595" s="643" t="s">
        <v>3512</v>
      </c>
      <c r="AN595" s="914">
        <v>3306068</v>
      </c>
      <c r="AO595" s="643">
        <v>1</v>
      </c>
      <c r="AP595" s="643" t="s">
        <v>139</v>
      </c>
      <c r="AQ595" s="644" t="s">
        <v>3177</v>
      </c>
      <c r="AR595" s="450"/>
    </row>
    <row r="596" spans="33:44" ht="15" customHeight="1" x14ac:dyDescent="0.15">
      <c r="AG596" s="34"/>
      <c r="AI596" s="915"/>
      <c r="AK596" s="914" t="s">
        <v>3420</v>
      </c>
      <c r="AL596" s="914" t="s">
        <v>3513</v>
      </c>
      <c r="AM596" s="643" t="s">
        <v>3514</v>
      </c>
      <c r="AN596" s="914">
        <v>3306069</v>
      </c>
      <c r="AO596" s="643">
        <v>1</v>
      </c>
      <c r="AP596" s="643" t="s">
        <v>139</v>
      </c>
      <c r="AQ596" s="644" t="s">
        <v>3177</v>
      </c>
      <c r="AR596" s="450"/>
    </row>
    <row r="597" spans="33:44" ht="15" customHeight="1" x14ac:dyDescent="0.15">
      <c r="AG597" s="34"/>
      <c r="AI597" s="915"/>
      <c r="AK597" s="914" t="s">
        <v>3420</v>
      </c>
      <c r="AL597" s="914" t="s">
        <v>3515</v>
      </c>
      <c r="AM597" s="643" t="s">
        <v>3516</v>
      </c>
      <c r="AN597" s="914">
        <v>3306071</v>
      </c>
      <c r="AO597" s="643" t="s">
        <v>139</v>
      </c>
      <c r="AP597" s="643">
        <v>1</v>
      </c>
      <c r="AQ597" s="644" t="s">
        <v>3177</v>
      </c>
      <c r="AR597" s="450"/>
    </row>
    <row r="598" spans="33:44" ht="15" customHeight="1" x14ac:dyDescent="0.15">
      <c r="AG598" s="34"/>
      <c r="AI598" s="915"/>
      <c r="AK598" s="914" t="s">
        <v>3420</v>
      </c>
      <c r="AL598" s="914" t="s">
        <v>3517</v>
      </c>
      <c r="AM598" s="643" t="s">
        <v>3518</v>
      </c>
      <c r="AN598" s="914">
        <v>3306072</v>
      </c>
      <c r="AO598" s="643" t="s">
        <v>139</v>
      </c>
      <c r="AP598" s="643">
        <v>1</v>
      </c>
      <c r="AQ598" s="644" t="s">
        <v>3177</v>
      </c>
      <c r="AR598" s="450"/>
    </row>
    <row r="599" spans="33:44" ht="15" customHeight="1" x14ac:dyDescent="0.15">
      <c r="AG599" s="34"/>
      <c r="AI599" s="915"/>
      <c r="AK599" s="914" t="s">
        <v>3420</v>
      </c>
      <c r="AL599" s="914" t="s">
        <v>3519</v>
      </c>
      <c r="AM599" s="643" t="s">
        <v>3520</v>
      </c>
      <c r="AN599" s="914">
        <v>3306073</v>
      </c>
      <c r="AO599" s="643" t="s">
        <v>139</v>
      </c>
      <c r="AP599" s="643">
        <v>1</v>
      </c>
      <c r="AQ599" s="644" t="s">
        <v>3177</v>
      </c>
      <c r="AR599" s="450"/>
    </row>
    <row r="600" spans="33:44" ht="15" customHeight="1" x14ac:dyDescent="0.15">
      <c r="AG600" s="34"/>
      <c r="AI600" s="915"/>
      <c r="AK600" s="914" t="s">
        <v>3420</v>
      </c>
      <c r="AL600" s="914" t="s">
        <v>3521</v>
      </c>
      <c r="AM600" s="643" t="s">
        <v>3522</v>
      </c>
      <c r="AN600" s="914">
        <v>3306074</v>
      </c>
      <c r="AO600" s="643" t="s">
        <v>139</v>
      </c>
      <c r="AP600" s="643">
        <v>1</v>
      </c>
      <c r="AQ600" s="644" t="s">
        <v>3177</v>
      </c>
      <c r="AR600" s="450"/>
    </row>
    <row r="601" spans="33:44" ht="15" customHeight="1" x14ac:dyDescent="0.15">
      <c r="AG601" s="34"/>
      <c r="AI601" s="915"/>
      <c r="AK601" s="914" t="s">
        <v>3420</v>
      </c>
      <c r="AL601" s="914" t="s">
        <v>3523</v>
      </c>
      <c r="AM601" s="643" t="s">
        <v>3524</v>
      </c>
      <c r="AN601" s="914">
        <v>3306075</v>
      </c>
      <c r="AO601" s="643">
        <v>1</v>
      </c>
      <c r="AP601" s="643" t="s">
        <v>139</v>
      </c>
      <c r="AQ601" s="644" t="s">
        <v>3177</v>
      </c>
      <c r="AR601" s="450"/>
    </row>
    <row r="602" spans="33:44" ht="15" customHeight="1" x14ac:dyDescent="0.15">
      <c r="AG602" s="34"/>
      <c r="AI602" s="915"/>
      <c r="AK602" s="914" t="s">
        <v>3420</v>
      </c>
      <c r="AL602" s="914" t="s">
        <v>3525</v>
      </c>
      <c r="AM602" s="643" t="s">
        <v>3526</v>
      </c>
      <c r="AN602" s="914">
        <v>3306076</v>
      </c>
      <c r="AO602" s="643">
        <v>1</v>
      </c>
      <c r="AP602" s="643" t="s">
        <v>139</v>
      </c>
      <c r="AQ602" s="644" t="s">
        <v>3177</v>
      </c>
      <c r="AR602" s="450"/>
    </row>
    <row r="603" spans="33:44" ht="15" customHeight="1" x14ac:dyDescent="0.15">
      <c r="AG603" s="34"/>
      <c r="AI603" s="915"/>
      <c r="AK603" s="914" t="s">
        <v>3420</v>
      </c>
      <c r="AL603" s="914" t="s">
        <v>3527</v>
      </c>
      <c r="AM603" s="643" t="s">
        <v>3528</v>
      </c>
      <c r="AN603" s="914">
        <v>3306078</v>
      </c>
      <c r="AO603" s="643">
        <v>1</v>
      </c>
      <c r="AP603" s="643" t="s">
        <v>139</v>
      </c>
      <c r="AQ603" s="644" t="s">
        <v>3177</v>
      </c>
      <c r="AR603" s="450"/>
    </row>
    <row r="604" spans="33:44" ht="15" customHeight="1" x14ac:dyDescent="0.15">
      <c r="AG604" s="34"/>
      <c r="AI604" s="915"/>
      <c r="AK604" s="914" t="s">
        <v>3420</v>
      </c>
      <c r="AL604" s="914" t="s">
        <v>3529</v>
      </c>
      <c r="AM604" s="643" t="s">
        <v>3530</v>
      </c>
      <c r="AN604" s="914">
        <v>3306079</v>
      </c>
      <c r="AO604" s="643" t="s">
        <v>139</v>
      </c>
      <c r="AP604" s="643">
        <v>1</v>
      </c>
      <c r="AQ604" s="644" t="s">
        <v>3177</v>
      </c>
      <c r="AR604" s="450"/>
    </row>
    <row r="605" spans="33:44" ht="15" customHeight="1" x14ac:dyDescent="0.15">
      <c r="AG605" s="34"/>
      <c r="AI605" s="915"/>
      <c r="AK605" s="914" t="s">
        <v>3420</v>
      </c>
      <c r="AL605" s="914" t="s">
        <v>3531</v>
      </c>
      <c r="AM605" s="643" t="s">
        <v>3532</v>
      </c>
      <c r="AN605" s="914">
        <v>3306080</v>
      </c>
      <c r="AO605" s="643" t="s">
        <v>139</v>
      </c>
      <c r="AP605" s="643">
        <v>1</v>
      </c>
      <c r="AQ605" s="644" t="s">
        <v>3198</v>
      </c>
      <c r="AR605" s="450"/>
    </row>
    <row r="606" spans="33:44" ht="15" customHeight="1" x14ac:dyDescent="0.15">
      <c r="AG606" s="34"/>
      <c r="AI606" s="915"/>
      <c r="AK606" s="914" t="s">
        <v>3420</v>
      </c>
      <c r="AL606" s="914" t="s">
        <v>3533</v>
      </c>
      <c r="AM606" s="643" t="s">
        <v>3534</v>
      </c>
      <c r="AN606" s="914">
        <v>3306085</v>
      </c>
      <c r="AO606" s="643" t="s">
        <v>139</v>
      </c>
      <c r="AP606" s="643">
        <v>1</v>
      </c>
      <c r="AQ606" s="644" t="s">
        <v>3177</v>
      </c>
      <c r="AR606" s="450"/>
    </row>
    <row r="607" spans="33:44" ht="15" customHeight="1" x14ac:dyDescent="0.15">
      <c r="AG607" s="34"/>
      <c r="AI607" s="915"/>
      <c r="AK607" s="914" t="s">
        <v>3420</v>
      </c>
      <c r="AL607" s="914" t="s">
        <v>3535</v>
      </c>
      <c r="AM607" s="643" t="s">
        <v>3536</v>
      </c>
      <c r="AN607" s="914">
        <v>3306086</v>
      </c>
      <c r="AO607" s="643" t="s">
        <v>139</v>
      </c>
      <c r="AP607" s="643">
        <v>1</v>
      </c>
      <c r="AQ607" s="644" t="s">
        <v>3177</v>
      </c>
      <c r="AR607" s="450"/>
    </row>
    <row r="608" spans="33:44" ht="15" customHeight="1" x14ac:dyDescent="0.15">
      <c r="AG608" s="34"/>
      <c r="AI608" s="915"/>
      <c r="AK608" s="914" t="s">
        <v>3420</v>
      </c>
      <c r="AL608" s="914" t="s">
        <v>3537</v>
      </c>
      <c r="AM608" s="643" t="s">
        <v>3538</v>
      </c>
      <c r="AN608" s="914">
        <v>3306992</v>
      </c>
      <c r="AO608" s="643" t="s">
        <v>139</v>
      </c>
      <c r="AP608" s="643">
        <v>1</v>
      </c>
      <c r="AQ608" s="644" t="s">
        <v>3177</v>
      </c>
      <c r="AR608" s="450" t="s">
        <v>3199</v>
      </c>
    </row>
    <row r="609" spans="33:44" ht="15" customHeight="1" x14ac:dyDescent="0.15">
      <c r="AG609" s="34"/>
      <c r="AI609" s="915"/>
      <c r="AK609" s="914" t="s">
        <v>3539</v>
      </c>
      <c r="AL609" s="914" t="s">
        <v>3540</v>
      </c>
      <c r="AM609" s="643" t="s">
        <v>3541</v>
      </c>
      <c r="AN609" s="914">
        <v>3401001</v>
      </c>
      <c r="AO609" s="643">
        <v>1</v>
      </c>
      <c r="AP609" s="643" t="s">
        <v>139</v>
      </c>
      <c r="AQ609" s="644" t="s">
        <v>3177</v>
      </c>
      <c r="AR609" s="450"/>
    </row>
    <row r="610" spans="33:44" ht="15" customHeight="1" x14ac:dyDescent="0.15">
      <c r="AG610" s="34"/>
      <c r="AI610" s="915"/>
      <c r="AK610" s="914" t="s">
        <v>3539</v>
      </c>
      <c r="AL610" s="914" t="s">
        <v>3542</v>
      </c>
      <c r="AM610" s="643" t="s">
        <v>3543</v>
      </c>
      <c r="AN610" s="914">
        <v>3401003</v>
      </c>
      <c r="AO610" s="643" t="s">
        <v>139</v>
      </c>
      <c r="AP610" s="643">
        <v>1</v>
      </c>
      <c r="AQ610" s="644" t="s">
        <v>3177</v>
      </c>
      <c r="AR610" s="450"/>
    </row>
    <row r="611" spans="33:44" ht="15" customHeight="1" x14ac:dyDescent="0.15">
      <c r="AG611" s="34"/>
      <c r="AI611" s="915"/>
      <c r="AK611" s="914" t="s">
        <v>3539</v>
      </c>
      <c r="AL611" s="914" t="s">
        <v>3544</v>
      </c>
      <c r="AM611" s="643" t="s">
        <v>3545</v>
      </c>
      <c r="AN611" s="914">
        <v>3401004</v>
      </c>
      <c r="AO611" s="643">
        <v>1</v>
      </c>
      <c r="AP611" s="643" t="s">
        <v>139</v>
      </c>
      <c r="AQ611" s="644" t="s">
        <v>3177</v>
      </c>
      <c r="AR611" s="450"/>
    </row>
    <row r="612" spans="33:44" ht="15" customHeight="1" x14ac:dyDescent="0.15">
      <c r="AG612" s="34"/>
      <c r="AI612" s="915"/>
      <c r="AK612" s="914" t="s">
        <v>3539</v>
      </c>
      <c r="AL612" s="914" t="s">
        <v>3546</v>
      </c>
      <c r="AM612" s="643" t="s">
        <v>3547</v>
      </c>
      <c r="AN612" s="914">
        <v>3401005</v>
      </c>
      <c r="AO612" s="643" t="s">
        <v>139</v>
      </c>
      <c r="AP612" s="643">
        <v>1</v>
      </c>
      <c r="AQ612" s="644" t="s">
        <v>3177</v>
      </c>
      <c r="AR612" s="450"/>
    </row>
    <row r="613" spans="33:44" ht="15" customHeight="1" x14ac:dyDescent="0.15">
      <c r="AG613" s="34"/>
      <c r="AI613" s="915"/>
      <c r="AK613" s="914" t="s">
        <v>3539</v>
      </c>
      <c r="AL613" s="914" t="s">
        <v>3548</v>
      </c>
      <c r="AM613" s="643" t="s">
        <v>3549</v>
      </c>
      <c r="AN613" s="914">
        <v>3401007</v>
      </c>
      <c r="AO613" s="643" t="s">
        <v>139</v>
      </c>
      <c r="AP613" s="643">
        <v>1</v>
      </c>
      <c r="AQ613" s="644" t="s">
        <v>3177</v>
      </c>
      <c r="AR613" s="450"/>
    </row>
    <row r="614" spans="33:44" ht="15" customHeight="1" x14ac:dyDescent="0.15">
      <c r="AG614" s="34"/>
      <c r="AI614" s="915"/>
      <c r="AK614" s="914" t="s">
        <v>3539</v>
      </c>
      <c r="AL614" s="914" t="s">
        <v>3550</v>
      </c>
      <c r="AM614" s="643" t="s">
        <v>3551</v>
      </c>
      <c r="AN614" s="914">
        <v>3401008</v>
      </c>
      <c r="AO614" s="643" t="s">
        <v>139</v>
      </c>
      <c r="AP614" s="643">
        <v>1</v>
      </c>
      <c r="AQ614" s="644" t="s">
        <v>3177</v>
      </c>
      <c r="AR614" s="450"/>
    </row>
    <row r="615" spans="33:44" ht="15" customHeight="1" x14ac:dyDescent="0.15">
      <c r="AG615" s="34"/>
      <c r="AI615" s="915"/>
      <c r="AK615" s="914" t="s">
        <v>3539</v>
      </c>
      <c r="AL615" s="914" t="s">
        <v>3552</v>
      </c>
      <c r="AM615" s="643" t="s">
        <v>3553</v>
      </c>
      <c r="AN615" s="914">
        <v>3401009</v>
      </c>
      <c r="AO615" s="643">
        <v>1</v>
      </c>
      <c r="AP615" s="643" t="s">
        <v>139</v>
      </c>
      <c r="AQ615" s="644" t="s">
        <v>3177</v>
      </c>
      <c r="AR615" s="450"/>
    </row>
    <row r="616" spans="33:44" ht="15" customHeight="1" x14ac:dyDescent="0.15">
      <c r="AG616" s="34"/>
      <c r="AI616" s="915"/>
      <c r="AK616" s="914" t="s">
        <v>3539</v>
      </c>
      <c r="AL616" s="914" t="s">
        <v>3554</v>
      </c>
      <c r="AM616" s="643" t="s">
        <v>3555</v>
      </c>
      <c r="AN616" s="914">
        <v>3401012</v>
      </c>
      <c r="AO616" s="643">
        <v>1</v>
      </c>
      <c r="AP616" s="643" t="s">
        <v>139</v>
      </c>
      <c r="AQ616" s="644" t="s">
        <v>3177</v>
      </c>
      <c r="AR616" s="450"/>
    </row>
    <row r="617" spans="33:44" ht="15" customHeight="1" x14ac:dyDescent="0.15">
      <c r="AG617" s="34"/>
      <c r="AI617" s="915"/>
      <c r="AK617" s="914" t="s">
        <v>3539</v>
      </c>
      <c r="AL617" s="914" t="s">
        <v>3556</v>
      </c>
      <c r="AM617" s="643" t="s">
        <v>3557</v>
      </c>
      <c r="AN617" s="914">
        <v>3401013</v>
      </c>
      <c r="AO617" s="643">
        <v>1</v>
      </c>
      <c r="AP617" s="643" t="s">
        <v>139</v>
      </c>
      <c r="AQ617" s="644" t="s">
        <v>3177</v>
      </c>
      <c r="AR617" s="450"/>
    </row>
    <row r="618" spans="33:44" ht="15" customHeight="1" x14ac:dyDescent="0.15">
      <c r="AG618" s="34"/>
      <c r="AI618" s="915"/>
      <c r="AK618" s="914" t="s">
        <v>3539</v>
      </c>
      <c r="AL618" s="914" t="s">
        <v>3558</v>
      </c>
      <c r="AM618" s="643" t="s">
        <v>3559</v>
      </c>
      <c r="AN618" s="914">
        <v>3401016</v>
      </c>
      <c r="AO618" s="643" t="s">
        <v>139</v>
      </c>
      <c r="AP618" s="643">
        <v>1</v>
      </c>
      <c r="AQ618" s="644" t="s">
        <v>3177</v>
      </c>
      <c r="AR618" s="450"/>
    </row>
    <row r="619" spans="33:44" ht="15" customHeight="1" x14ac:dyDescent="0.15">
      <c r="AG619" s="34"/>
      <c r="AI619" s="915"/>
      <c r="AK619" s="914" t="s">
        <v>3539</v>
      </c>
      <c r="AL619" s="914" t="s">
        <v>3560</v>
      </c>
      <c r="AM619" s="643" t="s">
        <v>3561</v>
      </c>
      <c r="AN619" s="914">
        <v>3401017</v>
      </c>
      <c r="AO619" s="643" t="s">
        <v>139</v>
      </c>
      <c r="AP619" s="643">
        <v>1</v>
      </c>
      <c r="AQ619" s="644" t="s">
        <v>3177</v>
      </c>
      <c r="AR619" s="450"/>
    </row>
    <row r="620" spans="33:44" ht="15" customHeight="1" x14ac:dyDescent="0.15">
      <c r="AG620" s="34"/>
      <c r="AI620" s="915"/>
      <c r="AK620" s="914" t="s">
        <v>3539</v>
      </c>
      <c r="AL620" s="914" t="s">
        <v>3562</v>
      </c>
      <c r="AM620" s="643" t="s">
        <v>3563</v>
      </c>
      <c r="AN620" s="914">
        <v>3401019</v>
      </c>
      <c r="AO620" s="643">
        <v>1</v>
      </c>
      <c r="AP620" s="643" t="s">
        <v>139</v>
      </c>
      <c r="AQ620" s="644" t="s">
        <v>3177</v>
      </c>
      <c r="AR620" s="450"/>
    </row>
    <row r="621" spans="33:44" ht="15" customHeight="1" x14ac:dyDescent="0.15">
      <c r="AG621" s="34"/>
      <c r="AI621" s="915"/>
      <c r="AK621" s="914" t="s">
        <v>3539</v>
      </c>
      <c r="AL621" s="914" t="s">
        <v>3564</v>
      </c>
      <c r="AM621" s="643" t="s">
        <v>3565</v>
      </c>
      <c r="AN621" s="914">
        <v>3401021</v>
      </c>
      <c r="AO621" s="643">
        <v>1</v>
      </c>
      <c r="AP621" s="643" t="s">
        <v>139</v>
      </c>
      <c r="AQ621" s="644" t="s">
        <v>3177</v>
      </c>
      <c r="AR621" s="450"/>
    </row>
    <row r="622" spans="33:44" ht="15" customHeight="1" x14ac:dyDescent="0.15">
      <c r="AG622" s="34"/>
      <c r="AI622" s="915"/>
      <c r="AK622" s="914" t="s">
        <v>3539</v>
      </c>
      <c r="AL622" s="914" t="s">
        <v>3566</v>
      </c>
      <c r="AM622" s="643" t="s">
        <v>3567</v>
      </c>
      <c r="AN622" s="914">
        <v>3402001</v>
      </c>
      <c r="AO622" s="643" t="s">
        <v>139</v>
      </c>
      <c r="AP622" s="643">
        <v>1</v>
      </c>
      <c r="AQ622" s="644" t="s">
        <v>3177</v>
      </c>
      <c r="AR622" s="450"/>
    </row>
    <row r="623" spans="33:44" ht="15" customHeight="1" x14ac:dyDescent="0.15">
      <c r="AG623" s="34"/>
      <c r="AI623" s="915"/>
      <c r="AK623" s="914" t="s">
        <v>3539</v>
      </c>
      <c r="AL623" s="914" t="s">
        <v>3568</v>
      </c>
      <c r="AM623" s="643" t="s">
        <v>3569</v>
      </c>
      <c r="AN623" s="914">
        <v>3402002</v>
      </c>
      <c r="AO623" s="643">
        <v>1</v>
      </c>
      <c r="AP623" s="643" t="s">
        <v>139</v>
      </c>
      <c r="AQ623" s="644" t="s">
        <v>3198</v>
      </c>
      <c r="AR623" s="450"/>
    </row>
    <row r="624" spans="33:44" ht="15" customHeight="1" x14ac:dyDescent="0.15">
      <c r="AG624" s="34"/>
      <c r="AI624" s="915"/>
      <c r="AK624" s="914" t="s">
        <v>3539</v>
      </c>
      <c r="AL624" s="914" t="s">
        <v>3570</v>
      </c>
      <c r="AM624" s="643" t="s">
        <v>3571</v>
      </c>
      <c r="AN624" s="914">
        <v>3402004</v>
      </c>
      <c r="AO624" s="643" t="s">
        <v>139</v>
      </c>
      <c r="AP624" s="643">
        <v>1</v>
      </c>
      <c r="AQ624" s="644" t="s">
        <v>3177</v>
      </c>
      <c r="AR624" s="450"/>
    </row>
    <row r="625" spans="33:44" ht="15" customHeight="1" x14ac:dyDescent="0.15">
      <c r="AG625" s="34"/>
      <c r="AI625" s="915"/>
      <c r="AK625" s="914" t="s">
        <v>3539</v>
      </c>
      <c r="AL625" s="914" t="s">
        <v>3572</v>
      </c>
      <c r="AM625" s="643" t="s">
        <v>3573</v>
      </c>
      <c r="AN625" s="914">
        <v>3402006</v>
      </c>
      <c r="AO625" s="643" t="s">
        <v>139</v>
      </c>
      <c r="AP625" s="643">
        <v>1</v>
      </c>
      <c r="AQ625" s="644" t="s">
        <v>3177</v>
      </c>
      <c r="AR625" s="450"/>
    </row>
    <row r="626" spans="33:44" ht="15" customHeight="1" x14ac:dyDescent="0.15">
      <c r="AG626" s="34"/>
      <c r="AI626" s="915"/>
      <c r="AK626" s="914" t="s">
        <v>3539</v>
      </c>
      <c r="AL626" s="914" t="s">
        <v>3574</v>
      </c>
      <c r="AM626" s="643" t="s">
        <v>3575</v>
      </c>
      <c r="AN626" s="914">
        <v>3402007</v>
      </c>
      <c r="AO626" s="643" t="s">
        <v>139</v>
      </c>
      <c r="AP626" s="643">
        <v>1</v>
      </c>
      <c r="AQ626" s="644" t="s">
        <v>3177</v>
      </c>
      <c r="AR626" s="450"/>
    </row>
    <row r="627" spans="33:44" ht="15" customHeight="1" x14ac:dyDescent="0.15">
      <c r="AG627" s="34"/>
      <c r="AI627" s="915"/>
      <c r="AK627" s="914" t="s">
        <v>3539</v>
      </c>
      <c r="AL627" s="914" t="s">
        <v>3576</v>
      </c>
      <c r="AM627" s="643" t="s">
        <v>3577</v>
      </c>
      <c r="AN627" s="914">
        <v>3402008</v>
      </c>
      <c r="AO627" s="643">
        <v>1</v>
      </c>
      <c r="AP627" s="643" t="s">
        <v>139</v>
      </c>
      <c r="AQ627" s="644" t="s">
        <v>3177</v>
      </c>
      <c r="AR627" s="450"/>
    </row>
    <row r="628" spans="33:44" ht="15" customHeight="1" x14ac:dyDescent="0.15">
      <c r="AG628" s="34"/>
      <c r="AI628" s="915"/>
      <c r="AK628" s="914" t="s">
        <v>3539</v>
      </c>
      <c r="AL628" s="914" t="s">
        <v>3578</v>
      </c>
      <c r="AM628" s="643" t="s">
        <v>3579</v>
      </c>
      <c r="AN628" s="914">
        <v>3402010</v>
      </c>
      <c r="AO628" s="643" t="s">
        <v>139</v>
      </c>
      <c r="AP628" s="643">
        <v>1</v>
      </c>
      <c r="AQ628" s="644" t="s">
        <v>3177</v>
      </c>
      <c r="AR628" s="450"/>
    </row>
    <row r="629" spans="33:44" ht="15" customHeight="1" x14ac:dyDescent="0.15">
      <c r="AG629" s="34"/>
      <c r="AI629" s="915"/>
      <c r="AK629" s="914" t="s">
        <v>3539</v>
      </c>
      <c r="AL629" s="914" t="s">
        <v>3580</v>
      </c>
      <c r="AM629" s="643" t="s">
        <v>3581</v>
      </c>
      <c r="AN629" s="914">
        <v>3402013</v>
      </c>
      <c r="AO629" s="643">
        <v>1</v>
      </c>
      <c r="AP629" s="643" t="s">
        <v>139</v>
      </c>
      <c r="AQ629" s="644" t="s">
        <v>3177</v>
      </c>
      <c r="AR629" s="450"/>
    </row>
    <row r="630" spans="33:44" ht="15" customHeight="1" x14ac:dyDescent="0.15">
      <c r="AG630" s="34"/>
      <c r="AI630" s="915"/>
      <c r="AK630" s="914" t="s">
        <v>3539</v>
      </c>
      <c r="AL630" s="914" t="s">
        <v>3582</v>
      </c>
      <c r="AM630" s="643" t="s">
        <v>3583</v>
      </c>
      <c r="AN630" s="914">
        <v>3402014</v>
      </c>
      <c r="AO630" s="643" t="s">
        <v>139</v>
      </c>
      <c r="AP630" s="643">
        <v>1</v>
      </c>
      <c r="AQ630" s="644" t="s">
        <v>3177</v>
      </c>
      <c r="AR630" s="450"/>
    </row>
    <row r="631" spans="33:44" ht="15" customHeight="1" x14ac:dyDescent="0.15">
      <c r="AG631" s="34"/>
      <c r="AI631" s="915"/>
      <c r="AK631" s="914" t="s">
        <v>3539</v>
      </c>
      <c r="AL631" s="914" t="s">
        <v>3584</v>
      </c>
      <c r="AM631" s="643" t="s">
        <v>3585</v>
      </c>
      <c r="AN631" s="914">
        <v>3402015</v>
      </c>
      <c r="AO631" s="643">
        <v>1</v>
      </c>
      <c r="AP631" s="643" t="s">
        <v>139</v>
      </c>
      <c r="AQ631" s="644" t="s">
        <v>3177</v>
      </c>
      <c r="AR631" s="450"/>
    </row>
    <row r="632" spans="33:44" ht="15" customHeight="1" x14ac:dyDescent="0.15">
      <c r="AG632" s="34"/>
      <c r="AI632" s="915"/>
      <c r="AK632" s="914" t="s">
        <v>3539</v>
      </c>
      <c r="AL632" s="914" t="s">
        <v>3586</v>
      </c>
      <c r="AM632" s="643" t="s">
        <v>3587</v>
      </c>
      <c r="AN632" s="914">
        <v>3402016</v>
      </c>
      <c r="AO632" s="643" t="s">
        <v>139</v>
      </c>
      <c r="AP632" s="643">
        <v>1</v>
      </c>
      <c r="AQ632" s="644" t="s">
        <v>3177</v>
      </c>
      <c r="AR632" s="450"/>
    </row>
    <row r="633" spans="33:44" ht="15" customHeight="1" x14ac:dyDescent="0.15">
      <c r="AG633" s="34"/>
      <c r="AI633" s="915"/>
      <c r="AK633" s="914" t="s">
        <v>3539</v>
      </c>
      <c r="AL633" s="914" t="s">
        <v>3588</v>
      </c>
      <c r="AM633" s="643" t="s">
        <v>3589</v>
      </c>
      <c r="AN633" s="914">
        <v>3402019</v>
      </c>
      <c r="AO633" s="643" t="s">
        <v>139</v>
      </c>
      <c r="AP633" s="643">
        <v>1</v>
      </c>
      <c r="AQ633" s="644" t="s">
        <v>3177</v>
      </c>
      <c r="AR633" s="450"/>
    </row>
    <row r="634" spans="33:44" ht="15" customHeight="1" x14ac:dyDescent="0.15">
      <c r="AG634" s="34"/>
      <c r="AI634" s="915"/>
      <c r="AK634" s="914" t="s">
        <v>3539</v>
      </c>
      <c r="AL634" s="914" t="s">
        <v>3590</v>
      </c>
      <c r="AM634" s="643" t="s">
        <v>3591</v>
      </c>
      <c r="AN634" s="914">
        <v>3403001</v>
      </c>
      <c r="AO634" s="643" t="s">
        <v>139</v>
      </c>
      <c r="AP634" s="643">
        <v>1</v>
      </c>
      <c r="AQ634" s="644" t="s">
        <v>3177</v>
      </c>
      <c r="AR634" s="450"/>
    </row>
    <row r="635" spans="33:44" ht="15" customHeight="1" x14ac:dyDescent="0.15">
      <c r="AG635" s="34"/>
      <c r="AI635" s="915"/>
      <c r="AK635" s="914" t="s">
        <v>3539</v>
      </c>
      <c r="AL635" s="914" t="s">
        <v>3592</v>
      </c>
      <c r="AM635" s="643" t="s">
        <v>3593</v>
      </c>
      <c r="AN635" s="914">
        <v>3403002</v>
      </c>
      <c r="AO635" s="643">
        <v>1</v>
      </c>
      <c r="AP635" s="643" t="s">
        <v>139</v>
      </c>
      <c r="AQ635" s="644" t="s">
        <v>3177</v>
      </c>
      <c r="AR635" s="450"/>
    </row>
    <row r="636" spans="33:44" ht="15" customHeight="1" x14ac:dyDescent="0.15">
      <c r="AG636" s="34"/>
      <c r="AI636" s="915"/>
      <c r="AK636" s="914" t="s">
        <v>3539</v>
      </c>
      <c r="AL636" s="914" t="s">
        <v>3594</v>
      </c>
      <c r="AM636" s="643" t="s">
        <v>3595</v>
      </c>
      <c r="AN636" s="914">
        <v>3403003</v>
      </c>
      <c r="AO636" s="643">
        <v>1</v>
      </c>
      <c r="AP636" s="643" t="s">
        <v>139</v>
      </c>
      <c r="AQ636" s="644" t="s">
        <v>3177</v>
      </c>
      <c r="AR636" s="450"/>
    </row>
    <row r="637" spans="33:44" ht="15" customHeight="1" x14ac:dyDescent="0.15">
      <c r="AG637" s="34"/>
      <c r="AI637" s="915"/>
      <c r="AK637" s="914" t="s">
        <v>3539</v>
      </c>
      <c r="AL637" s="914" t="s">
        <v>3596</v>
      </c>
      <c r="AM637" s="643" t="s">
        <v>3597</v>
      </c>
      <c r="AN637" s="914">
        <v>3403004</v>
      </c>
      <c r="AO637" s="643" t="s">
        <v>139</v>
      </c>
      <c r="AP637" s="643">
        <v>1</v>
      </c>
      <c r="AQ637" s="644" t="s">
        <v>3177</v>
      </c>
      <c r="AR637" s="450"/>
    </row>
    <row r="638" spans="33:44" ht="15" customHeight="1" x14ac:dyDescent="0.15">
      <c r="AG638" s="34"/>
      <c r="AI638" s="915"/>
      <c r="AK638" s="914" t="s">
        <v>3539</v>
      </c>
      <c r="AL638" s="914" t="s">
        <v>3598</v>
      </c>
      <c r="AM638" s="643" t="s">
        <v>3599</v>
      </c>
      <c r="AN638" s="914">
        <v>3403006</v>
      </c>
      <c r="AO638" s="643">
        <v>1</v>
      </c>
      <c r="AP638" s="643" t="s">
        <v>139</v>
      </c>
      <c r="AQ638" s="644" t="s">
        <v>3177</v>
      </c>
      <c r="AR638" s="450"/>
    </row>
    <row r="639" spans="33:44" ht="15" customHeight="1" x14ac:dyDescent="0.15">
      <c r="AG639" s="34"/>
      <c r="AI639" s="915"/>
      <c r="AK639" s="914" t="s">
        <v>3539</v>
      </c>
      <c r="AL639" s="914" t="s">
        <v>3600</v>
      </c>
      <c r="AM639" s="643" t="s">
        <v>3601</v>
      </c>
      <c r="AN639" s="914">
        <v>3403007</v>
      </c>
      <c r="AO639" s="643" t="s">
        <v>139</v>
      </c>
      <c r="AP639" s="643">
        <v>1</v>
      </c>
      <c r="AQ639" s="644" t="s">
        <v>3177</v>
      </c>
      <c r="AR639" s="450"/>
    </row>
    <row r="640" spans="33:44" ht="15" customHeight="1" x14ac:dyDescent="0.15">
      <c r="AG640" s="34"/>
      <c r="AI640" s="915"/>
      <c r="AK640" s="914" t="s">
        <v>3539</v>
      </c>
      <c r="AL640" s="914" t="s">
        <v>3602</v>
      </c>
      <c r="AM640" s="643" t="s">
        <v>3603</v>
      </c>
      <c r="AN640" s="914">
        <v>3403009</v>
      </c>
      <c r="AO640" s="643">
        <v>1</v>
      </c>
      <c r="AP640" s="643" t="s">
        <v>139</v>
      </c>
      <c r="AQ640" s="644" t="s">
        <v>3177</v>
      </c>
      <c r="AR640" s="450"/>
    </row>
    <row r="641" spans="33:44" ht="15" customHeight="1" x14ac:dyDescent="0.15">
      <c r="AG641" s="34"/>
      <c r="AI641" s="915"/>
      <c r="AK641" s="914" t="s">
        <v>3539</v>
      </c>
      <c r="AL641" s="914" t="s">
        <v>3604</v>
      </c>
      <c r="AM641" s="643" t="s">
        <v>3605</v>
      </c>
      <c r="AN641" s="914">
        <v>3403012</v>
      </c>
      <c r="AO641" s="643">
        <v>1</v>
      </c>
      <c r="AP641" s="643" t="s">
        <v>139</v>
      </c>
      <c r="AQ641" s="644" t="s">
        <v>3177</v>
      </c>
      <c r="AR641" s="450"/>
    </row>
    <row r="642" spans="33:44" ht="15" customHeight="1" x14ac:dyDescent="0.15">
      <c r="AG642" s="34"/>
      <c r="AI642" s="915"/>
      <c r="AK642" s="914" t="s">
        <v>3539</v>
      </c>
      <c r="AL642" s="914" t="s">
        <v>3606</v>
      </c>
      <c r="AM642" s="643" t="s">
        <v>3607</v>
      </c>
      <c r="AN642" s="914">
        <v>3403013</v>
      </c>
      <c r="AO642" s="643" t="s">
        <v>139</v>
      </c>
      <c r="AP642" s="643">
        <v>1</v>
      </c>
      <c r="AQ642" s="644" t="s">
        <v>3177</v>
      </c>
      <c r="AR642" s="450"/>
    </row>
    <row r="643" spans="33:44" ht="15" customHeight="1" x14ac:dyDescent="0.15">
      <c r="AG643" s="34"/>
      <c r="AI643" s="915"/>
      <c r="AK643" s="914" t="s">
        <v>3539</v>
      </c>
      <c r="AL643" s="914" t="s">
        <v>3608</v>
      </c>
      <c r="AM643" s="643" t="s">
        <v>3609</v>
      </c>
      <c r="AN643" s="914">
        <v>3403015</v>
      </c>
      <c r="AO643" s="643" t="s">
        <v>139</v>
      </c>
      <c r="AP643" s="643">
        <v>1</v>
      </c>
      <c r="AQ643" s="644" t="s">
        <v>3177</v>
      </c>
      <c r="AR643" s="450"/>
    </row>
    <row r="644" spans="33:44" ht="15" customHeight="1" x14ac:dyDescent="0.15">
      <c r="AG644" s="34"/>
      <c r="AI644" s="915"/>
      <c r="AK644" s="914" t="s">
        <v>3539</v>
      </c>
      <c r="AL644" s="914" t="s">
        <v>3610</v>
      </c>
      <c r="AM644" s="643" t="s">
        <v>3611</v>
      </c>
      <c r="AN644" s="914">
        <v>3403016</v>
      </c>
      <c r="AO644" s="643" t="s">
        <v>139</v>
      </c>
      <c r="AP644" s="643">
        <v>1</v>
      </c>
      <c r="AQ644" s="644" t="s">
        <v>3177</v>
      </c>
      <c r="AR644" s="450"/>
    </row>
    <row r="645" spans="33:44" ht="15" customHeight="1" x14ac:dyDescent="0.15">
      <c r="AG645" s="34"/>
      <c r="AI645" s="915"/>
      <c r="AK645" s="914" t="s">
        <v>3539</v>
      </c>
      <c r="AL645" s="914" t="s">
        <v>3612</v>
      </c>
      <c r="AM645" s="643" t="s">
        <v>3613</v>
      </c>
      <c r="AN645" s="914">
        <v>3403017</v>
      </c>
      <c r="AO645" s="643" t="s">
        <v>139</v>
      </c>
      <c r="AP645" s="643">
        <v>1</v>
      </c>
      <c r="AQ645" s="644" t="s">
        <v>3177</v>
      </c>
      <c r="AR645" s="450"/>
    </row>
    <row r="646" spans="33:44" ht="15" customHeight="1" x14ac:dyDescent="0.15">
      <c r="AG646" s="34"/>
      <c r="AI646" s="915"/>
      <c r="AK646" s="914" t="s">
        <v>3539</v>
      </c>
      <c r="AL646" s="914" t="s">
        <v>3614</v>
      </c>
      <c r="AM646" s="643" t="s">
        <v>3615</v>
      </c>
      <c r="AN646" s="914">
        <v>3403018</v>
      </c>
      <c r="AO646" s="643">
        <v>1</v>
      </c>
      <c r="AP646" s="643" t="s">
        <v>139</v>
      </c>
      <c r="AQ646" s="644" t="s">
        <v>3177</v>
      </c>
      <c r="AR646" s="450"/>
    </row>
    <row r="647" spans="33:44" ht="15" customHeight="1" x14ac:dyDescent="0.15">
      <c r="AG647" s="34"/>
      <c r="AI647" s="915"/>
      <c r="AK647" s="914" t="s">
        <v>3539</v>
      </c>
      <c r="AL647" s="914" t="s">
        <v>3616</v>
      </c>
      <c r="AM647" s="643" t="s">
        <v>3617</v>
      </c>
      <c r="AN647" s="914">
        <v>3403019</v>
      </c>
      <c r="AO647" s="643">
        <v>1</v>
      </c>
      <c r="AP647" s="643" t="s">
        <v>139</v>
      </c>
      <c r="AQ647" s="644" t="s">
        <v>3177</v>
      </c>
      <c r="AR647" s="450"/>
    </row>
    <row r="648" spans="33:44" ht="15" customHeight="1" x14ac:dyDescent="0.15">
      <c r="AG648" s="34"/>
      <c r="AI648" s="915"/>
      <c r="AK648" s="914" t="s">
        <v>3539</v>
      </c>
      <c r="AL648" s="914" t="s">
        <v>3618</v>
      </c>
      <c r="AM648" s="643" t="s">
        <v>3619</v>
      </c>
      <c r="AN648" s="914">
        <v>3403020</v>
      </c>
      <c r="AO648" s="643">
        <v>1</v>
      </c>
      <c r="AP648" s="643" t="s">
        <v>139</v>
      </c>
      <c r="AQ648" s="644" t="s">
        <v>3177</v>
      </c>
      <c r="AR648" s="450"/>
    </row>
    <row r="649" spans="33:44" ht="15" customHeight="1" x14ac:dyDescent="0.15">
      <c r="AG649" s="34"/>
      <c r="AI649" s="915"/>
      <c r="AK649" s="914" t="s">
        <v>3539</v>
      </c>
      <c r="AL649" s="914" t="s">
        <v>3620</v>
      </c>
      <c r="AM649" s="643" t="s">
        <v>3621</v>
      </c>
      <c r="AN649" s="914">
        <v>3404001</v>
      </c>
      <c r="AO649" s="643">
        <v>1</v>
      </c>
      <c r="AP649" s="643" t="s">
        <v>139</v>
      </c>
      <c r="AQ649" s="644" t="s">
        <v>3177</v>
      </c>
      <c r="AR649" s="450"/>
    </row>
    <row r="650" spans="33:44" ht="15" customHeight="1" x14ac:dyDescent="0.15">
      <c r="AG650" s="34"/>
      <c r="AI650" s="915"/>
      <c r="AK650" s="914" t="s">
        <v>3539</v>
      </c>
      <c r="AL650" s="914" t="s">
        <v>3622</v>
      </c>
      <c r="AM650" s="643" t="s">
        <v>3623</v>
      </c>
      <c r="AN650" s="914">
        <v>3404002</v>
      </c>
      <c r="AO650" s="643" t="s">
        <v>139</v>
      </c>
      <c r="AP650" s="643">
        <v>1</v>
      </c>
      <c r="AQ650" s="644" t="s">
        <v>3177</v>
      </c>
      <c r="AR650" s="450"/>
    </row>
    <row r="651" spans="33:44" ht="15" customHeight="1" x14ac:dyDescent="0.15">
      <c r="AG651" s="34"/>
      <c r="AI651" s="915"/>
      <c r="AK651" s="914" t="s">
        <v>3539</v>
      </c>
      <c r="AL651" s="914" t="s">
        <v>3624</v>
      </c>
      <c r="AM651" s="643" t="s">
        <v>3625</v>
      </c>
      <c r="AN651" s="914">
        <v>3404005</v>
      </c>
      <c r="AO651" s="643" t="s">
        <v>139</v>
      </c>
      <c r="AP651" s="643">
        <v>1</v>
      </c>
      <c r="AQ651" s="644" t="s">
        <v>3177</v>
      </c>
      <c r="AR651" s="450"/>
    </row>
    <row r="652" spans="33:44" ht="15" customHeight="1" x14ac:dyDescent="0.15">
      <c r="AG652" s="34"/>
      <c r="AI652" s="915"/>
      <c r="AK652" s="914" t="s">
        <v>3539</v>
      </c>
      <c r="AL652" s="914" t="s">
        <v>3626</v>
      </c>
      <c r="AM652" s="643" t="s">
        <v>3627</v>
      </c>
      <c r="AN652" s="914">
        <v>3404006</v>
      </c>
      <c r="AO652" s="643" t="s">
        <v>139</v>
      </c>
      <c r="AP652" s="643">
        <v>1</v>
      </c>
      <c r="AQ652" s="644" t="s">
        <v>3177</v>
      </c>
      <c r="AR652" s="450"/>
    </row>
    <row r="653" spans="33:44" ht="15" customHeight="1" x14ac:dyDescent="0.15">
      <c r="AG653" s="34"/>
      <c r="AI653" s="915"/>
      <c r="AK653" s="914" t="s">
        <v>3539</v>
      </c>
      <c r="AL653" s="914" t="s">
        <v>3628</v>
      </c>
      <c r="AM653" s="643" t="s">
        <v>3629</v>
      </c>
      <c r="AN653" s="914">
        <v>3404008</v>
      </c>
      <c r="AO653" s="643" t="s">
        <v>139</v>
      </c>
      <c r="AP653" s="643">
        <v>1</v>
      </c>
      <c r="AQ653" s="644" t="s">
        <v>3177</v>
      </c>
      <c r="AR653" s="450"/>
    </row>
    <row r="654" spans="33:44" ht="15" customHeight="1" x14ac:dyDescent="0.15">
      <c r="AG654" s="34"/>
      <c r="AI654" s="915"/>
      <c r="AK654" s="914" t="s">
        <v>3539</v>
      </c>
      <c r="AL654" s="914" t="s">
        <v>3630</v>
      </c>
      <c r="AM654" s="643" t="s">
        <v>3631</v>
      </c>
      <c r="AN654" s="914">
        <v>3404009</v>
      </c>
      <c r="AO654" s="643">
        <v>1</v>
      </c>
      <c r="AP654" s="643" t="s">
        <v>139</v>
      </c>
      <c r="AQ654" s="644" t="s">
        <v>3177</v>
      </c>
      <c r="AR654" s="450"/>
    </row>
    <row r="655" spans="33:44" ht="15" customHeight="1" x14ac:dyDescent="0.15">
      <c r="AG655" s="34"/>
      <c r="AI655" s="915"/>
      <c r="AK655" s="914" t="s">
        <v>3539</v>
      </c>
      <c r="AL655" s="914" t="s">
        <v>3632</v>
      </c>
      <c r="AM655" s="643" t="s">
        <v>3633</v>
      </c>
      <c r="AN655" s="914">
        <v>3404011</v>
      </c>
      <c r="AO655" s="643" t="s">
        <v>139</v>
      </c>
      <c r="AP655" s="643">
        <v>1</v>
      </c>
      <c r="AQ655" s="644" t="s">
        <v>3177</v>
      </c>
      <c r="AR655" s="450"/>
    </row>
    <row r="656" spans="33:44" ht="15" customHeight="1" x14ac:dyDescent="0.15">
      <c r="AG656" s="34"/>
      <c r="AI656" s="915"/>
      <c r="AK656" s="914" t="s">
        <v>3539</v>
      </c>
      <c r="AL656" s="914" t="s">
        <v>3634</v>
      </c>
      <c r="AM656" s="643" t="s">
        <v>3635</v>
      </c>
      <c r="AN656" s="914">
        <v>3404012</v>
      </c>
      <c r="AO656" s="643" t="s">
        <v>139</v>
      </c>
      <c r="AP656" s="643">
        <v>1</v>
      </c>
      <c r="AQ656" s="644" t="s">
        <v>3177</v>
      </c>
      <c r="AR656" s="450"/>
    </row>
    <row r="657" spans="33:44" ht="15" customHeight="1" x14ac:dyDescent="0.15">
      <c r="AG657" s="34"/>
      <c r="AI657" s="915"/>
      <c r="AK657" s="914" t="s">
        <v>3539</v>
      </c>
      <c r="AL657" s="914" t="s">
        <v>3636</v>
      </c>
      <c r="AM657" s="643" t="s">
        <v>3637</v>
      </c>
      <c r="AN657" s="914">
        <v>3404014</v>
      </c>
      <c r="AO657" s="643">
        <v>1</v>
      </c>
      <c r="AP657" s="643" t="s">
        <v>139</v>
      </c>
      <c r="AQ657" s="644" t="s">
        <v>3177</v>
      </c>
      <c r="AR657" s="450"/>
    </row>
    <row r="658" spans="33:44" ht="15" customHeight="1" x14ac:dyDescent="0.15">
      <c r="AG658" s="34"/>
      <c r="AI658" s="915"/>
      <c r="AK658" s="914" t="s">
        <v>3539</v>
      </c>
      <c r="AL658" s="914" t="s">
        <v>3638</v>
      </c>
      <c r="AM658" s="643" t="s">
        <v>3639</v>
      </c>
      <c r="AN658" s="914">
        <v>3404016</v>
      </c>
      <c r="AO658" s="643">
        <v>1</v>
      </c>
      <c r="AP658" s="643" t="s">
        <v>139</v>
      </c>
      <c r="AQ658" s="644" t="s">
        <v>3177</v>
      </c>
      <c r="AR658" s="450"/>
    </row>
    <row r="659" spans="33:44" ht="15" customHeight="1" x14ac:dyDescent="0.15">
      <c r="AG659" s="34"/>
      <c r="AI659" s="915"/>
      <c r="AK659" s="914" t="s">
        <v>3539</v>
      </c>
      <c r="AL659" s="914" t="s">
        <v>3640</v>
      </c>
      <c r="AM659" s="643" t="s">
        <v>3641</v>
      </c>
      <c r="AN659" s="914">
        <v>3404018</v>
      </c>
      <c r="AO659" s="643">
        <v>1</v>
      </c>
      <c r="AP659" s="643" t="s">
        <v>139</v>
      </c>
      <c r="AQ659" s="644" t="s">
        <v>3177</v>
      </c>
      <c r="AR659" s="450"/>
    </row>
    <row r="660" spans="33:44" ht="15" customHeight="1" x14ac:dyDescent="0.15">
      <c r="AG660" s="34"/>
      <c r="AI660" s="915"/>
      <c r="AK660" s="914" t="s">
        <v>3539</v>
      </c>
      <c r="AL660" s="914" t="s">
        <v>3642</v>
      </c>
      <c r="AM660" s="643" t="s">
        <v>3643</v>
      </c>
      <c r="AN660" s="914">
        <v>3404019</v>
      </c>
      <c r="AO660" s="643">
        <v>1</v>
      </c>
      <c r="AP660" s="643" t="s">
        <v>139</v>
      </c>
      <c r="AQ660" s="644" t="s">
        <v>3177</v>
      </c>
      <c r="AR660" s="450"/>
    </row>
    <row r="661" spans="33:44" ht="15" customHeight="1" x14ac:dyDescent="0.15">
      <c r="AG661" s="34"/>
      <c r="AI661" s="915"/>
      <c r="AK661" s="914" t="s">
        <v>3539</v>
      </c>
      <c r="AL661" s="914" t="s">
        <v>3644</v>
      </c>
      <c r="AM661" s="643" t="s">
        <v>3645</v>
      </c>
      <c r="AN661" s="914">
        <v>3404020</v>
      </c>
      <c r="AO661" s="643">
        <v>1</v>
      </c>
      <c r="AP661" s="643" t="s">
        <v>139</v>
      </c>
      <c r="AQ661" s="644" t="s">
        <v>3177</v>
      </c>
      <c r="AR661" s="450"/>
    </row>
    <row r="662" spans="33:44" ht="15" customHeight="1" x14ac:dyDescent="0.15">
      <c r="AG662" s="34"/>
      <c r="AI662" s="915"/>
      <c r="AK662" s="914" t="s">
        <v>3539</v>
      </c>
      <c r="AL662" s="914" t="s">
        <v>3646</v>
      </c>
      <c r="AM662" s="643" t="s">
        <v>3647</v>
      </c>
      <c r="AN662" s="914">
        <v>3404021</v>
      </c>
      <c r="AO662" s="643" t="s">
        <v>139</v>
      </c>
      <c r="AP662" s="643">
        <v>1</v>
      </c>
      <c r="AQ662" s="644" t="s">
        <v>3177</v>
      </c>
      <c r="AR662" s="450"/>
    </row>
    <row r="663" spans="33:44" ht="15" customHeight="1" x14ac:dyDescent="0.15">
      <c r="AG663" s="34"/>
      <c r="AI663" s="915"/>
      <c r="AK663" s="914" t="s">
        <v>3539</v>
      </c>
      <c r="AL663" s="914" t="s">
        <v>3648</v>
      </c>
      <c r="AM663" s="643" t="s">
        <v>3649</v>
      </c>
      <c r="AN663" s="914">
        <v>3405002</v>
      </c>
      <c r="AO663" s="643">
        <v>1</v>
      </c>
      <c r="AP663" s="643" t="s">
        <v>139</v>
      </c>
      <c r="AQ663" s="644" t="s">
        <v>3177</v>
      </c>
      <c r="AR663" s="450"/>
    </row>
    <row r="664" spans="33:44" ht="15" customHeight="1" x14ac:dyDescent="0.15">
      <c r="AG664" s="34"/>
      <c r="AI664" s="915"/>
      <c r="AK664" s="914" t="s">
        <v>3539</v>
      </c>
      <c r="AL664" s="914" t="s">
        <v>3650</v>
      </c>
      <c r="AM664" s="643" t="s">
        <v>3651</v>
      </c>
      <c r="AN664" s="914">
        <v>3405004</v>
      </c>
      <c r="AO664" s="643" t="s">
        <v>139</v>
      </c>
      <c r="AP664" s="643">
        <v>1</v>
      </c>
      <c r="AQ664" s="644" t="s">
        <v>3177</v>
      </c>
      <c r="AR664" s="450"/>
    </row>
    <row r="665" spans="33:44" ht="15" customHeight="1" x14ac:dyDescent="0.15">
      <c r="AG665" s="34"/>
      <c r="AI665" s="915"/>
      <c r="AK665" s="914" t="s">
        <v>3539</v>
      </c>
      <c r="AL665" s="914" t="s">
        <v>3652</v>
      </c>
      <c r="AM665" s="643" t="s">
        <v>3653</v>
      </c>
      <c r="AN665" s="914">
        <v>3405005</v>
      </c>
      <c r="AO665" s="643" t="s">
        <v>139</v>
      </c>
      <c r="AP665" s="643">
        <v>1</v>
      </c>
      <c r="AQ665" s="644" t="s">
        <v>3177</v>
      </c>
      <c r="AR665" s="450"/>
    </row>
    <row r="666" spans="33:44" ht="15" customHeight="1" x14ac:dyDescent="0.15">
      <c r="AG666" s="34"/>
      <c r="AI666" s="915"/>
      <c r="AK666" s="914" t="s">
        <v>3539</v>
      </c>
      <c r="AL666" s="914" t="s">
        <v>3654</v>
      </c>
      <c r="AM666" s="643" t="s">
        <v>3655</v>
      </c>
      <c r="AN666" s="914">
        <v>3405006</v>
      </c>
      <c r="AO666" s="643">
        <v>1</v>
      </c>
      <c r="AP666" s="643" t="s">
        <v>139</v>
      </c>
      <c r="AQ666" s="644" t="s">
        <v>3177</v>
      </c>
      <c r="AR666" s="450"/>
    </row>
    <row r="667" spans="33:44" ht="15" customHeight="1" x14ac:dyDescent="0.15">
      <c r="AG667" s="34"/>
      <c r="AI667" s="915"/>
      <c r="AK667" s="914" t="s">
        <v>3539</v>
      </c>
      <c r="AL667" s="914" t="s">
        <v>3656</v>
      </c>
      <c r="AM667" s="643" t="s">
        <v>3657</v>
      </c>
      <c r="AN667" s="914">
        <v>3405007</v>
      </c>
      <c r="AO667" s="643" t="s">
        <v>139</v>
      </c>
      <c r="AP667" s="643">
        <v>1</v>
      </c>
      <c r="AQ667" s="644" t="s">
        <v>3177</v>
      </c>
      <c r="AR667" s="450"/>
    </row>
    <row r="668" spans="33:44" ht="15" customHeight="1" x14ac:dyDescent="0.15">
      <c r="AG668" s="34"/>
      <c r="AI668" s="915"/>
      <c r="AK668" s="914" t="s">
        <v>3539</v>
      </c>
      <c r="AL668" s="914" t="s">
        <v>3658</v>
      </c>
      <c r="AM668" s="643" t="s">
        <v>3659</v>
      </c>
      <c r="AN668" s="914">
        <v>3405008</v>
      </c>
      <c r="AO668" s="643">
        <v>1</v>
      </c>
      <c r="AP668" s="643" t="s">
        <v>139</v>
      </c>
      <c r="AQ668" s="644" t="s">
        <v>3177</v>
      </c>
      <c r="AR668" s="450"/>
    </row>
    <row r="669" spans="33:44" ht="15" customHeight="1" x14ac:dyDescent="0.15">
      <c r="AG669" s="34"/>
      <c r="AI669" s="915"/>
      <c r="AK669" s="914" t="s">
        <v>3539</v>
      </c>
      <c r="AL669" s="914" t="s">
        <v>3660</v>
      </c>
      <c r="AM669" s="643" t="s">
        <v>3661</v>
      </c>
      <c r="AN669" s="914">
        <v>3405009</v>
      </c>
      <c r="AO669" s="643">
        <v>1</v>
      </c>
      <c r="AP669" s="643" t="s">
        <v>139</v>
      </c>
      <c r="AQ669" s="644" t="s">
        <v>3177</v>
      </c>
      <c r="AR669" s="450"/>
    </row>
    <row r="670" spans="33:44" ht="15" customHeight="1" x14ac:dyDescent="0.15">
      <c r="AG670" s="34"/>
      <c r="AI670" s="915"/>
      <c r="AK670" s="914" t="s">
        <v>3539</v>
      </c>
      <c r="AL670" s="914" t="s">
        <v>3662</v>
      </c>
      <c r="AM670" s="643" t="s">
        <v>3663</v>
      </c>
      <c r="AN670" s="914">
        <v>3405010</v>
      </c>
      <c r="AO670" s="643" t="s">
        <v>139</v>
      </c>
      <c r="AP670" s="643">
        <v>1</v>
      </c>
      <c r="AQ670" s="644" t="s">
        <v>3177</v>
      </c>
      <c r="AR670" s="450"/>
    </row>
    <row r="671" spans="33:44" ht="15" customHeight="1" x14ac:dyDescent="0.15">
      <c r="AG671" s="34"/>
      <c r="AI671" s="915"/>
      <c r="AK671" s="914" t="s">
        <v>3539</v>
      </c>
      <c r="AL671" s="914" t="s">
        <v>3664</v>
      </c>
      <c r="AM671" s="643" t="s">
        <v>3665</v>
      </c>
      <c r="AN671" s="914">
        <v>3405011</v>
      </c>
      <c r="AO671" s="643" t="s">
        <v>139</v>
      </c>
      <c r="AP671" s="643">
        <v>1</v>
      </c>
      <c r="AQ671" s="644" t="s">
        <v>3177</v>
      </c>
      <c r="AR671" s="450"/>
    </row>
    <row r="672" spans="33:44" ht="15" customHeight="1" x14ac:dyDescent="0.15">
      <c r="AG672" s="34"/>
      <c r="AI672" s="915"/>
      <c r="AK672" s="914" t="s">
        <v>3539</v>
      </c>
      <c r="AL672" s="914" t="s">
        <v>3666</v>
      </c>
      <c r="AM672" s="643" t="s">
        <v>3667</v>
      </c>
      <c r="AN672" s="914">
        <v>3405012</v>
      </c>
      <c r="AO672" s="643">
        <v>1</v>
      </c>
      <c r="AP672" s="643" t="s">
        <v>139</v>
      </c>
      <c r="AQ672" s="644" t="s">
        <v>3177</v>
      </c>
      <c r="AR672" s="450"/>
    </row>
    <row r="673" spans="33:44" ht="15" customHeight="1" x14ac:dyDescent="0.15">
      <c r="AG673" s="34"/>
      <c r="AI673" s="915"/>
      <c r="AK673" s="914" t="s">
        <v>3539</v>
      </c>
      <c r="AL673" s="914" t="s">
        <v>3668</v>
      </c>
      <c r="AM673" s="643" t="s">
        <v>3669</v>
      </c>
      <c r="AN673" s="914">
        <v>3405013</v>
      </c>
      <c r="AO673" s="643">
        <v>1</v>
      </c>
      <c r="AP673" s="643" t="s">
        <v>139</v>
      </c>
      <c r="AQ673" s="644" t="s">
        <v>3177</v>
      </c>
      <c r="AR673" s="450"/>
    </row>
    <row r="674" spans="33:44" ht="15" customHeight="1" x14ac:dyDescent="0.15">
      <c r="AG674" s="34"/>
      <c r="AI674" s="915"/>
      <c r="AK674" s="914" t="s">
        <v>3539</v>
      </c>
      <c r="AL674" s="914" t="s">
        <v>3670</v>
      </c>
      <c r="AM674" s="643" t="s">
        <v>3671</v>
      </c>
      <c r="AN674" s="914">
        <v>3405014</v>
      </c>
      <c r="AO674" s="643" t="s">
        <v>139</v>
      </c>
      <c r="AP674" s="643">
        <v>1</v>
      </c>
      <c r="AQ674" s="644" t="s">
        <v>3177</v>
      </c>
      <c r="AR674" s="450"/>
    </row>
    <row r="675" spans="33:44" ht="15" customHeight="1" x14ac:dyDescent="0.15">
      <c r="AG675" s="34"/>
      <c r="AI675" s="915"/>
      <c r="AK675" s="914" t="s">
        <v>3539</v>
      </c>
      <c r="AL675" s="914" t="s">
        <v>3672</v>
      </c>
      <c r="AM675" s="643" t="s">
        <v>3673</v>
      </c>
      <c r="AN675" s="914">
        <v>3405015</v>
      </c>
      <c r="AO675" s="643" t="s">
        <v>139</v>
      </c>
      <c r="AP675" s="643">
        <v>1</v>
      </c>
      <c r="AQ675" s="644" t="s">
        <v>3177</v>
      </c>
      <c r="AR675" s="450"/>
    </row>
    <row r="676" spans="33:44" ht="15" customHeight="1" x14ac:dyDescent="0.15">
      <c r="AG676" s="34"/>
      <c r="AI676" s="915"/>
      <c r="AK676" s="914" t="s">
        <v>3539</v>
      </c>
      <c r="AL676" s="914" t="s">
        <v>3674</v>
      </c>
      <c r="AM676" s="643" t="s">
        <v>3675</v>
      </c>
      <c r="AN676" s="914">
        <v>3406001</v>
      </c>
      <c r="AO676" s="643">
        <v>1</v>
      </c>
      <c r="AP676" s="643" t="s">
        <v>139</v>
      </c>
      <c r="AQ676" s="644" t="s">
        <v>3177</v>
      </c>
      <c r="AR676" s="450"/>
    </row>
    <row r="677" spans="33:44" ht="15" customHeight="1" x14ac:dyDescent="0.15">
      <c r="AG677" s="34"/>
      <c r="AI677" s="915"/>
      <c r="AK677" s="914" t="s">
        <v>3539</v>
      </c>
      <c r="AL677" s="914" t="s">
        <v>3676</v>
      </c>
      <c r="AM677" s="643" t="s">
        <v>3677</v>
      </c>
      <c r="AN677" s="914">
        <v>3406002</v>
      </c>
      <c r="AO677" s="643" t="s">
        <v>139</v>
      </c>
      <c r="AP677" s="643">
        <v>1</v>
      </c>
      <c r="AQ677" s="644" t="s">
        <v>3177</v>
      </c>
      <c r="AR677" s="450"/>
    </row>
    <row r="678" spans="33:44" ht="15" customHeight="1" x14ac:dyDescent="0.15">
      <c r="AG678" s="34"/>
      <c r="AI678" s="915"/>
      <c r="AK678" s="914" t="s">
        <v>3539</v>
      </c>
      <c r="AL678" s="914" t="s">
        <v>3678</v>
      </c>
      <c r="AM678" s="643" t="s">
        <v>3679</v>
      </c>
      <c r="AN678" s="914">
        <v>3406003</v>
      </c>
      <c r="AO678" s="643" t="s">
        <v>139</v>
      </c>
      <c r="AP678" s="643">
        <v>1</v>
      </c>
      <c r="AQ678" s="644" t="s">
        <v>3177</v>
      </c>
      <c r="AR678" s="450"/>
    </row>
    <row r="679" spans="33:44" ht="15" customHeight="1" x14ac:dyDescent="0.15">
      <c r="AG679" s="34"/>
      <c r="AI679" s="915"/>
      <c r="AK679" s="914" t="s">
        <v>3539</v>
      </c>
      <c r="AL679" s="914" t="s">
        <v>3680</v>
      </c>
      <c r="AM679" s="643" t="s">
        <v>3681</v>
      </c>
      <c r="AN679" s="914">
        <v>3406004</v>
      </c>
      <c r="AO679" s="643" t="s">
        <v>139</v>
      </c>
      <c r="AP679" s="643">
        <v>1</v>
      </c>
      <c r="AQ679" s="644" t="s">
        <v>3177</v>
      </c>
      <c r="AR679" s="450"/>
    </row>
    <row r="680" spans="33:44" ht="15" customHeight="1" x14ac:dyDescent="0.15">
      <c r="AG680" s="34"/>
      <c r="AI680" s="915"/>
      <c r="AK680" s="914" t="s">
        <v>3539</v>
      </c>
      <c r="AL680" s="914" t="s">
        <v>3682</v>
      </c>
      <c r="AM680" s="643" t="s">
        <v>3683</v>
      </c>
      <c r="AN680" s="914">
        <v>3406007</v>
      </c>
      <c r="AO680" s="643">
        <v>1</v>
      </c>
      <c r="AP680" s="643" t="s">
        <v>139</v>
      </c>
      <c r="AQ680" s="644" t="s">
        <v>3177</v>
      </c>
      <c r="AR680" s="450"/>
    </row>
    <row r="681" spans="33:44" ht="15" customHeight="1" x14ac:dyDescent="0.15">
      <c r="AG681" s="34"/>
      <c r="AI681" s="915"/>
      <c r="AK681" s="914" t="s">
        <v>3539</v>
      </c>
      <c r="AL681" s="914" t="s">
        <v>3684</v>
      </c>
      <c r="AM681" s="643" t="s">
        <v>3685</v>
      </c>
      <c r="AN681" s="914">
        <v>3406008</v>
      </c>
      <c r="AO681" s="643" t="s">
        <v>139</v>
      </c>
      <c r="AP681" s="643">
        <v>1</v>
      </c>
      <c r="AQ681" s="644" t="s">
        <v>3177</v>
      </c>
      <c r="AR681" s="450"/>
    </row>
    <row r="682" spans="33:44" ht="15" customHeight="1" x14ac:dyDescent="0.15">
      <c r="AG682" s="34"/>
      <c r="AI682" s="915"/>
      <c r="AK682" s="914" t="s">
        <v>3539</v>
      </c>
      <c r="AL682" s="914" t="s">
        <v>3686</v>
      </c>
      <c r="AM682" s="643" t="s">
        <v>3687</v>
      </c>
      <c r="AN682" s="914">
        <v>3406009</v>
      </c>
      <c r="AO682" s="643">
        <v>1</v>
      </c>
      <c r="AP682" s="643" t="s">
        <v>139</v>
      </c>
      <c r="AQ682" s="644" t="s">
        <v>3177</v>
      </c>
      <c r="AR682" s="450"/>
    </row>
    <row r="683" spans="33:44" ht="15" customHeight="1" x14ac:dyDescent="0.15">
      <c r="AG683" s="34"/>
      <c r="AI683" s="915"/>
      <c r="AK683" s="914" t="s">
        <v>3539</v>
      </c>
      <c r="AL683" s="914" t="s">
        <v>3688</v>
      </c>
      <c r="AM683" s="643" t="s">
        <v>3689</v>
      </c>
      <c r="AN683" s="914">
        <v>3406010</v>
      </c>
      <c r="AO683" s="643">
        <v>1</v>
      </c>
      <c r="AP683" s="643" t="s">
        <v>139</v>
      </c>
      <c r="AQ683" s="644" t="s">
        <v>3177</v>
      </c>
      <c r="AR683" s="450"/>
    </row>
    <row r="684" spans="33:44" ht="15" customHeight="1" x14ac:dyDescent="0.15">
      <c r="AG684" s="34"/>
      <c r="AI684" s="915"/>
      <c r="AK684" s="914" t="s">
        <v>3539</v>
      </c>
      <c r="AL684" s="914" t="s">
        <v>3690</v>
      </c>
      <c r="AM684" s="643" t="s">
        <v>3691</v>
      </c>
      <c r="AN684" s="914">
        <v>3406014</v>
      </c>
      <c r="AO684" s="643">
        <v>1</v>
      </c>
      <c r="AP684" s="643" t="s">
        <v>139</v>
      </c>
      <c r="AQ684" s="644" t="s">
        <v>3177</v>
      </c>
      <c r="AR684" s="450"/>
    </row>
    <row r="685" spans="33:44" ht="15" customHeight="1" x14ac:dyDescent="0.15">
      <c r="AG685" s="34"/>
      <c r="AI685" s="915"/>
      <c r="AK685" s="914" t="s">
        <v>3539</v>
      </c>
      <c r="AL685" s="914" t="s">
        <v>3692</v>
      </c>
      <c r="AM685" s="643" t="s">
        <v>3693</v>
      </c>
      <c r="AN685" s="914">
        <v>3406015</v>
      </c>
      <c r="AO685" s="643" t="s">
        <v>139</v>
      </c>
      <c r="AP685" s="643">
        <v>1</v>
      </c>
      <c r="AQ685" s="644" t="s">
        <v>3198</v>
      </c>
      <c r="AR685" s="450"/>
    </row>
    <row r="686" spans="33:44" ht="15" customHeight="1" x14ac:dyDescent="0.15">
      <c r="AG686" s="34"/>
      <c r="AI686" s="915"/>
      <c r="AK686" s="914" t="s">
        <v>3539</v>
      </c>
      <c r="AL686" s="914" t="s">
        <v>3694</v>
      </c>
      <c r="AM686" s="643" t="s">
        <v>3695</v>
      </c>
      <c r="AN686" s="914">
        <v>3406016</v>
      </c>
      <c r="AO686" s="643">
        <v>1</v>
      </c>
      <c r="AP686" s="643" t="s">
        <v>139</v>
      </c>
      <c r="AQ686" s="644" t="s">
        <v>3177</v>
      </c>
      <c r="AR686" s="450"/>
    </row>
    <row r="687" spans="33:44" ht="15" customHeight="1" x14ac:dyDescent="0.15">
      <c r="AG687" s="34"/>
      <c r="AI687" s="915"/>
      <c r="AK687" s="914" t="s">
        <v>3539</v>
      </c>
      <c r="AL687" s="914" t="s">
        <v>3696</v>
      </c>
      <c r="AM687" s="643" t="s">
        <v>3697</v>
      </c>
      <c r="AN687" s="914">
        <v>3406017</v>
      </c>
      <c r="AO687" s="643">
        <v>1</v>
      </c>
      <c r="AP687" s="643" t="s">
        <v>139</v>
      </c>
      <c r="AQ687" s="644" t="s">
        <v>3177</v>
      </c>
      <c r="AR687" s="450"/>
    </row>
    <row r="688" spans="33:44" ht="15" customHeight="1" x14ac:dyDescent="0.15">
      <c r="AG688" s="34"/>
      <c r="AI688" s="915"/>
      <c r="AK688" s="914" t="s">
        <v>3539</v>
      </c>
      <c r="AL688" s="914" t="s">
        <v>3698</v>
      </c>
      <c r="AM688" s="643" t="s">
        <v>3699</v>
      </c>
      <c r="AN688" s="914">
        <v>3407001</v>
      </c>
      <c r="AO688" s="643" t="s">
        <v>139</v>
      </c>
      <c r="AP688" s="643">
        <v>1</v>
      </c>
      <c r="AQ688" s="644" t="s">
        <v>3177</v>
      </c>
      <c r="AR688" s="450"/>
    </row>
    <row r="689" spans="33:44" ht="15" customHeight="1" x14ac:dyDescent="0.15">
      <c r="AG689" s="34"/>
      <c r="AI689" s="915"/>
      <c r="AK689" s="914" t="s">
        <v>3539</v>
      </c>
      <c r="AL689" s="914" t="s">
        <v>3700</v>
      </c>
      <c r="AM689" s="643" t="s">
        <v>3701</v>
      </c>
      <c r="AN689" s="914">
        <v>3407002</v>
      </c>
      <c r="AO689" s="643" t="s">
        <v>139</v>
      </c>
      <c r="AP689" s="643">
        <v>1</v>
      </c>
      <c r="AQ689" s="644" t="s">
        <v>3177</v>
      </c>
      <c r="AR689" s="450"/>
    </row>
    <row r="690" spans="33:44" ht="15" customHeight="1" x14ac:dyDescent="0.15">
      <c r="AG690" s="34"/>
      <c r="AI690" s="915"/>
      <c r="AK690" s="914" t="s">
        <v>3539</v>
      </c>
      <c r="AL690" s="914" t="s">
        <v>3702</v>
      </c>
      <c r="AM690" s="643" t="s">
        <v>3703</v>
      </c>
      <c r="AN690" s="914">
        <v>3407003</v>
      </c>
      <c r="AO690" s="643" t="s">
        <v>139</v>
      </c>
      <c r="AP690" s="643">
        <v>1</v>
      </c>
      <c r="AQ690" s="644" t="s">
        <v>3177</v>
      </c>
      <c r="AR690" s="450"/>
    </row>
    <row r="691" spans="33:44" ht="15" customHeight="1" x14ac:dyDescent="0.15">
      <c r="AG691" s="34"/>
      <c r="AI691" s="915"/>
      <c r="AK691" s="914" t="s">
        <v>3539</v>
      </c>
      <c r="AL691" s="914" t="s">
        <v>3704</v>
      </c>
      <c r="AM691" s="643" t="s">
        <v>3705</v>
      </c>
      <c r="AN691" s="914">
        <v>3407004</v>
      </c>
      <c r="AO691" s="643" t="s">
        <v>139</v>
      </c>
      <c r="AP691" s="643">
        <v>1</v>
      </c>
      <c r="AQ691" s="644" t="s">
        <v>3177</v>
      </c>
      <c r="AR691" s="450"/>
    </row>
    <row r="692" spans="33:44" ht="15" customHeight="1" x14ac:dyDescent="0.15">
      <c r="AG692" s="34"/>
      <c r="AI692" s="915"/>
      <c r="AK692" s="914" t="s">
        <v>3539</v>
      </c>
      <c r="AL692" s="914" t="s">
        <v>3706</v>
      </c>
      <c r="AM692" s="643" t="s">
        <v>3707</v>
      </c>
      <c r="AN692" s="914">
        <v>3407005</v>
      </c>
      <c r="AO692" s="643" t="s">
        <v>139</v>
      </c>
      <c r="AP692" s="643">
        <v>1</v>
      </c>
      <c r="AQ692" s="644" t="s">
        <v>3177</v>
      </c>
      <c r="AR692" s="450"/>
    </row>
    <row r="693" spans="33:44" ht="15" customHeight="1" x14ac:dyDescent="0.15">
      <c r="AG693" s="34"/>
      <c r="AI693" s="915"/>
      <c r="AK693" s="914" t="s">
        <v>3539</v>
      </c>
      <c r="AL693" s="914" t="s">
        <v>3708</v>
      </c>
      <c r="AM693" s="643" t="s">
        <v>3709</v>
      </c>
      <c r="AN693" s="914">
        <v>3407009</v>
      </c>
      <c r="AO693" s="643">
        <v>1</v>
      </c>
      <c r="AP693" s="643" t="s">
        <v>139</v>
      </c>
      <c r="AQ693" s="644" t="s">
        <v>3177</v>
      </c>
      <c r="AR693" s="450"/>
    </row>
    <row r="694" spans="33:44" ht="15" customHeight="1" x14ac:dyDescent="0.15">
      <c r="AG694" s="34"/>
      <c r="AI694" s="915"/>
      <c r="AK694" s="914" t="s">
        <v>3539</v>
      </c>
      <c r="AL694" s="914" t="s">
        <v>3710</v>
      </c>
      <c r="AM694" s="643" t="s">
        <v>3711</v>
      </c>
      <c r="AN694" s="914">
        <v>3407010</v>
      </c>
      <c r="AO694" s="643">
        <v>1</v>
      </c>
      <c r="AP694" s="643" t="s">
        <v>139</v>
      </c>
      <c r="AQ694" s="644" t="s">
        <v>3177</v>
      </c>
      <c r="AR694" s="450"/>
    </row>
    <row r="695" spans="33:44" ht="15" customHeight="1" x14ac:dyDescent="0.15">
      <c r="AG695" s="34"/>
      <c r="AI695" s="915"/>
      <c r="AK695" s="914" t="s">
        <v>3539</v>
      </c>
      <c r="AL695" s="914" t="s">
        <v>3712</v>
      </c>
      <c r="AM695" s="643" t="s">
        <v>3713</v>
      </c>
      <c r="AN695" s="914">
        <v>3407014</v>
      </c>
      <c r="AO695" s="643">
        <v>1</v>
      </c>
      <c r="AP695" s="643" t="s">
        <v>139</v>
      </c>
      <c r="AQ695" s="644" t="s">
        <v>3177</v>
      </c>
      <c r="AR695" s="450"/>
    </row>
    <row r="696" spans="33:44" ht="15" customHeight="1" x14ac:dyDescent="0.15">
      <c r="AG696" s="34"/>
      <c r="AI696" s="915"/>
      <c r="AK696" s="914" t="s">
        <v>3539</v>
      </c>
      <c r="AL696" s="914" t="s">
        <v>3714</v>
      </c>
      <c r="AM696" s="643" t="s">
        <v>3715</v>
      </c>
      <c r="AN696" s="914">
        <v>3407015</v>
      </c>
      <c r="AO696" s="643">
        <v>1</v>
      </c>
      <c r="AP696" s="643" t="s">
        <v>139</v>
      </c>
      <c r="AQ696" s="644" t="s">
        <v>3177</v>
      </c>
      <c r="AR696" s="450"/>
    </row>
    <row r="697" spans="33:44" ht="15" customHeight="1" x14ac:dyDescent="0.15">
      <c r="AG697" s="34"/>
      <c r="AI697" s="915"/>
      <c r="AK697" s="914" t="s">
        <v>3539</v>
      </c>
      <c r="AL697" s="914" t="s">
        <v>3716</v>
      </c>
      <c r="AM697" s="643" t="s">
        <v>3717</v>
      </c>
      <c r="AN697" s="914">
        <v>3407016</v>
      </c>
      <c r="AO697" s="643" t="s">
        <v>139</v>
      </c>
      <c r="AP697" s="643">
        <v>1</v>
      </c>
      <c r="AQ697" s="644" t="s">
        <v>3177</v>
      </c>
      <c r="AR697" s="450"/>
    </row>
    <row r="698" spans="33:44" ht="15" customHeight="1" x14ac:dyDescent="0.15">
      <c r="AG698" s="34"/>
      <c r="AI698" s="915"/>
      <c r="AK698" s="914" t="s">
        <v>3539</v>
      </c>
      <c r="AL698" s="914" t="s">
        <v>3718</v>
      </c>
      <c r="AM698" s="643" t="s">
        <v>3719</v>
      </c>
      <c r="AN698" s="914">
        <v>3407017</v>
      </c>
      <c r="AO698" s="643">
        <v>1</v>
      </c>
      <c r="AP698" s="643" t="s">
        <v>139</v>
      </c>
      <c r="AQ698" s="644" t="s">
        <v>3177</v>
      </c>
      <c r="AR698" s="450"/>
    </row>
    <row r="699" spans="33:44" ht="15" customHeight="1" x14ac:dyDescent="0.15">
      <c r="AG699" s="34"/>
      <c r="AI699" s="915"/>
      <c r="AK699" s="914" t="s">
        <v>3539</v>
      </c>
      <c r="AL699" s="914" t="s">
        <v>3720</v>
      </c>
      <c r="AM699" s="643" t="s">
        <v>3721</v>
      </c>
      <c r="AN699" s="914">
        <v>3407018</v>
      </c>
      <c r="AO699" s="643" t="s">
        <v>139</v>
      </c>
      <c r="AP699" s="643">
        <v>1</v>
      </c>
      <c r="AQ699" s="644" t="s">
        <v>3177</v>
      </c>
      <c r="AR699" s="450"/>
    </row>
    <row r="700" spans="33:44" ht="15" customHeight="1" x14ac:dyDescent="0.15">
      <c r="AG700" s="34"/>
      <c r="AI700" s="915"/>
      <c r="AK700" s="914" t="s">
        <v>3539</v>
      </c>
      <c r="AL700" s="914" t="s">
        <v>3722</v>
      </c>
      <c r="AM700" s="643" t="s">
        <v>3723</v>
      </c>
      <c r="AN700" s="914">
        <v>3407021</v>
      </c>
      <c r="AO700" s="643" t="s">
        <v>139</v>
      </c>
      <c r="AP700" s="643">
        <v>1</v>
      </c>
      <c r="AQ700" s="644" t="s">
        <v>3198</v>
      </c>
      <c r="AR700" s="450"/>
    </row>
    <row r="701" spans="33:44" ht="15" customHeight="1" x14ac:dyDescent="0.15">
      <c r="AG701" s="34"/>
      <c r="AI701" s="915"/>
      <c r="AK701" s="914" t="s">
        <v>3539</v>
      </c>
      <c r="AL701" s="914" t="s">
        <v>3724</v>
      </c>
      <c r="AM701" s="643" t="s">
        <v>3725</v>
      </c>
      <c r="AN701" s="914">
        <v>3407025</v>
      </c>
      <c r="AO701" s="643">
        <v>1</v>
      </c>
      <c r="AP701" s="643" t="s">
        <v>139</v>
      </c>
      <c r="AQ701" s="644" t="s">
        <v>3177</v>
      </c>
      <c r="AR701" s="450"/>
    </row>
    <row r="702" spans="33:44" ht="15" customHeight="1" x14ac:dyDescent="0.15">
      <c r="AG702" s="34"/>
      <c r="AI702" s="915"/>
      <c r="AK702" s="914" t="s">
        <v>3539</v>
      </c>
      <c r="AL702" s="914" t="s">
        <v>3726</v>
      </c>
      <c r="AM702" s="643" t="s">
        <v>3727</v>
      </c>
      <c r="AN702" s="914">
        <v>3408001</v>
      </c>
      <c r="AO702" s="643" t="s">
        <v>139</v>
      </c>
      <c r="AP702" s="643">
        <v>1</v>
      </c>
      <c r="AQ702" s="644" t="s">
        <v>3177</v>
      </c>
      <c r="AR702" s="450"/>
    </row>
    <row r="703" spans="33:44" ht="15" customHeight="1" x14ac:dyDescent="0.15">
      <c r="AG703" s="34"/>
      <c r="AI703" s="915"/>
      <c r="AK703" s="914" t="s">
        <v>3539</v>
      </c>
      <c r="AL703" s="914" t="s">
        <v>3728</v>
      </c>
      <c r="AM703" s="643" t="s">
        <v>3729</v>
      </c>
      <c r="AN703" s="914">
        <v>3408003</v>
      </c>
      <c r="AO703" s="643" t="s">
        <v>139</v>
      </c>
      <c r="AP703" s="643">
        <v>1</v>
      </c>
      <c r="AQ703" s="644" t="s">
        <v>3177</v>
      </c>
      <c r="AR703" s="450"/>
    </row>
    <row r="704" spans="33:44" ht="15" customHeight="1" x14ac:dyDescent="0.15">
      <c r="AG704" s="34"/>
      <c r="AI704" s="915"/>
      <c r="AK704" s="914" t="s">
        <v>3539</v>
      </c>
      <c r="AL704" s="914" t="s">
        <v>3730</v>
      </c>
      <c r="AM704" s="643" t="s">
        <v>3731</v>
      </c>
      <c r="AN704" s="914">
        <v>3408004</v>
      </c>
      <c r="AO704" s="643">
        <v>1</v>
      </c>
      <c r="AP704" s="643" t="s">
        <v>139</v>
      </c>
      <c r="AQ704" s="644" t="s">
        <v>3177</v>
      </c>
      <c r="AR704" s="450"/>
    </row>
    <row r="705" spans="33:44" ht="15" customHeight="1" x14ac:dyDescent="0.15">
      <c r="AG705" s="34"/>
      <c r="AI705" s="915"/>
      <c r="AK705" s="914" t="s">
        <v>3539</v>
      </c>
      <c r="AL705" s="914" t="s">
        <v>3732</v>
      </c>
      <c r="AM705" s="643" t="s">
        <v>3733</v>
      </c>
      <c r="AN705" s="914">
        <v>3408005</v>
      </c>
      <c r="AO705" s="643" t="s">
        <v>139</v>
      </c>
      <c r="AP705" s="643">
        <v>1</v>
      </c>
      <c r="AQ705" s="644" t="s">
        <v>3177</v>
      </c>
      <c r="AR705" s="450"/>
    </row>
    <row r="706" spans="33:44" ht="15" customHeight="1" x14ac:dyDescent="0.15">
      <c r="AG706" s="34"/>
      <c r="AI706" s="915"/>
      <c r="AK706" s="914" t="s">
        <v>3539</v>
      </c>
      <c r="AL706" s="914" t="s">
        <v>3734</v>
      </c>
      <c r="AM706" s="643" t="s">
        <v>3735</v>
      </c>
      <c r="AN706" s="914">
        <v>3408006</v>
      </c>
      <c r="AO706" s="643">
        <v>1</v>
      </c>
      <c r="AP706" s="643" t="s">
        <v>139</v>
      </c>
      <c r="AQ706" s="644" t="s">
        <v>3177</v>
      </c>
      <c r="AR706" s="450"/>
    </row>
    <row r="707" spans="33:44" ht="15" customHeight="1" x14ac:dyDescent="0.15">
      <c r="AG707" s="34"/>
      <c r="AI707" s="915"/>
      <c r="AK707" s="914" t="s">
        <v>3539</v>
      </c>
      <c r="AL707" s="914" t="s">
        <v>3736</v>
      </c>
      <c r="AM707" s="643" t="s">
        <v>3737</v>
      </c>
      <c r="AN707" s="914">
        <v>3408010</v>
      </c>
      <c r="AO707" s="643">
        <v>1</v>
      </c>
      <c r="AP707" s="643" t="s">
        <v>139</v>
      </c>
      <c r="AQ707" s="644" t="s">
        <v>3177</v>
      </c>
      <c r="AR707" s="450"/>
    </row>
    <row r="708" spans="33:44" ht="15" customHeight="1" x14ac:dyDescent="0.15">
      <c r="AG708" s="34"/>
      <c r="AI708" s="915"/>
      <c r="AK708" s="914" t="s">
        <v>3539</v>
      </c>
      <c r="AL708" s="914" t="s">
        <v>3738</v>
      </c>
      <c r="AM708" s="643" t="s">
        <v>3739</v>
      </c>
      <c r="AN708" s="914">
        <v>3408012</v>
      </c>
      <c r="AO708" s="643">
        <v>1</v>
      </c>
      <c r="AP708" s="643" t="s">
        <v>139</v>
      </c>
      <c r="AQ708" s="644" t="s">
        <v>3177</v>
      </c>
      <c r="AR708" s="450"/>
    </row>
    <row r="709" spans="33:44" ht="15" customHeight="1" x14ac:dyDescent="0.15">
      <c r="AG709" s="34"/>
      <c r="AI709" s="915"/>
      <c r="AK709" s="914" t="s">
        <v>3539</v>
      </c>
      <c r="AL709" s="914" t="s">
        <v>3740</v>
      </c>
      <c r="AM709" s="643" t="s">
        <v>3741</v>
      </c>
      <c r="AN709" s="914">
        <v>3408013</v>
      </c>
      <c r="AO709" s="643">
        <v>1</v>
      </c>
      <c r="AP709" s="643" t="s">
        <v>139</v>
      </c>
      <c r="AQ709" s="644" t="s">
        <v>3177</v>
      </c>
      <c r="AR709" s="450"/>
    </row>
    <row r="710" spans="33:44" ht="15" customHeight="1" x14ac:dyDescent="0.15">
      <c r="AG710" s="34"/>
      <c r="AI710" s="915"/>
      <c r="AK710" s="914" t="s">
        <v>3539</v>
      </c>
      <c r="AL710" s="914" t="s">
        <v>3742</v>
      </c>
      <c r="AM710" s="643" t="s">
        <v>3743</v>
      </c>
      <c r="AN710" s="914">
        <v>3408015</v>
      </c>
      <c r="AO710" s="643" t="s">
        <v>139</v>
      </c>
      <c r="AP710" s="643">
        <v>1</v>
      </c>
      <c r="AQ710" s="644" t="s">
        <v>3177</v>
      </c>
      <c r="AR710" s="450"/>
    </row>
    <row r="711" spans="33:44" ht="15" customHeight="1" x14ac:dyDescent="0.15">
      <c r="AG711" s="34"/>
      <c r="AI711" s="915"/>
      <c r="AK711" s="914" t="s">
        <v>3539</v>
      </c>
      <c r="AL711" s="914" t="s">
        <v>3744</v>
      </c>
      <c r="AM711" s="643" t="s">
        <v>3745</v>
      </c>
      <c r="AN711" s="914">
        <v>3408016</v>
      </c>
      <c r="AO711" s="643" t="s">
        <v>139</v>
      </c>
      <c r="AP711" s="643">
        <v>1</v>
      </c>
      <c r="AQ711" s="644" t="s">
        <v>3177</v>
      </c>
      <c r="AR711" s="450"/>
    </row>
    <row r="712" spans="33:44" ht="15" customHeight="1" x14ac:dyDescent="0.15">
      <c r="AG712" s="34"/>
      <c r="AI712" s="915"/>
      <c r="AK712" s="914" t="s">
        <v>3539</v>
      </c>
      <c r="AL712" s="914" t="s">
        <v>3746</v>
      </c>
      <c r="AM712" s="643" t="s">
        <v>3747</v>
      </c>
      <c r="AN712" s="914">
        <v>3408018</v>
      </c>
      <c r="AO712" s="643" t="s">
        <v>139</v>
      </c>
      <c r="AP712" s="643">
        <v>1</v>
      </c>
      <c r="AQ712" s="644" t="s">
        <v>3177</v>
      </c>
      <c r="AR712" s="450"/>
    </row>
    <row r="713" spans="33:44" ht="15" customHeight="1" x14ac:dyDescent="0.15">
      <c r="AG713" s="34"/>
      <c r="AI713" s="915"/>
      <c r="AK713" s="914" t="s">
        <v>3539</v>
      </c>
      <c r="AL713" s="914" t="s">
        <v>3748</v>
      </c>
      <c r="AM713" s="643" t="s">
        <v>3749</v>
      </c>
      <c r="AN713" s="914">
        <v>3408019</v>
      </c>
      <c r="AO713" s="643" t="s">
        <v>139</v>
      </c>
      <c r="AP713" s="643">
        <v>1</v>
      </c>
      <c r="AQ713" s="644" t="s">
        <v>3177</v>
      </c>
      <c r="AR713" s="450"/>
    </row>
    <row r="714" spans="33:44" ht="15" customHeight="1" x14ac:dyDescent="0.15">
      <c r="AG714" s="34"/>
      <c r="AI714" s="915"/>
      <c r="AK714" s="914" t="s">
        <v>3539</v>
      </c>
      <c r="AL714" s="914" t="s">
        <v>3750</v>
      </c>
      <c r="AM714" s="643" t="s">
        <v>3751</v>
      </c>
      <c r="AN714" s="914">
        <v>3408020</v>
      </c>
      <c r="AO714" s="643">
        <v>1</v>
      </c>
      <c r="AP714" s="643" t="s">
        <v>139</v>
      </c>
      <c r="AQ714" s="644" t="s">
        <v>3177</v>
      </c>
      <c r="AR714" s="450"/>
    </row>
    <row r="715" spans="33:44" ht="15" customHeight="1" x14ac:dyDescent="0.15">
      <c r="AG715" s="34"/>
      <c r="AI715" s="915"/>
      <c r="AK715" s="914" t="s">
        <v>3539</v>
      </c>
      <c r="AL715" s="914" t="s">
        <v>3752</v>
      </c>
      <c r="AM715" s="643" t="s">
        <v>3753</v>
      </c>
      <c r="AN715" s="914">
        <v>3408021</v>
      </c>
      <c r="AO715" s="643">
        <v>1</v>
      </c>
      <c r="AP715" s="643" t="s">
        <v>139</v>
      </c>
      <c r="AQ715" s="644" t="s">
        <v>3177</v>
      </c>
      <c r="AR715" s="450"/>
    </row>
    <row r="716" spans="33:44" ht="15" customHeight="1" x14ac:dyDescent="0.15">
      <c r="AG716" s="34"/>
      <c r="AI716" s="915"/>
      <c r="AK716" s="914" t="s">
        <v>3539</v>
      </c>
      <c r="AL716" s="914" t="s">
        <v>3754</v>
      </c>
      <c r="AM716" s="643" t="s">
        <v>3755</v>
      </c>
      <c r="AN716" s="914">
        <v>3408023</v>
      </c>
      <c r="AO716" s="643" t="s">
        <v>139</v>
      </c>
      <c r="AP716" s="643">
        <v>1</v>
      </c>
      <c r="AQ716" s="644" t="s">
        <v>3177</v>
      </c>
      <c r="AR716" s="450"/>
    </row>
    <row r="717" spans="33:44" ht="15" customHeight="1" x14ac:dyDescent="0.15">
      <c r="AG717" s="34"/>
      <c r="AI717" s="915"/>
      <c r="AK717" s="914" t="s">
        <v>3539</v>
      </c>
      <c r="AL717" s="914" t="s">
        <v>3756</v>
      </c>
      <c r="AM717" s="643" t="s">
        <v>3757</v>
      </c>
      <c r="AN717" s="914">
        <v>3408025</v>
      </c>
      <c r="AO717" s="643" t="s">
        <v>139</v>
      </c>
      <c r="AP717" s="643">
        <v>1</v>
      </c>
      <c r="AQ717" s="644" t="s">
        <v>3177</v>
      </c>
      <c r="AR717" s="450"/>
    </row>
    <row r="718" spans="33:44" ht="15" customHeight="1" x14ac:dyDescent="0.15">
      <c r="AG718" s="34"/>
      <c r="AI718" s="915"/>
      <c r="AK718" s="914" t="s">
        <v>3539</v>
      </c>
      <c r="AL718" s="914" t="s">
        <v>3758</v>
      </c>
      <c r="AM718" s="643" t="s">
        <v>3759</v>
      </c>
      <c r="AN718" s="914">
        <v>3408027</v>
      </c>
      <c r="AO718" s="643">
        <v>1</v>
      </c>
      <c r="AP718" s="643" t="s">
        <v>139</v>
      </c>
      <c r="AQ718" s="644" t="s">
        <v>3177</v>
      </c>
      <c r="AR718" s="450"/>
    </row>
    <row r="719" spans="33:44" ht="15" customHeight="1" x14ac:dyDescent="0.15">
      <c r="AG719" s="34"/>
      <c r="AI719" s="915"/>
      <c r="AK719" s="914" t="s">
        <v>3539</v>
      </c>
      <c r="AL719" s="914" t="s">
        <v>3760</v>
      </c>
      <c r="AM719" s="643" t="s">
        <v>3761</v>
      </c>
      <c r="AN719" s="914">
        <v>3408028</v>
      </c>
      <c r="AO719" s="643">
        <v>1</v>
      </c>
      <c r="AP719" s="643" t="s">
        <v>139</v>
      </c>
      <c r="AQ719" s="644" t="s">
        <v>3177</v>
      </c>
      <c r="AR719" s="450"/>
    </row>
    <row r="720" spans="33:44" ht="15" customHeight="1" x14ac:dyDescent="0.15">
      <c r="AG720" s="34"/>
      <c r="AI720" s="915"/>
      <c r="AK720" s="914" t="s">
        <v>3539</v>
      </c>
      <c r="AL720" s="914" t="s">
        <v>3762</v>
      </c>
      <c r="AM720" s="643" t="s">
        <v>3763</v>
      </c>
      <c r="AN720" s="914">
        <v>3408029</v>
      </c>
      <c r="AO720" s="643">
        <v>1</v>
      </c>
      <c r="AP720" s="643" t="s">
        <v>139</v>
      </c>
      <c r="AQ720" s="644" t="s">
        <v>3177</v>
      </c>
      <c r="AR720" s="450"/>
    </row>
    <row r="721" spans="33:44" ht="15" customHeight="1" x14ac:dyDescent="0.15">
      <c r="AG721" s="34"/>
      <c r="AI721" s="915"/>
      <c r="AK721" s="914" t="s">
        <v>3539</v>
      </c>
      <c r="AL721" s="914" t="s">
        <v>3764</v>
      </c>
      <c r="AM721" s="643" t="s">
        <v>3765</v>
      </c>
      <c r="AN721" s="914">
        <v>3408030</v>
      </c>
      <c r="AO721" s="643">
        <v>1</v>
      </c>
      <c r="AP721" s="643" t="s">
        <v>139</v>
      </c>
      <c r="AQ721" s="644" t="s">
        <v>3177</v>
      </c>
      <c r="AR721" s="450"/>
    </row>
    <row r="722" spans="33:44" ht="15" customHeight="1" x14ac:dyDescent="0.15">
      <c r="AG722" s="34"/>
      <c r="AI722" s="915"/>
      <c r="AK722" s="914" t="s">
        <v>3539</v>
      </c>
      <c r="AL722" s="914" t="s">
        <v>3766</v>
      </c>
      <c r="AM722" s="643" t="s">
        <v>3767</v>
      </c>
      <c r="AN722" s="914">
        <v>3408031</v>
      </c>
      <c r="AO722" s="643">
        <v>1</v>
      </c>
      <c r="AP722" s="643" t="s">
        <v>139</v>
      </c>
      <c r="AQ722" s="644" t="s">
        <v>3177</v>
      </c>
      <c r="AR722" s="450"/>
    </row>
    <row r="723" spans="33:44" ht="15" customHeight="1" x14ac:dyDescent="0.15">
      <c r="AG723" s="34"/>
      <c r="AI723" s="915"/>
      <c r="AK723" s="914" t="s">
        <v>3539</v>
      </c>
      <c r="AL723" s="914" t="s">
        <v>3768</v>
      </c>
      <c r="AM723" s="643" t="s">
        <v>3769</v>
      </c>
      <c r="AN723" s="914">
        <v>3408034</v>
      </c>
      <c r="AO723" s="643">
        <v>1</v>
      </c>
      <c r="AP723" s="643" t="s">
        <v>139</v>
      </c>
      <c r="AQ723" s="644" t="s">
        <v>3177</v>
      </c>
      <c r="AR723" s="450"/>
    </row>
    <row r="724" spans="33:44" ht="15" customHeight="1" x14ac:dyDescent="0.15">
      <c r="AG724" s="34"/>
      <c r="AI724" s="915"/>
      <c r="AK724" s="914" t="s">
        <v>3539</v>
      </c>
      <c r="AL724" s="914" t="s">
        <v>3770</v>
      </c>
      <c r="AM724" s="643" t="s">
        <v>3771</v>
      </c>
      <c r="AN724" s="914">
        <v>3409001</v>
      </c>
      <c r="AO724" s="643" t="s">
        <v>139</v>
      </c>
      <c r="AP724" s="643">
        <v>1</v>
      </c>
      <c r="AQ724" s="644" t="s">
        <v>3177</v>
      </c>
      <c r="AR724" s="450"/>
    </row>
    <row r="725" spans="33:44" ht="15" customHeight="1" x14ac:dyDescent="0.15">
      <c r="AG725" s="34"/>
      <c r="AI725" s="915"/>
      <c r="AK725" s="914" t="s">
        <v>3539</v>
      </c>
      <c r="AL725" s="914" t="s">
        <v>3772</v>
      </c>
      <c r="AM725" s="643" t="s">
        <v>3773</v>
      </c>
      <c r="AN725" s="914">
        <v>3409003</v>
      </c>
      <c r="AO725" s="643">
        <v>1</v>
      </c>
      <c r="AP725" s="643" t="s">
        <v>139</v>
      </c>
      <c r="AQ725" s="644" t="s">
        <v>3177</v>
      </c>
      <c r="AR725" s="450"/>
    </row>
    <row r="726" spans="33:44" ht="15" customHeight="1" x14ac:dyDescent="0.15">
      <c r="AG726" s="34"/>
      <c r="AI726" s="915"/>
      <c r="AK726" s="914" t="s">
        <v>3539</v>
      </c>
      <c r="AL726" s="914" t="s">
        <v>3774</v>
      </c>
      <c r="AM726" s="643" t="s">
        <v>3775</v>
      </c>
      <c r="AN726" s="914">
        <v>3409004</v>
      </c>
      <c r="AO726" s="643">
        <v>1</v>
      </c>
      <c r="AP726" s="643" t="s">
        <v>139</v>
      </c>
      <c r="AQ726" s="644" t="s">
        <v>3177</v>
      </c>
      <c r="AR726" s="450"/>
    </row>
    <row r="727" spans="33:44" ht="15" customHeight="1" x14ac:dyDescent="0.15">
      <c r="AG727" s="34"/>
      <c r="AI727" s="915"/>
      <c r="AK727" s="914" t="s">
        <v>3539</v>
      </c>
      <c r="AL727" s="914" t="s">
        <v>3776</v>
      </c>
      <c r="AM727" s="643" t="s">
        <v>3777</v>
      </c>
      <c r="AN727" s="914">
        <v>3409005</v>
      </c>
      <c r="AO727" s="643">
        <v>1</v>
      </c>
      <c r="AP727" s="643" t="s">
        <v>139</v>
      </c>
      <c r="AQ727" s="644" t="s">
        <v>3177</v>
      </c>
      <c r="AR727" s="450"/>
    </row>
    <row r="728" spans="33:44" ht="15" customHeight="1" x14ac:dyDescent="0.15">
      <c r="AG728" s="34"/>
      <c r="AI728" s="915"/>
      <c r="AK728" s="914" t="s">
        <v>3539</v>
      </c>
      <c r="AL728" s="914" t="s">
        <v>3778</v>
      </c>
      <c r="AM728" s="643" t="s">
        <v>3779</v>
      </c>
      <c r="AN728" s="914">
        <v>3409007</v>
      </c>
      <c r="AO728" s="643" t="s">
        <v>139</v>
      </c>
      <c r="AP728" s="643">
        <v>1</v>
      </c>
      <c r="AQ728" s="644" t="s">
        <v>3177</v>
      </c>
      <c r="AR728" s="450"/>
    </row>
    <row r="729" spans="33:44" ht="15" customHeight="1" x14ac:dyDescent="0.15">
      <c r="AG729" s="34"/>
      <c r="AI729" s="915"/>
      <c r="AK729" s="914" t="s">
        <v>3539</v>
      </c>
      <c r="AL729" s="914" t="s">
        <v>3780</v>
      </c>
      <c r="AM729" s="643" t="s">
        <v>3781</v>
      </c>
      <c r="AN729" s="914">
        <v>3409009</v>
      </c>
      <c r="AO729" s="643" t="s">
        <v>139</v>
      </c>
      <c r="AP729" s="643">
        <v>1</v>
      </c>
      <c r="AQ729" s="644" t="s">
        <v>3177</v>
      </c>
      <c r="AR729" s="450"/>
    </row>
    <row r="730" spans="33:44" ht="15" customHeight="1" x14ac:dyDescent="0.15">
      <c r="AG730" s="34"/>
      <c r="AI730" s="915"/>
      <c r="AK730" s="914" t="s">
        <v>3539</v>
      </c>
      <c r="AL730" s="914" t="s">
        <v>3782</v>
      </c>
      <c r="AM730" s="643" t="s">
        <v>3783</v>
      </c>
      <c r="AN730" s="914">
        <v>3409010</v>
      </c>
      <c r="AO730" s="643" t="s">
        <v>139</v>
      </c>
      <c r="AP730" s="643">
        <v>1</v>
      </c>
      <c r="AQ730" s="644" t="s">
        <v>3177</v>
      </c>
      <c r="AR730" s="450"/>
    </row>
    <row r="731" spans="33:44" ht="15" customHeight="1" x14ac:dyDescent="0.15">
      <c r="AG731" s="34"/>
      <c r="AI731" s="915"/>
      <c r="AK731" s="914" t="s">
        <v>3539</v>
      </c>
      <c r="AL731" s="914" t="s">
        <v>3784</v>
      </c>
      <c r="AM731" s="643" t="s">
        <v>3785</v>
      </c>
      <c r="AN731" s="914">
        <v>3409011</v>
      </c>
      <c r="AO731" s="643">
        <v>1</v>
      </c>
      <c r="AP731" s="643" t="s">
        <v>139</v>
      </c>
      <c r="AQ731" s="644" t="s">
        <v>3177</v>
      </c>
      <c r="AR731" s="450"/>
    </row>
    <row r="732" spans="33:44" ht="15" customHeight="1" x14ac:dyDescent="0.15">
      <c r="AG732" s="34"/>
      <c r="AI732" s="915"/>
      <c r="AK732" s="914" t="s">
        <v>3539</v>
      </c>
      <c r="AL732" s="914" t="s">
        <v>3786</v>
      </c>
      <c r="AM732" s="643" t="s">
        <v>3787</v>
      </c>
      <c r="AN732" s="914">
        <v>3409012</v>
      </c>
      <c r="AO732" s="643" t="s">
        <v>139</v>
      </c>
      <c r="AP732" s="643">
        <v>1</v>
      </c>
      <c r="AQ732" s="644" t="s">
        <v>3177</v>
      </c>
      <c r="AR732" s="450"/>
    </row>
    <row r="733" spans="33:44" ht="15" customHeight="1" x14ac:dyDescent="0.15">
      <c r="AG733" s="34"/>
      <c r="AI733" s="915"/>
      <c r="AK733" s="914" t="s">
        <v>3539</v>
      </c>
      <c r="AL733" s="914" t="s">
        <v>3788</v>
      </c>
      <c r="AM733" s="643" t="s">
        <v>3789</v>
      </c>
      <c r="AN733" s="914">
        <v>3409013</v>
      </c>
      <c r="AO733" s="643">
        <v>1</v>
      </c>
      <c r="AP733" s="643" t="s">
        <v>139</v>
      </c>
      <c r="AQ733" s="644" t="s">
        <v>3177</v>
      </c>
      <c r="AR733" s="450"/>
    </row>
    <row r="734" spans="33:44" ht="15" customHeight="1" x14ac:dyDescent="0.15">
      <c r="AG734" s="34"/>
      <c r="AI734" s="915"/>
      <c r="AK734" s="914" t="s">
        <v>3539</v>
      </c>
      <c r="AL734" s="914" t="s">
        <v>3790</v>
      </c>
      <c r="AM734" s="643" t="s">
        <v>3791</v>
      </c>
      <c r="AN734" s="914">
        <v>3409016</v>
      </c>
      <c r="AO734" s="643">
        <v>1</v>
      </c>
      <c r="AP734" s="643" t="s">
        <v>139</v>
      </c>
      <c r="AQ734" s="644" t="s">
        <v>3177</v>
      </c>
      <c r="AR734" s="450"/>
    </row>
    <row r="735" spans="33:44" ht="15" customHeight="1" x14ac:dyDescent="0.15">
      <c r="AG735" s="34"/>
      <c r="AI735" s="915"/>
      <c r="AK735" s="914" t="s">
        <v>3539</v>
      </c>
      <c r="AL735" s="914" t="s">
        <v>3792</v>
      </c>
      <c r="AM735" s="643" t="s">
        <v>3793</v>
      </c>
      <c r="AN735" s="914">
        <v>3409017</v>
      </c>
      <c r="AO735" s="643" t="s">
        <v>139</v>
      </c>
      <c r="AP735" s="643">
        <v>1</v>
      </c>
      <c r="AQ735" s="644" t="s">
        <v>3177</v>
      </c>
      <c r="AR735" s="450"/>
    </row>
    <row r="736" spans="33:44" ht="15" customHeight="1" x14ac:dyDescent="0.15">
      <c r="AG736" s="34"/>
      <c r="AI736" s="915"/>
      <c r="AK736" s="914" t="s">
        <v>3539</v>
      </c>
      <c r="AL736" s="914" t="s">
        <v>3794</v>
      </c>
      <c r="AM736" s="643" t="s">
        <v>3795</v>
      </c>
      <c r="AN736" s="914">
        <v>3409019</v>
      </c>
      <c r="AO736" s="643" t="s">
        <v>139</v>
      </c>
      <c r="AP736" s="643">
        <v>1</v>
      </c>
      <c r="AQ736" s="644" t="s">
        <v>3177</v>
      </c>
      <c r="AR736" s="450"/>
    </row>
    <row r="737" spans="33:44" ht="15" customHeight="1" x14ac:dyDescent="0.15">
      <c r="AG737" s="34"/>
      <c r="AI737" s="915"/>
      <c r="AK737" s="914" t="s">
        <v>3539</v>
      </c>
      <c r="AL737" s="914" t="s">
        <v>3796</v>
      </c>
      <c r="AM737" s="643" t="s">
        <v>3797</v>
      </c>
      <c r="AN737" s="914">
        <v>3410001</v>
      </c>
      <c r="AO737" s="643">
        <v>1</v>
      </c>
      <c r="AP737" s="643" t="s">
        <v>139</v>
      </c>
      <c r="AQ737" s="644" t="s">
        <v>3177</v>
      </c>
      <c r="AR737" s="450"/>
    </row>
    <row r="738" spans="33:44" ht="15" customHeight="1" x14ac:dyDescent="0.15">
      <c r="AG738" s="34"/>
      <c r="AI738" s="915"/>
      <c r="AK738" s="914" t="s">
        <v>3539</v>
      </c>
      <c r="AL738" s="914" t="s">
        <v>3798</v>
      </c>
      <c r="AM738" s="643" t="s">
        <v>3799</v>
      </c>
      <c r="AN738" s="914">
        <v>3410003</v>
      </c>
      <c r="AO738" s="643">
        <v>1</v>
      </c>
      <c r="AP738" s="643" t="s">
        <v>139</v>
      </c>
      <c r="AQ738" s="644" t="s">
        <v>3177</v>
      </c>
      <c r="AR738" s="450"/>
    </row>
    <row r="739" spans="33:44" ht="15" customHeight="1" x14ac:dyDescent="0.15">
      <c r="AG739" s="34"/>
      <c r="AI739" s="915"/>
      <c r="AK739" s="914" t="s">
        <v>3539</v>
      </c>
      <c r="AL739" s="914" t="s">
        <v>3800</v>
      </c>
      <c r="AM739" s="643" t="s">
        <v>3801</v>
      </c>
      <c r="AN739" s="914">
        <v>3410004</v>
      </c>
      <c r="AO739" s="643" t="s">
        <v>139</v>
      </c>
      <c r="AP739" s="643">
        <v>1</v>
      </c>
      <c r="AQ739" s="644" t="s">
        <v>3177</v>
      </c>
      <c r="AR739" s="450"/>
    </row>
    <row r="740" spans="33:44" ht="15" customHeight="1" x14ac:dyDescent="0.15">
      <c r="AG740" s="34"/>
      <c r="AI740" s="915"/>
      <c r="AK740" s="914" t="s">
        <v>3539</v>
      </c>
      <c r="AL740" s="914" t="s">
        <v>3802</v>
      </c>
      <c r="AM740" s="643" t="s">
        <v>3803</v>
      </c>
      <c r="AN740" s="914">
        <v>3410006</v>
      </c>
      <c r="AO740" s="643" t="s">
        <v>139</v>
      </c>
      <c r="AP740" s="643">
        <v>1</v>
      </c>
      <c r="AQ740" s="644" t="s">
        <v>3177</v>
      </c>
      <c r="AR740" s="450"/>
    </row>
    <row r="741" spans="33:44" ht="15" customHeight="1" x14ac:dyDescent="0.15">
      <c r="AG741" s="34"/>
      <c r="AI741" s="915"/>
      <c r="AK741" s="914" t="s">
        <v>3539</v>
      </c>
      <c r="AL741" s="914" t="s">
        <v>3804</v>
      </c>
      <c r="AM741" s="643" t="s">
        <v>3805</v>
      </c>
      <c r="AN741" s="914">
        <v>3410008</v>
      </c>
      <c r="AO741" s="643">
        <v>1</v>
      </c>
      <c r="AP741" s="643" t="s">
        <v>139</v>
      </c>
      <c r="AQ741" s="644" t="s">
        <v>3177</v>
      </c>
      <c r="AR741" s="450"/>
    </row>
    <row r="742" spans="33:44" ht="15" customHeight="1" x14ac:dyDescent="0.15">
      <c r="AG742" s="34"/>
      <c r="AI742" s="915"/>
      <c r="AK742" s="914" t="s">
        <v>3539</v>
      </c>
      <c r="AL742" s="914" t="s">
        <v>3806</v>
      </c>
      <c r="AM742" s="643" t="s">
        <v>3807</v>
      </c>
      <c r="AN742" s="914">
        <v>3410010</v>
      </c>
      <c r="AO742" s="643" t="s">
        <v>139</v>
      </c>
      <c r="AP742" s="643">
        <v>1</v>
      </c>
      <c r="AQ742" s="644" t="s">
        <v>3177</v>
      </c>
      <c r="AR742" s="450"/>
    </row>
    <row r="743" spans="33:44" ht="15" customHeight="1" x14ac:dyDescent="0.15">
      <c r="AG743" s="34"/>
      <c r="AI743" s="915"/>
      <c r="AK743" s="914" t="s">
        <v>3539</v>
      </c>
      <c r="AL743" s="914" t="s">
        <v>3808</v>
      </c>
      <c r="AM743" s="643" t="s">
        <v>3809</v>
      </c>
      <c r="AN743" s="914">
        <v>3410013</v>
      </c>
      <c r="AO743" s="643" t="s">
        <v>139</v>
      </c>
      <c r="AP743" s="643">
        <v>1</v>
      </c>
      <c r="AQ743" s="644" t="s">
        <v>3177</v>
      </c>
      <c r="AR743" s="450"/>
    </row>
    <row r="744" spans="33:44" ht="15" customHeight="1" x14ac:dyDescent="0.15">
      <c r="AG744" s="34"/>
      <c r="AI744" s="915"/>
      <c r="AK744" s="914" t="s">
        <v>3539</v>
      </c>
      <c r="AL744" s="914" t="s">
        <v>3810</v>
      </c>
      <c r="AM744" s="643" t="s">
        <v>3811</v>
      </c>
      <c r="AN744" s="914">
        <v>3410014</v>
      </c>
      <c r="AO744" s="643">
        <v>1</v>
      </c>
      <c r="AP744" s="643" t="s">
        <v>139</v>
      </c>
      <c r="AQ744" s="644" t="s">
        <v>3177</v>
      </c>
      <c r="AR744" s="450"/>
    </row>
    <row r="745" spans="33:44" ht="15" customHeight="1" x14ac:dyDescent="0.15">
      <c r="AG745" s="34"/>
      <c r="AI745" s="915"/>
      <c r="AK745" s="914" t="s">
        <v>3539</v>
      </c>
      <c r="AL745" s="914" t="s">
        <v>3812</v>
      </c>
      <c r="AM745" s="643" t="s">
        <v>3813</v>
      </c>
      <c r="AN745" s="914">
        <v>3410015</v>
      </c>
      <c r="AO745" s="643">
        <v>1</v>
      </c>
      <c r="AP745" s="643" t="s">
        <v>139</v>
      </c>
      <c r="AQ745" s="644" t="s">
        <v>3177</v>
      </c>
      <c r="AR745" s="450"/>
    </row>
    <row r="746" spans="33:44" ht="15" customHeight="1" x14ac:dyDescent="0.15">
      <c r="AG746" s="34"/>
      <c r="AI746" s="915"/>
      <c r="AK746" s="914" t="s">
        <v>3539</v>
      </c>
      <c r="AL746" s="914" t="s">
        <v>3814</v>
      </c>
      <c r="AM746" s="643" t="s">
        <v>3815</v>
      </c>
      <c r="AN746" s="914">
        <v>3410016</v>
      </c>
      <c r="AO746" s="643" t="s">
        <v>139</v>
      </c>
      <c r="AP746" s="643">
        <v>1</v>
      </c>
      <c r="AQ746" s="644" t="s">
        <v>3177</v>
      </c>
      <c r="AR746" s="450"/>
    </row>
    <row r="747" spans="33:44" ht="15" customHeight="1" x14ac:dyDescent="0.15">
      <c r="AG747" s="34"/>
      <c r="AI747" s="915"/>
      <c r="AK747" s="914" t="s">
        <v>3539</v>
      </c>
      <c r="AL747" s="914" t="s">
        <v>3816</v>
      </c>
      <c r="AM747" s="643" t="s">
        <v>3817</v>
      </c>
      <c r="AN747" s="914">
        <v>3410018</v>
      </c>
      <c r="AO747" s="643">
        <v>1</v>
      </c>
      <c r="AP747" s="643" t="s">
        <v>139</v>
      </c>
      <c r="AQ747" s="644" t="s">
        <v>3177</v>
      </c>
      <c r="AR747" s="450"/>
    </row>
    <row r="748" spans="33:44" ht="15" customHeight="1" x14ac:dyDescent="0.15">
      <c r="AG748" s="34"/>
      <c r="AI748" s="915"/>
      <c r="AK748" s="914" t="s">
        <v>3539</v>
      </c>
      <c r="AL748" s="914" t="s">
        <v>3818</v>
      </c>
      <c r="AM748" s="643" t="s">
        <v>3819</v>
      </c>
      <c r="AN748" s="914">
        <v>3410019</v>
      </c>
      <c r="AO748" s="643">
        <v>1</v>
      </c>
      <c r="AP748" s="643" t="s">
        <v>139</v>
      </c>
      <c r="AQ748" s="644" t="s">
        <v>3177</v>
      </c>
      <c r="AR748" s="450"/>
    </row>
    <row r="749" spans="33:44" ht="15" customHeight="1" x14ac:dyDescent="0.15">
      <c r="AG749" s="34"/>
      <c r="AI749" s="915"/>
      <c r="AK749" s="914" t="s">
        <v>3539</v>
      </c>
      <c r="AL749" s="914" t="s">
        <v>3820</v>
      </c>
      <c r="AM749" s="643" t="s">
        <v>3821</v>
      </c>
      <c r="AN749" s="914">
        <v>3410020</v>
      </c>
      <c r="AO749" s="643">
        <v>1</v>
      </c>
      <c r="AP749" s="643" t="s">
        <v>139</v>
      </c>
      <c r="AQ749" s="644" t="s">
        <v>3177</v>
      </c>
      <c r="AR749" s="450"/>
    </row>
    <row r="750" spans="33:44" ht="15" customHeight="1" x14ac:dyDescent="0.15">
      <c r="AG750" s="34"/>
      <c r="AI750" s="915"/>
      <c r="AK750" s="914" t="s">
        <v>3539</v>
      </c>
      <c r="AL750" s="914" t="s">
        <v>3822</v>
      </c>
      <c r="AM750" s="643" t="s">
        <v>3823</v>
      </c>
      <c r="AN750" s="914">
        <v>3410022</v>
      </c>
      <c r="AO750" s="643" t="s">
        <v>139</v>
      </c>
      <c r="AP750" s="643">
        <v>1</v>
      </c>
      <c r="AQ750" s="644" t="s">
        <v>3177</v>
      </c>
      <c r="AR750" s="450"/>
    </row>
    <row r="751" spans="33:44" ht="15" customHeight="1" x14ac:dyDescent="0.15">
      <c r="AG751" s="34"/>
      <c r="AI751" s="915"/>
      <c r="AK751" s="914" t="s">
        <v>3539</v>
      </c>
      <c r="AL751" s="914" t="s">
        <v>3824</v>
      </c>
      <c r="AM751" s="643" t="s">
        <v>3825</v>
      </c>
      <c r="AN751" s="914">
        <v>3410023</v>
      </c>
      <c r="AO751" s="643" t="s">
        <v>139</v>
      </c>
      <c r="AP751" s="643">
        <v>1</v>
      </c>
      <c r="AQ751" s="644" t="s">
        <v>3177</v>
      </c>
      <c r="AR751" s="450"/>
    </row>
    <row r="752" spans="33:44" ht="15" customHeight="1" x14ac:dyDescent="0.15">
      <c r="AG752" s="34"/>
      <c r="AI752" s="915"/>
      <c r="AK752" s="914" t="s">
        <v>3539</v>
      </c>
      <c r="AL752" s="914" t="s">
        <v>3826</v>
      </c>
      <c r="AM752" s="643" t="s">
        <v>3827</v>
      </c>
      <c r="AN752" s="914">
        <v>3410024</v>
      </c>
      <c r="AO752" s="643">
        <v>1</v>
      </c>
      <c r="AP752" s="643" t="s">
        <v>139</v>
      </c>
      <c r="AQ752" s="644" t="s">
        <v>3177</v>
      </c>
      <c r="AR752" s="450"/>
    </row>
    <row r="753" spans="33:44" ht="15" customHeight="1" x14ac:dyDescent="0.15">
      <c r="AG753" s="34"/>
      <c r="AI753" s="915"/>
      <c r="AK753" s="914" t="s">
        <v>3539</v>
      </c>
      <c r="AL753" s="914" t="s">
        <v>3828</v>
      </c>
      <c r="AM753" s="643" t="s">
        <v>3829</v>
      </c>
      <c r="AN753" s="914">
        <v>3410025</v>
      </c>
      <c r="AO753" s="643" t="s">
        <v>139</v>
      </c>
      <c r="AP753" s="643">
        <v>1</v>
      </c>
      <c r="AQ753" s="644" t="s">
        <v>3177</v>
      </c>
      <c r="AR753" s="450"/>
    </row>
    <row r="754" spans="33:44" ht="15" customHeight="1" x14ac:dyDescent="0.15">
      <c r="AG754" s="34"/>
      <c r="AI754" s="915"/>
      <c r="AK754" s="914" t="s">
        <v>3539</v>
      </c>
      <c r="AL754" s="914" t="s">
        <v>3830</v>
      </c>
      <c r="AM754" s="643" t="s">
        <v>3831</v>
      </c>
      <c r="AN754" s="914">
        <v>3410026</v>
      </c>
      <c r="AO754" s="643" t="s">
        <v>139</v>
      </c>
      <c r="AP754" s="643">
        <v>1</v>
      </c>
      <c r="AQ754" s="644" t="s">
        <v>3177</v>
      </c>
      <c r="AR754" s="450"/>
    </row>
    <row r="755" spans="33:44" ht="15" customHeight="1" x14ac:dyDescent="0.15">
      <c r="AG755" s="34"/>
      <c r="AI755" s="915"/>
      <c r="AK755" s="914" t="s">
        <v>3539</v>
      </c>
      <c r="AL755" s="914" t="s">
        <v>3832</v>
      </c>
      <c r="AM755" s="643" t="s">
        <v>3833</v>
      </c>
      <c r="AN755" s="914">
        <v>3411001</v>
      </c>
      <c r="AO755" s="643">
        <v>1</v>
      </c>
      <c r="AP755" s="643" t="s">
        <v>139</v>
      </c>
      <c r="AQ755" s="644" t="s">
        <v>3177</v>
      </c>
      <c r="AR755" s="450"/>
    </row>
    <row r="756" spans="33:44" ht="15" customHeight="1" x14ac:dyDescent="0.15">
      <c r="AG756" s="34"/>
      <c r="AI756" s="915"/>
      <c r="AK756" s="914" t="s">
        <v>3539</v>
      </c>
      <c r="AL756" s="914" t="s">
        <v>3834</v>
      </c>
      <c r="AM756" s="643" t="s">
        <v>3835</v>
      </c>
      <c r="AN756" s="914">
        <v>3411002</v>
      </c>
      <c r="AO756" s="643">
        <v>1</v>
      </c>
      <c r="AP756" s="643" t="s">
        <v>139</v>
      </c>
      <c r="AQ756" s="644" t="s">
        <v>3177</v>
      </c>
      <c r="AR756" s="450"/>
    </row>
    <row r="757" spans="33:44" ht="15" customHeight="1" x14ac:dyDescent="0.15">
      <c r="AG757" s="34"/>
      <c r="AI757" s="915"/>
      <c r="AK757" s="914" t="s">
        <v>3539</v>
      </c>
      <c r="AL757" s="914" t="s">
        <v>3836</v>
      </c>
      <c r="AM757" s="643" t="s">
        <v>3837</v>
      </c>
      <c r="AN757" s="914">
        <v>3411004</v>
      </c>
      <c r="AO757" s="643">
        <v>1</v>
      </c>
      <c r="AP757" s="643" t="s">
        <v>139</v>
      </c>
      <c r="AQ757" s="644" t="s">
        <v>3177</v>
      </c>
      <c r="AR757" s="450"/>
    </row>
    <row r="758" spans="33:44" ht="15" customHeight="1" x14ac:dyDescent="0.15">
      <c r="AG758" s="34"/>
      <c r="AI758" s="915"/>
      <c r="AK758" s="914" t="s">
        <v>3539</v>
      </c>
      <c r="AL758" s="914" t="s">
        <v>3838</v>
      </c>
      <c r="AM758" s="643" t="s">
        <v>3839</v>
      </c>
      <c r="AN758" s="914">
        <v>3411005</v>
      </c>
      <c r="AO758" s="643">
        <v>1</v>
      </c>
      <c r="AP758" s="643" t="s">
        <v>139</v>
      </c>
      <c r="AQ758" s="644" t="s">
        <v>3177</v>
      </c>
      <c r="AR758" s="450"/>
    </row>
    <row r="759" spans="33:44" ht="15" customHeight="1" x14ac:dyDescent="0.15">
      <c r="AG759" s="34"/>
      <c r="AI759" s="915"/>
      <c r="AK759" s="914" t="s">
        <v>3539</v>
      </c>
      <c r="AL759" s="914" t="s">
        <v>3840</v>
      </c>
      <c r="AM759" s="643" t="s">
        <v>3841</v>
      </c>
      <c r="AN759" s="914">
        <v>3411006</v>
      </c>
      <c r="AO759" s="643" t="s">
        <v>139</v>
      </c>
      <c r="AP759" s="643">
        <v>1</v>
      </c>
      <c r="AQ759" s="644" t="s">
        <v>3177</v>
      </c>
      <c r="AR759" s="450"/>
    </row>
    <row r="760" spans="33:44" ht="15" customHeight="1" x14ac:dyDescent="0.15">
      <c r="AG760" s="34"/>
      <c r="AI760" s="915"/>
      <c r="AK760" s="914" t="s">
        <v>3539</v>
      </c>
      <c r="AL760" s="914" t="s">
        <v>3842</v>
      </c>
      <c r="AM760" s="643" t="s">
        <v>3843</v>
      </c>
      <c r="AN760" s="914">
        <v>3411007</v>
      </c>
      <c r="AO760" s="643" t="s">
        <v>139</v>
      </c>
      <c r="AP760" s="643">
        <v>1</v>
      </c>
      <c r="AQ760" s="644" t="s">
        <v>3177</v>
      </c>
      <c r="AR760" s="450"/>
    </row>
    <row r="761" spans="33:44" ht="15" customHeight="1" x14ac:dyDescent="0.15">
      <c r="AG761" s="34"/>
      <c r="AI761" s="915"/>
      <c r="AK761" s="914" t="s">
        <v>3539</v>
      </c>
      <c r="AL761" s="914" t="s">
        <v>3844</v>
      </c>
      <c r="AM761" s="643" t="s">
        <v>3845</v>
      </c>
      <c r="AN761" s="914">
        <v>3411010</v>
      </c>
      <c r="AO761" s="643">
        <v>1</v>
      </c>
      <c r="AP761" s="643" t="s">
        <v>139</v>
      </c>
      <c r="AQ761" s="644" t="s">
        <v>3177</v>
      </c>
      <c r="AR761" s="450"/>
    </row>
    <row r="762" spans="33:44" ht="15" customHeight="1" x14ac:dyDescent="0.15">
      <c r="AG762" s="34"/>
      <c r="AI762" s="915"/>
      <c r="AK762" s="914" t="s">
        <v>3539</v>
      </c>
      <c r="AL762" s="914" t="s">
        <v>3846</v>
      </c>
      <c r="AM762" s="643" t="s">
        <v>3847</v>
      </c>
      <c r="AN762" s="914">
        <v>3411011</v>
      </c>
      <c r="AO762" s="643" t="s">
        <v>139</v>
      </c>
      <c r="AP762" s="643">
        <v>1</v>
      </c>
      <c r="AQ762" s="644" t="s">
        <v>3177</v>
      </c>
      <c r="AR762" s="450"/>
    </row>
    <row r="763" spans="33:44" ht="15" customHeight="1" x14ac:dyDescent="0.15">
      <c r="AG763" s="34"/>
      <c r="AI763" s="915"/>
      <c r="AK763" s="914" t="s">
        <v>3539</v>
      </c>
      <c r="AL763" s="914" t="s">
        <v>3848</v>
      </c>
      <c r="AM763" s="643" t="s">
        <v>3849</v>
      </c>
      <c r="AN763" s="914">
        <v>3411012</v>
      </c>
      <c r="AO763" s="643">
        <v>1</v>
      </c>
      <c r="AP763" s="643" t="s">
        <v>139</v>
      </c>
      <c r="AQ763" s="644" t="s">
        <v>3177</v>
      </c>
      <c r="AR763" s="450"/>
    </row>
    <row r="764" spans="33:44" ht="15" customHeight="1" x14ac:dyDescent="0.15">
      <c r="AG764" s="34"/>
      <c r="AI764" s="915"/>
      <c r="AK764" s="914" t="s">
        <v>3539</v>
      </c>
      <c r="AL764" s="914" t="s">
        <v>3850</v>
      </c>
      <c r="AM764" s="643" t="s">
        <v>3851</v>
      </c>
      <c r="AN764" s="914">
        <v>3411013</v>
      </c>
      <c r="AO764" s="643">
        <v>1</v>
      </c>
      <c r="AP764" s="643" t="s">
        <v>139</v>
      </c>
      <c r="AQ764" s="644" t="s">
        <v>3198</v>
      </c>
      <c r="AR764" s="450"/>
    </row>
    <row r="765" spans="33:44" ht="15" customHeight="1" x14ac:dyDescent="0.15">
      <c r="AG765" s="34"/>
      <c r="AI765" s="915"/>
      <c r="AK765" s="914" t="s">
        <v>3539</v>
      </c>
      <c r="AL765" s="914" t="s">
        <v>3852</v>
      </c>
      <c r="AM765" s="643" t="s">
        <v>3853</v>
      </c>
      <c r="AN765" s="914">
        <v>3411015</v>
      </c>
      <c r="AO765" s="643">
        <v>1</v>
      </c>
      <c r="AP765" s="643" t="s">
        <v>139</v>
      </c>
      <c r="AQ765" s="644" t="s">
        <v>3177</v>
      </c>
      <c r="AR765" s="450"/>
    </row>
    <row r="766" spans="33:44" ht="15" customHeight="1" x14ac:dyDescent="0.15">
      <c r="AG766" s="34"/>
      <c r="AI766" s="915"/>
      <c r="AK766" s="914" t="s">
        <v>3539</v>
      </c>
      <c r="AL766" s="914" t="s">
        <v>3854</v>
      </c>
      <c r="AM766" s="643" t="s">
        <v>3855</v>
      </c>
      <c r="AN766" s="914">
        <v>3411016</v>
      </c>
      <c r="AO766" s="643" t="s">
        <v>139</v>
      </c>
      <c r="AP766" s="643">
        <v>1</v>
      </c>
      <c r="AQ766" s="644" t="s">
        <v>3177</v>
      </c>
      <c r="AR766" s="450"/>
    </row>
    <row r="767" spans="33:44" ht="15" customHeight="1" x14ac:dyDescent="0.15">
      <c r="AG767" s="34"/>
      <c r="AI767" s="915"/>
      <c r="AK767" s="914" t="s">
        <v>3539</v>
      </c>
      <c r="AL767" s="914" t="s">
        <v>3856</v>
      </c>
      <c r="AM767" s="643" t="s">
        <v>3857</v>
      </c>
      <c r="AN767" s="914">
        <v>3411018</v>
      </c>
      <c r="AO767" s="643">
        <v>1</v>
      </c>
      <c r="AP767" s="643" t="s">
        <v>139</v>
      </c>
      <c r="AQ767" s="644" t="s">
        <v>3177</v>
      </c>
      <c r="AR767" s="450"/>
    </row>
    <row r="768" spans="33:44" ht="15" customHeight="1" x14ac:dyDescent="0.15">
      <c r="AG768" s="34"/>
      <c r="AI768" s="915"/>
      <c r="AK768" s="914" t="s">
        <v>3539</v>
      </c>
      <c r="AL768" s="914" t="s">
        <v>3858</v>
      </c>
      <c r="AM768" s="643" t="s">
        <v>3859</v>
      </c>
      <c r="AN768" s="914">
        <v>3411019</v>
      </c>
      <c r="AO768" s="643">
        <v>1</v>
      </c>
      <c r="AP768" s="643" t="s">
        <v>139</v>
      </c>
      <c r="AQ768" s="644" t="s">
        <v>3177</v>
      </c>
      <c r="AR768" s="450"/>
    </row>
    <row r="769" spans="33:44" ht="15" customHeight="1" x14ac:dyDescent="0.15">
      <c r="AG769" s="34"/>
      <c r="AI769" s="915"/>
      <c r="AK769" s="914" t="s">
        <v>3539</v>
      </c>
      <c r="AL769" s="914" t="s">
        <v>3860</v>
      </c>
      <c r="AM769" s="643" t="s">
        <v>3861</v>
      </c>
      <c r="AN769" s="914">
        <v>3411020</v>
      </c>
      <c r="AO769" s="643" t="s">
        <v>139</v>
      </c>
      <c r="AP769" s="643">
        <v>1</v>
      </c>
      <c r="AQ769" s="644" t="s">
        <v>3177</v>
      </c>
      <c r="AR769" s="450"/>
    </row>
    <row r="770" spans="33:44" ht="15" customHeight="1" x14ac:dyDescent="0.15">
      <c r="AG770" s="34"/>
      <c r="AI770" s="915"/>
      <c r="AK770" s="914" t="s">
        <v>3539</v>
      </c>
      <c r="AL770" s="914" t="s">
        <v>3862</v>
      </c>
      <c r="AM770" s="643" t="s">
        <v>3863</v>
      </c>
      <c r="AN770" s="914">
        <v>3411021</v>
      </c>
      <c r="AO770" s="643">
        <v>1</v>
      </c>
      <c r="AP770" s="643" t="s">
        <v>139</v>
      </c>
      <c r="AQ770" s="644" t="s">
        <v>3177</v>
      </c>
      <c r="AR770" s="450"/>
    </row>
    <row r="771" spans="33:44" ht="15" customHeight="1" x14ac:dyDescent="0.15">
      <c r="AG771" s="34"/>
      <c r="AI771" s="915"/>
      <c r="AK771" s="914" t="s">
        <v>3539</v>
      </c>
      <c r="AL771" s="914" t="s">
        <v>3864</v>
      </c>
      <c r="AM771" s="643" t="s">
        <v>3865</v>
      </c>
      <c r="AN771" s="914">
        <v>3411022</v>
      </c>
      <c r="AO771" s="643">
        <v>1</v>
      </c>
      <c r="AP771" s="643" t="s">
        <v>139</v>
      </c>
      <c r="AQ771" s="644" t="s">
        <v>3177</v>
      </c>
      <c r="AR771" s="450"/>
    </row>
    <row r="772" spans="33:44" ht="15" customHeight="1" x14ac:dyDescent="0.15">
      <c r="AG772" s="34"/>
      <c r="AI772" s="915"/>
      <c r="AK772" s="914" t="s">
        <v>3539</v>
      </c>
      <c r="AL772" s="914" t="s">
        <v>3866</v>
      </c>
      <c r="AM772" s="643" t="s">
        <v>3867</v>
      </c>
      <c r="AN772" s="914">
        <v>3411024</v>
      </c>
      <c r="AO772" s="643">
        <v>1</v>
      </c>
      <c r="AP772" s="643" t="s">
        <v>139</v>
      </c>
      <c r="AQ772" s="644" t="s">
        <v>3177</v>
      </c>
      <c r="AR772" s="450"/>
    </row>
    <row r="773" spans="33:44" ht="15" customHeight="1" x14ac:dyDescent="0.15">
      <c r="AG773" s="34"/>
      <c r="AI773" s="915"/>
      <c r="AK773" s="914" t="s">
        <v>3539</v>
      </c>
      <c r="AL773" s="914" t="s">
        <v>3868</v>
      </c>
      <c r="AM773" s="643" t="s">
        <v>3869</v>
      </c>
      <c r="AN773" s="914">
        <v>3411025</v>
      </c>
      <c r="AO773" s="643" t="s">
        <v>139</v>
      </c>
      <c r="AP773" s="643">
        <v>1</v>
      </c>
      <c r="AQ773" s="644" t="s">
        <v>3177</v>
      </c>
      <c r="AR773" s="450"/>
    </row>
    <row r="774" spans="33:44" ht="15" customHeight="1" x14ac:dyDescent="0.15">
      <c r="AG774" s="34"/>
      <c r="AI774" s="915"/>
      <c r="AK774" s="914" t="s">
        <v>3539</v>
      </c>
      <c r="AL774" s="914" t="s">
        <v>3870</v>
      </c>
      <c r="AM774" s="643" t="s">
        <v>3871</v>
      </c>
      <c r="AN774" s="914">
        <v>3411026</v>
      </c>
      <c r="AO774" s="643" t="s">
        <v>139</v>
      </c>
      <c r="AP774" s="643">
        <v>1</v>
      </c>
      <c r="AQ774" s="644" t="s">
        <v>3177</v>
      </c>
      <c r="AR774" s="450"/>
    </row>
    <row r="775" spans="33:44" ht="15" customHeight="1" x14ac:dyDescent="0.15">
      <c r="AG775" s="34"/>
      <c r="AI775" s="915"/>
      <c r="AK775" s="914" t="s">
        <v>3539</v>
      </c>
      <c r="AL775" s="914" t="s">
        <v>3872</v>
      </c>
      <c r="AM775" s="643" t="s">
        <v>3873</v>
      </c>
      <c r="AN775" s="914">
        <v>3411027</v>
      </c>
      <c r="AO775" s="643" t="s">
        <v>139</v>
      </c>
      <c r="AP775" s="643">
        <v>1</v>
      </c>
      <c r="AQ775" s="644" t="s">
        <v>3177</v>
      </c>
      <c r="AR775" s="450"/>
    </row>
    <row r="776" spans="33:44" ht="15" customHeight="1" x14ac:dyDescent="0.15">
      <c r="AG776" s="34"/>
      <c r="AI776" s="915"/>
      <c r="AK776" s="914" t="s">
        <v>3539</v>
      </c>
      <c r="AL776" s="914" t="s">
        <v>3874</v>
      </c>
      <c r="AM776" s="643" t="s">
        <v>3875</v>
      </c>
      <c r="AN776" s="914">
        <v>3411028</v>
      </c>
      <c r="AO776" s="643">
        <v>1</v>
      </c>
      <c r="AP776" s="643" t="s">
        <v>139</v>
      </c>
      <c r="AQ776" s="644" t="s">
        <v>3177</v>
      </c>
      <c r="AR776" s="450"/>
    </row>
    <row r="777" spans="33:44" ht="15" customHeight="1" x14ac:dyDescent="0.15">
      <c r="AG777" s="34"/>
      <c r="AI777" s="915"/>
      <c r="AK777" s="914" t="s">
        <v>3539</v>
      </c>
      <c r="AL777" s="914" t="s">
        <v>3876</v>
      </c>
      <c r="AM777" s="643" t="s">
        <v>3877</v>
      </c>
      <c r="AN777" s="914">
        <v>3411029</v>
      </c>
      <c r="AO777" s="643">
        <v>1</v>
      </c>
      <c r="AP777" s="643" t="s">
        <v>139</v>
      </c>
      <c r="AQ777" s="644" t="s">
        <v>3177</v>
      </c>
      <c r="AR777" s="450"/>
    </row>
    <row r="778" spans="33:44" ht="15" customHeight="1" x14ac:dyDescent="0.15">
      <c r="AG778" s="34"/>
      <c r="AI778" s="915"/>
      <c r="AK778" s="914" t="s">
        <v>3539</v>
      </c>
      <c r="AL778" s="914" t="s">
        <v>3878</v>
      </c>
      <c r="AM778" s="643" t="s">
        <v>3879</v>
      </c>
      <c r="AN778" s="914">
        <v>3411030</v>
      </c>
      <c r="AO778" s="643">
        <v>1</v>
      </c>
      <c r="AP778" s="643" t="s">
        <v>139</v>
      </c>
      <c r="AQ778" s="644" t="s">
        <v>3177</v>
      </c>
      <c r="AR778" s="450"/>
    </row>
    <row r="779" spans="33:44" ht="15" customHeight="1" x14ac:dyDescent="0.15">
      <c r="AG779" s="34"/>
      <c r="AI779" s="915"/>
      <c r="AK779" s="914" t="s">
        <v>3539</v>
      </c>
      <c r="AL779" s="914" t="s">
        <v>3880</v>
      </c>
      <c r="AM779" s="643" t="s">
        <v>3881</v>
      </c>
      <c r="AN779" s="914">
        <v>3412002</v>
      </c>
      <c r="AO779" s="643" t="s">
        <v>139</v>
      </c>
      <c r="AP779" s="643">
        <v>1</v>
      </c>
      <c r="AQ779" s="644" t="s">
        <v>3177</v>
      </c>
      <c r="AR779" s="450"/>
    </row>
    <row r="780" spans="33:44" ht="15" customHeight="1" x14ac:dyDescent="0.15">
      <c r="AG780" s="34"/>
      <c r="AI780" s="915"/>
      <c r="AK780" s="914" t="s">
        <v>3539</v>
      </c>
      <c r="AL780" s="914" t="s">
        <v>3882</v>
      </c>
      <c r="AM780" s="643" t="s">
        <v>3883</v>
      </c>
      <c r="AN780" s="914">
        <v>3412003</v>
      </c>
      <c r="AO780" s="643" t="s">
        <v>139</v>
      </c>
      <c r="AP780" s="643">
        <v>1</v>
      </c>
      <c r="AQ780" s="644" t="s">
        <v>3177</v>
      </c>
      <c r="AR780" s="450"/>
    </row>
    <row r="781" spans="33:44" ht="15" customHeight="1" x14ac:dyDescent="0.15">
      <c r="AG781" s="34"/>
      <c r="AI781" s="915"/>
      <c r="AK781" s="914" t="s">
        <v>3539</v>
      </c>
      <c r="AL781" s="914" t="s">
        <v>3884</v>
      </c>
      <c r="AM781" s="643" t="s">
        <v>3885</v>
      </c>
      <c r="AN781" s="914">
        <v>3412004</v>
      </c>
      <c r="AO781" s="643">
        <v>1</v>
      </c>
      <c r="AP781" s="643" t="s">
        <v>139</v>
      </c>
      <c r="AQ781" s="644" t="s">
        <v>3177</v>
      </c>
      <c r="AR781" s="450"/>
    </row>
    <row r="782" spans="33:44" ht="15" customHeight="1" x14ac:dyDescent="0.15">
      <c r="AG782" s="34"/>
      <c r="AI782" s="915"/>
      <c r="AK782" s="914" t="s">
        <v>3539</v>
      </c>
      <c r="AL782" s="914" t="s">
        <v>3886</v>
      </c>
      <c r="AM782" s="643" t="s">
        <v>3887</v>
      </c>
      <c r="AN782" s="914">
        <v>3412005</v>
      </c>
      <c r="AO782" s="643" t="s">
        <v>139</v>
      </c>
      <c r="AP782" s="643">
        <v>1</v>
      </c>
      <c r="AQ782" s="644" t="s">
        <v>3177</v>
      </c>
      <c r="AR782" s="450"/>
    </row>
    <row r="783" spans="33:44" ht="15" customHeight="1" x14ac:dyDescent="0.15">
      <c r="AG783" s="34"/>
      <c r="AI783" s="915"/>
      <c r="AK783" s="914" t="s">
        <v>3539</v>
      </c>
      <c r="AL783" s="914" t="s">
        <v>3888</v>
      </c>
      <c r="AM783" s="643" t="s">
        <v>3889</v>
      </c>
      <c r="AN783" s="914">
        <v>3412006</v>
      </c>
      <c r="AO783" s="643">
        <v>1</v>
      </c>
      <c r="AP783" s="643" t="s">
        <v>139</v>
      </c>
      <c r="AQ783" s="644" t="s">
        <v>3177</v>
      </c>
      <c r="AR783" s="450"/>
    </row>
    <row r="784" spans="33:44" ht="15" customHeight="1" x14ac:dyDescent="0.15">
      <c r="AG784" s="34"/>
      <c r="AI784" s="915"/>
      <c r="AK784" s="914" t="s">
        <v>3539</v>
      </c>
      <c r="AL784" s="914" t="s">
        <v>3890</v>
      </c>
      <c r="AM784" s="643" t="s">
        <v>3891</v>
      </c>
      <c r="AN784" s="914">
        <v>3412008</v>
      </c>
      <c r="AO784" s="643" t="s">
        <v>139</v>
      </c>
      <c r="AP784" s="643">
        <v>1</v>
      </c>
      <c r="AQ784" s="644" t="s">
        <v>3177</v>
      </c>
      <c r="AR784" s="450"/>
    </row>
    <row r="785" spans="33:44" ht="15" customHeight="1" x14ac:dyDescent="0.15">
      <c r="AG785" s="34"/>
      <c r="AI785" s="915"/>
      <c r="AK785" s="914" t="s">
        <v>3539</v>
      </c>
      <c r="AL785" s="914" t="s">
        <v>3892</v>
      </c>
      <c r="AM785" s="643" t="s">
        <v>3893</v>
      </c>
      <c r="AN785" s="914">
        <v>3412010</v>
      </c>
      <c r="AO785" s="643">
        <v>1</v>
      </c>
      <c r="AP785" s="643" t="s">
        <v>139</v>
      </c>
      <c r="AQ785" s="644" t="s">
        <v>3177</v>
      </c>
      <c r="AR785" s="450"/>
    </row>
    <row r="786" spans="33:44" ht="15" customHeight="1" x14ac:dyDescent="0.15">
      <c r="AG786" s="34"/>
      <c r="AI786" s="915"/>
      <c r="AK786" s="914" t="s">
        <v>3539</v>
      </c>
      <c r="AL786" s="914" t="s">
        <v>3894</v>
      </c>
      <c r="AM786" s="643" t="s">
        <v>3895</v>
      </c>
      <c r="AN786" s="914">
        <v>3412011</v>
      </c>
      <c r="AO786" s="643">
        <v>1</v>
      </c>
      <c r="AP786" s="643" t="s">
        <v>139</v>
      </c>
      <c r="AQ786" s="644" t="s">
        <v>3177</v>
      </c>
      <c r="AR786" s="450"/>
    </row>
    <row r="787" spans="33:44" ht="15" customHeight="1" x14ac:dyDescent="0.15">
      <c r="AG787" s="34"/>
      <c r="AI787" s="915"/>
      <c r="AK787" s="914" t="s">
        <v>3539</v>
      </c>
      <c r="AL787" s="914" t="s">
        <v>3896</v>
      </c>
      <c r="AM787" s="643" t="s">
        <v>3897</v>
      </c>
      <c r="AN787" s="914">
        <v>3412013</v>
      </c>
      <c r="AO787" s="643" t="s">
        <v>139</v>
      </c>
      <c r="AP787" s="643">
        <v>1</v>
      </c>
      <c r="AQ787" s="644" t="s">
        <v>3198</v>
      </c>
      <c r="AR787" s="450"/>
    </row>
    <row r="788" spans="33:44" ht="15" customHeight="1" x14ac:dyDescent="0.15">
      <c r="AG788" s="34"/>
      <c r="AI788" s="915"/>
      <c r="AK788" s="914" t="s">
        <v>3539</v>
      </c>
      <c r="AL788" s="914" t="s">
        <v>3898</v>
      </c>
      <c r="AM788" s="643" t="s">
        <v>3899</v>
      </c>
      <c r="AN788" s="914">
        <v>3412014</v>
      </c>
      <c r="AO788" s="643">
        <v>1</v>
      </c>
      <c r="AP788" s="643" t="s">
        <v>139</v>
      </c>
      <c r="AQ788" s="644" t="s">
        <v>3177</v>
      </c>
      <c r="AR788" s="450"/>
    </row>
    <row r="789" spans="33:44" ht="15" customHeight="1" x14ac:dyDescent="0.15">
      <c r="AG789" s="34"/>
      <c r="AI789" s="915"/>
      <c r="AK789" s="914" t="s">
        <v>3539</v>
      </c>
      <c r="AL789" s="914" t="s">
        <v>3900</v>
      </c>
      <c r="AM789" s="643" t="s">
        <v>3901</v>
      </c>
      <c r="AN789" s="914">
        <v>3412015</v>
      </c>
      <c r="AO789" s="643">
        <v>1</v>
      </c>
      <c r="AP789" s="643" t="s">
        <v>139</v>
      </c>
      <c r="AQ789" s="644" t="s">
        <v>3177</v>
      </c>
      <c r="AR789" s="450"/>
    </row>
    <row r="790" spans="33:44" ht="15" customHeight="1" x14ac:dyDescent="0.15">
      <c r="AG790" s="34"/>
      <c r="AI790" s="915"/>
      <c r="AK790" s="914" t="s">
        <v>3539</v>
      </c>
      <c r="AL790" s="914" t="s">
        <v>3902</v>
      </c>
      <c r="AM790" s="643" t="s">
        <v>3903</v>
      </c>
      <c r="AN790" s="914">
        <v>3412016</v>
      </c>
      <c r="AO790" s="643">
        <v>1</v>
      </c>
      <c r="AP790" s="643" t="s">
        <v>139</v>
      </c>
      <c r="AQ790" s="644" t="s">
        <v>3177</v>
      </c>
      <c r="AR790" s="450"/>
    </row>
    <row r="791" spans="33:44" ht="15" customHeight="1" x14ac:dyDescent="0.15">
      <c r="AG791" s="34"/>
      <c r="AI791" s="915"/>
      <c r="AK791" s="914" t="s">
        <v>3539</v>
      </c>
      <c r="AL791" s="914" t="s">
        <v>3904</v>
      </c>
      <c r="AM791" s="643" t="s">
        <v>3905</v>
      </c>
      <c r="AN791" s="914">
        <v>3412017</v>
      </c>
      <c r="AO791" s="643" t="s">
        <v>139</v>
      </c>
      <c r="AP791" s="643">
        <v>1</v>
      </c>
      <c r="AQ791" s="644" t="s">
        <v>3177</v>
      </c>
      <c r="AR791" s="450"/>
    </row>
    <row r="792" spans="33:44" ht="15" customHeight="1" x14ac:dyDescent="0.15">
      <c r="AG792" s="34"/>
      <c r="AI792" s="915"/>
      <c r="AK792" s="914" t="s">
        <v>3906</v>
      </c>
      <c r="AL792" s="914" t="s">
        <v>3907</v>
      </c>
      <c r="AM792" s="643" t="s">
        <v>3908</v>
      </c>
      <c r="AN792" s="914">
        <v>3501010</v>
      </c>
      <c r="AO792" s="643" t="s">
        <v>139</v>
      </c>
      <c r="AP792" s="643">
        <v>1</v>
      </c>
      <c r="AQ792" s="644" t="s">
        <v>3177</v>
      </c>
      <c r="AR792" s="450"/>
    </row>
    <row r="793" spans="33:44" ht="15" customHeight="1" x14ac:dyDescent="0.15">
      <c r="AG793" s="34"/>
      <c r="AI793" s="915"/>
      <c r="AK793" s="914" t="s">
        <v>3909</v>
      </c>
      <c r="AL793" s="914" t="s">
        <v>3910</v>
      </c>
      <c r="AM793" s="643" t="s">
        <v>3911</v>
      </c>
      <c r="AN793" s="914">
        <v>3502002</v>
      </c>
      <c r="AO793" s="643">
        <v>1</v>
      </c>
      <c r="AP793" s="643" t="s">
        <v>139</v>
      </c>
      <c r="AQ793" s="644" t="s">
        <v>3177</v>
      </c>
      <c r="AR793" s="450"/>
    </row>
    <row r="794" spans="33:44" ht="15" customHeight="1" x14ac:dyDescent="0.15">
      <c r="AG794" s="34"/>
      <c r="AI794" s="915"/>
      <c r="AK794" s="914" t="s">
        <v>3909</v>
      </c>
      <c r="AL794" s="914" t="s">
        <v>3912</v>
      </c>
      <c r="AM794" s="643" t="s">
        <v>3913</v>
      </c>
      <c r="AN794" s="914">
        <v>3502004</v>
      </c>
      <c r="AO794" s="643" t="s">
        <v>139</v>
      </c>
      <c r="AP794" s="643">
        <v>1</v>
      </c>
      <c r="AQ794" s="644" t="s">
        <v>3177</v>
      </c>
      <c r="AR794" s="450"/>
    </row>
    <row r="795" spans="33:44" ht="15" customHeight="1" x14ac:dyDescent="0.15">
      <c r="AG795" s="34"/>
      <c r="AI795" s="915"/>
      <c r="AK795" s="914" t="s">
        <v>3909</v>
      </c>
      <c r="AL795" s="914" t="s">
        <v>3914</v>
      </c>
      <c r="AM795" s="643" t="s">
        <v>3915</v>
      </c>
      <c r="AN795" s="914">
        <v>3502005</v>
      </c>
      <c r="AO795" s="643">
        <v>1</v>
      </c>
      <c r="AP795" s="643" t="s">
        <v>139</v>
      </c>
      <c r="AQ795" s="644" t="s">
        <v>3177</v>
      </c>
      <c r="AR795" s="450"/>
    </row>
    <row r="796" spans="33:44" ht="15" customHeight="1" x14ac:dyDescent="0.15">
      <c r="AG796" s="34"/>
      <c r="AI796" s="915"/>
      <c r="AK796" s="914" t="s">
        <v>3909</v>
      </c>
      <c r="AL796" s="914" t="s">
        <v>3916</v>
      </c>
      <c r="AM796" s="643" t="s">
        <v>3917</v>
      </c>
      <c r="AN796" s="914">
        <v>3502006</v>
      </c>
      <c r="AO796" s="643">
        <v>1</v>
      </c>
      <c r="AP796" s="643" t="s">
        <v>139</v>
      </c>
      <c r="AQ796" s="644" t="s">
        <v>3177</v>
      </c>
      <c r="AR796" s="450"/>
    </row>
    <row r="797" spans="33:44" ht="15" customHeight="1" x14ac:dyDescent="0.15">
      <c r="AG797" s="34"/>
      <c r="AI797" s="915"/>
      <c r="AK797" s="914" t="s">
        <v>3918</v>
      </c>
      <c r="AL797" s="914" t="s">
        <v>3919</v>
      </c>
      <c r="AM797" s="643" t="s">
        <v>3920</v>
      </c>
      <c r="AN797" s="914">
        <v>3503001</v>
      </c>
      <c r="AO797" s="643" t="s">
        <v>139</v>
      </c>
      <c r="AP797" s="643">
        <v>1</v>
      </c>
      <c r="AQ797" s="644" t="s">
        <v>3177</v>
      </c>
      <c r="AR797" s="450"/>
    </row>
    <row r="798" spans="33:44" ht="15" customHeight="1" x14ac:dyDescent="0.15">
      <c r="AG798" s="34"/>
      <c r="AI798" s="915"/>
      <c r="AK798" s="914" t="s">
        <v>3918</v>
      </c>
      <c r="AL798" s="914" t="s">
        <v>3921</v>
      </c>
      <c r="AM798" s="643" t="s">
        <v>3922</v>
      </c>
      <c r="AN798" s="914">
        <v>3503003</v>
      </c>
      <c r="AO798" s="643">
        <v>1</v>
      </c>
      <c r="AP798" s="643" t="s">
        <v>139</v>
      </c>
      <c r="AQ798" s="644" t="s">
        <v>3177</v>
      </c>
      <c r="AR798" s="450"/>
    </row>
    <row r="799" spans="33:44" ht="15" customHeight="1" x14ac:dyDescent="0.15">
      <c r="AG799" s="34"/>
      <c r="AI799" s="915"/>
      <c r="AK799" s="914" t="s">
        <v>3918</v>
      </c>
      <c r="AL799" s="914" t="s">
        <v>3923</v>
      </c>
      <c r="AM799" s="643" t="s">
        <v>3924</v>
      </c>
      <c r="AN799" s="914">
        <v>3503005</v>
      </c>
      <c r="AO799" s="643" t="s">
        <v>139</v>
      </c>
      <c r="AP799" s="643">
        <v>1</v>
      </c>
      <c r="AQ799" s="644" t="s">
        <v>3177</v>
      </c>
      <c r="AR799" s="450"/>
    </row>
    <row r="800" spans="33:44" ht="15" customHeight="1" x14ac:dyDescent="0.15">
      <c r="AG800" s="34"/>
      <c r="AI800" s="915"/>
      <c r="AK800" s="914" t="s">
        <v>3918</v>
      </c>
      <c r="AL800" s="914" t="s">
        <v>3925</v>
      </c>
      <c r="AM800" s="643" t="s">
        <v>3926</v>
      </c>
      <c r="AN800" s="914">
        <v>3503991</v>
      </c>
      <c r="AO800" s="643" t="s">
        <v>139</v>
      </c>
      <c r="AP800" s="643">
        <v>1</v>
      </c>
      <c r="AQ800" s="644" t="s">
        <v>3177</v>
      </c>
      <c r="AR800" s="450" t="s">
        <v>3199</v>
      </c>
    </row>
    <row r="801" spans="33:44" ht="15" customHeight="1" x14ac:dyDescent="0.15">
      <c r="AG801" s="34"/>
      <c r="AI801" s="915"/>
      <c r="AK801" s="914" t="s">
        <v>3927</v>
      </c>
      <c r="AL801" s="914" t="s">
        <v>3928</v>
      </c>
      <c r="AM801" s="643" t="s">
        <v>3929</v>
      </c>
      <c r="AN801" s="914">
        <v>3504002</v>
      </c>
      <c r="AO801" s="643">
        <v>1</v>
      </c>
      <c r="AP801" s="643" t="s">
        <v>139</v>
      </c>
      <c r="AQ801" s="644" t="s">
        <v>3177</v>
      </c>
      <c r="AR801" s="450"/>
    </row>
    <row r="802" spans="33:44" ht="15" customHeight="1" x14ac:dyDescent="0.15">
      <c r="AG802" s="34"/>
      <c r="AI802" s="915"/>
      <c r="AK802" s="914" t="s">
        <v>3927</v>
      </c>
      <c r="AL802" s="914" t="s">
        <v>3930</v>
      </c>
      <c r="AM802" s="643" t="s">
        <v>3931</v>
      </c>
      <c r="AN802" s="914">
        <v>3504003</v>
      </c>
      <c r="AO802" s="643">
        <v>1</v>
      </c>
      <c r="AP802" s="643" t="s">
        <v>139</v>
      </c>
      <c r="AQ802" s="644" t="s">
        <v>3177</v>
      </c>
      <c r="AR802" s="450"/>
    </row>
    <row r="803" spans="33:44" ht="15" customHeight="1" x14ac:dyDescent="0.15">
      <c r="AG803" s="34"/>
      <c r="AI803" s="915"/>
      <c r="AK803" s="914" t="s">
        <v>3927</v>
      </c>
      <c r="AL803" s="914" t="s">
        <v>3932</v>
      </c>
      <c r="AM803" s="643" t="s">
        <v>3933</v>
      </c>
      <c r="AN803" s="914">
        <v>3504004</v>
      </c>
      <c r="AO803" s="643" t="s">
        <v>139</v>
      </c>
      <c r="AP803" s="643">
        <v>1</v>
      </c>
      <c r="AQ803" s="644" t="s">
        <v>3177</v>
      </c>
      <c r="AR803" s="450"/>
    </row>
    <row r="804" spans="33:44" ht="15" customHeight="1" x14ac:dyDescent="0.15">
      <c r="AG804" s="34"/>
      <c r="AI804" s="915"/>
      <c r="AK804" s="914" t="s">
        <v>3927</v>
      </c>
      <c r="AL804" s="914" t="s">
        <v>3934</v>
      </c>
      <c r="AM804" s="643" t="s">
        <v>3935</v>
      </c>
      <c r="AN804" s="914">
        <v>3504008</v>
      </c>
      <c r="AO804" s="643" t="s">
        <v>139</v>
      </c>
      <c r="AP804" s="643">
        <v>1</v>
      </c>
      <c r="AQ804" s="644" t="s">
        <v>3177</v>
      </c>
      <c r="AR804" s="450"/>
    </row>
    <row r="805" spans="33:44" ht="15" customHeight="1" x14ac:dyDescent="0.15">
      <c r="AG805" s="34"/>
      <c r="AI805" s="915"/>
      <c r="AK805" s="914" t="s">
        <v>3927</v>
      </c>
      <c r="AL805" s="914" t="s">
        <v>3936</v>
      </c>
      <c r="AM805" s="643" t="s">
        <v>3937</v>
      </c>
      <c r="AN805" s="914">
        <v>3504010</v>
      </c>
      <c r="AO805" s="643" t="s">
        <v>139</v>
      </c>
      <c r="AP805" s="643">
        <v>1</v>
      </c>
      <c r="AQ805" s="644" t="s">
        <v>3177</v>
      </c>
      <c r="AR805" s="450"/>
    </row>
    <row r="806" spans="33:44" ht="15" customHeight="1" x14ac:dyDescent="0.15">
      <c r="AG806" s="34"/>
      <c r="AI806" s="915"/>
      <c r="AK806" s="914" t="s">
        <v>3927</v>
      </c>
      <c r="AL806" s="914" t="s">
        <v>3938</v>
      </c>
      <c r="AM806" s="643" t="s">
        <v>3939</v>
      </c>
      <c r="AN806" s="914">
        <v>3504990</v>
      </c>
      <c r="AO806" s="643" t="s">
        <v>139</v>
      </c>
      <c r="AP806" s="643">
        <v>1</v>
      </c>
      <c r="AQ806" s="644" t="s">
        <v>3177</v>
      </c>
      <c r="AR806" s="450" t="s">
        <v>3199</v>
      </c>
    </row>
    <row r="807" spans="33:44" ht="15" customHeight="1" x14ac:dyDescent="0.15">
      <c r="AG807" s="34"/>
      <c r="AI807" s="915"/>
      <c r="AK807" s="914" t="s">
        <v>3927</v>
      </c>
      <c r="AL807" s="914" t="s">
        <v>3940</v>
      </c>
      <c r="AM807" s="643" t="s">
        <v>3941</v>
      </c>
      <c r="AN807" s="914">
        <v>3504991</v>
      </c>
      <c r="AO807" s="643" t="s">
        <v>139</v>
      </c>
      <c r="AP807" s="643">
        <v>1</v>
      </c>
      <c r="AQ807" s="644" t="s">
        <v>3198</v>
      </c>
      <c r="AR807" s="450" t="s">
        <v>3199</v>
      </c>
    </row>
    <row r="808" spans="33:44" ht="15" customHeight="1" x14ac:dyDescent="0.15">
      <c r="AG808" s="34"/>
      <c r="AI808" s="915"/>
      <c r="AK808" s="914" t="s">
        <v>3942</v>
      </c>
      <c r="AL808" s="914" t="s">
        <v>3943</v>
      </c>
      <c r="AM808" s="643" t="s">
        <v>3944</v>
      </c>
      <c r="AN808" s="914">
        <v>3505001</v>
      </c>
      <c r="AO808" s="643">
        <v>1</v>
      </c>
      <c r="AP808" s="643" t="s">
        <v>139</v>
      </c>
      <c r="AQ808" s="644" t="s">
        <v>3177</v>
      </c>
      <c r="AR808" s="450"/>
    </row>
    <row r="809" spans="33:44" ht="15" customHeight="1" x14ac:dyDescent="0.15">
      <c r="AG809" s="34"/>
      <c r="AI809" s="915"/>
      <c r="AK809" s="914" t="s">
        <v>3942</v>
      </c>
      <c r="AL809" s="914" t="s">
        <v>3945</v>
      </c>
      <c r="AM809" s="643" t="s">
        <v>3946</v>
      </c>
      <c r="AN809" s="914">
        <v>3505003</v>
      </c>
      <c r="AO809" s="643">
        <v>1</v>
      </c>
      <c r="AP809" s="643" t="s">
        <v>139</v>
      </c>
      <c r="AQ809" s="644" t="s">
        <v>3177</v>
      </c>
      <c r="AR809" s="450"/>
    </row>
    <row r="810" spans="33:44" ht="15" customHeight="1" x14ac:dyDescent="0.15">
      <c r="AG810" s="34"/>
      <c r="AI810" s="915"/>
      <c r="AK810" s="914" t="s">
        <v>3942</v>
      </c>
      <c r="AL810" s="914" t="s">
        <v>3947</v>
      </c>
      <c r="AM810" s="643" t="s">
        <v>3948</v>
      </c>
      <c r="AN810" s="914">
        <v>3505004</v>
      </c>
      <c r="AO810" s="643">
        <v>1</v>
      </c>
      <c r="AP810" s="643" t="s">
        <v>139</v>
      </c>
      <c r="AQ810" s="644" t="s">
        <v>3177</v>
      </c>
      <c r="AR810" s="450"/>
    </row>
    <row r="811" spans="33:44" ht="15" customHeight="1" x14ac:dyDescent="0.15">
      <c r="AG811" s="34"/>
      <c r="AI811" s="915"/>
      <c r="AK811" s="914" t="s">
        <v>3942</v>
      </c>
      <c r="AL811" s="914" t="s">
        <v>3949</v>
      </c>
      <c r="AM811" s="643" t="s">
        <v>3950</v>
      </c>
      <c r="AN811" s="914">
        <v>3505005</v>
      </c>
      <c r="AO811" s="643" t="s">
        <v>139</v>
      </c>
      <c r="AP811" s="643">
        <v>1</v>
      </c>
      <c r="AQ811" s="644" t="s">
        <v>3177</v>
      </c>
      <c r="AR811" s="450"/>
    </row>
    <row r="812" spans="33:44" ht="15" customHeight="1" x14ac:dyDescent="0.15">
      <c r="AG812" s="34"/>
      <c r="AI812" s="915"/>
      <c r="AK812" s="914" t="s">
        <v>3942</v>
      </c>
      <c r="AL812" s="914" t="s">
        <v>3951</v>
      </c>
      <c r="AM812" s="643" t="s">
        <v>3952</v>
      </c>
      <c r="AN812" s="914">
        <v>3505016</v>
      </c>
      <c r="AO812" s="643">
        <v>1</v>
      </c>
      <c r="AP812" s="643" t="s">
        <v>139</v>
      </c>
      <c r="AQ812" s="644" t="s">
        <v>3177</v>
      </c>
      <c r="AR812" s="450"/>
    </row>
    <row r="813" spans="33:44" ht="15" customHeight="1" x14ac:dyDescent="0.15">
      <c r="AG813" s="34"/>
      <c r="AI813" s="915"/>
      <c r="AK813" s="914" t="s">
        <v>3942</v>
      </c>
      <c r="AL813" s="916" t="s">
        <v>3953</v>
      </c>
      <c r="AM813" s="643" t="s">
        <v>3954</v>
      </c>
      <c r="AN813" s="914">
        <v>3505022</v>
      </c>
      <c r="AO813" s="643" t="s">
        <v>139</v>
      </c>
      <c r="AP813" s="643">
        <v>1</v>
      </c>
      <c r="AQ813" s="644" t="s">
        <v>3198</v>
      </c>
      <c r="AR813" s="450"/>
    </row>
    <row r="814" spans="33:44" ht="15" customHeight="1" x14ac:dyDescent="0.15">
      <c r="AG814" s="34"/>
      <c r="AI814" s="915"/>
      <c r="AK814" s="914" t="s">
        <v>3942</v>
      </c>
      <c r="AL814" s="914" t="s">
        <v>3955</v>
      </c>
      <c r="AM814" s="643" t="s">
        <v>3956</v>
      </c>
      <c r="AN814" s="914">
        <v>3505031</v>
      </c>
      <c r="AO814" s="643" t="s">
        <v>139</v>
      </c>
      <c r="AP814" s="643">
        <v>1</v>
      </c>
      <c r="AQ814" s="644" t="s">
        <v>3198</v>
      </c>
      <c r="AR814" s="450"/>
    </row>
    <row r="815" spans="33:44" ht="15" customHeight="1" x14ac:dyDescent="0.15">
      <c r="AG815" s="34"/>
      <c r="AI815" s="915"/>
      <c r="AK815" s="914" t="s">
        <v>3942</v>
      </c>
      <c r="AL815" s="914" t="s">
        <v>3957</v>
      </c>
      <c r="AM815" s="643" t="s">
        <v>3958</v>
      </c>
      <c r="AN815" s="914">
        <v>3505990</v>
      </c>
      <c r="AO815" s="643" t="s">
        <v>139</v>
      </c>
      <c r="AP815" s="643">
        <v>1</v>
      </c>
      <c r="AQ815" s="644" t="s">
        <v>3198</v>
      </c>
      <c r="AR815" s="450" t="s">
        <v>3199</v>
      </c>
    </row>
    <row r="816" spans="33:44" ht="15" customHeight="1" x14ac:dyDescent="0.15">
      <c r="AG816" s="34"/>
      <c r="AI816" s="915"/>
      <c r="AK816" s="914" t="s">
        <v>3942</v>
      </c>
      <c r="AL816" s="914" t="s">
        <v>3959</v>
      </c>
      <c r="AM816" s="643" t="s">
        <v>3960</v>
      </c>
      <c r="AN816" s="914">
        <v>3505991</v>
      </c>
      <c r="AO816" s="643" t="s">
        <v>139</v>
      </c>
      <c r="AP816" s="643">
        <v>1</v>
      </c>
      <c r="AQ816" s="644" t="s">
        <v>3198</v>
      </c>
      <c r="AR816" s="450" t="s">
        <v>3199</v>
      </c>
    </row>
    <row r="817" spans="33:44" ht="15" customHeight="1" x14ac:dyDescent="0.15">
      <c r="AG817" s="34"/>
      <c r="AI817" s="915"/>
      <c r="AK817" s="914" t="s">
        <v>3942</v>
      </c>
      <c r="AL817" s="917" t="s">
        <v>3961</v>
      </c>
      <c r="AM817" s="643" t="s">
        <v>3962</v>
      </c>
      <c r="AN817" s="914">
        <v>3505992</v>
      </c>
      <c r="AO817" s="643" t="s">
        <v>139</v>
      </c>
      <c r="AP817" s="643">
        <v>1</v>
      </c>
      <c r="AQ817" s="644" t="s">
        <v>3198</v>
      </c>
      <c r="AR817" s="450" t="s">
        <v>3199</v>
      </c>
    </row>
    <row r="818" spans="33:44" ht="15" customHeight="1" x14ac:dyDescent="0.15">
      <c r="AG818" s="34"/>
      <c r="AI818" s="915"/>
      <c r="AK818" s="914" t="s">
        <v>3963</v>
      </c>
      <c r="AL818" s="914" t="s">
        <v>3964</v>
      </c>
      <c r="AM818" s="643" t="s">
        <v>3965</v>
      </c>
      <c r="AN818" s="914">
        <v>3506001</v>
      </c>
      <c r="AO818" s="643" t="s">
        <v>139</v>
      </c>
      <c r="AP818" s="643">
        <v>1</v>
      </c>
      <c r="AQ818" s="644" t="s">
        <v>3177</v>
      </c>
      <c r="AR818" s="450"/>
    </row>
    <row r="819" spans="33:44" ht="15" customHeight="1" x14ac:dyDescent="0.15">
      <c r="AG819" s="34"/>
      <c r="AI819" s="915"/>
      <c r="AK819" s="914" t="s">
        <v>3963</v>
      </c>
      <c r="AL819" s="914" t="s">
        <v>3966</v>
      </c>
      <c r="AM819" s="643" t="s">
        <v>3967</v>
      </c>
      <c r="AN819" s="914">
        <v>3506004</v>
      </c>
      <c r="AO819" s="643" t="s">
        <v>139</v>
      </c>
      <c r="AP819" s="643">
        <v>1</v>
      </c>
      <c r="AQ819" s="644" t="s">
        <v>3177</v>
      </c>
      <c r="AR819" s="450"/>
    </row>
    <row r="820" spans="33:44" ht="15" customHeight="1" x14ac:dyDescent="0.15">
      <c r="AG820" s="34"/>
      <c r="AI820" s="915"/>
      <c r="AK820" s="914" t="s">
        <v>3963</v>
      </c>
      <c r="AL820" s="914" t="s">
        <v>3968</v>
      </c>
      <c r="AM820" s="643" t="s">
        <v>3969</v>
      </c>
      <c r="AN820" s="914">
        <v>3506005</v>
      </c>
      <c r="AO820" s="643" t="s">
        <v>139</v>
      </c>
      <c r="AP820" s="643">
        <v>1</v>
      </c>
      <c r="AQ820" s="644" t="s">
        <v>3177</v>
      </c>
      <c r="AR820" s="450"/>
    </row>
    <row r="821" spans="33:44" ht="15" customHeight="1" x14ac:dyDescent="0.15">
      <c r="AG821" s="34"/>
      <c r="AI821" s="915"/>
      <c r="AK821" s="914" t="s">
        <v>3963</v>
      </c>
      <c r="AL821" s="914" t="s">
        <v>3970</v>
      </c>
      <c r="AM821" s="643" t="s">
        <v>3971</v>
      </c>
      <c r="AN821" s="914">
        <v>3506006</v>
      </c>
      <c r="AO821" s="643">
        <v>1</v>
      </c>
      <c r="AP821" s="643" t="s">
        <v>139</v>
      </c>
      <c r="AQ821" s="644" t="s">
        <v>3177</v>
      </c>
      <c r="AR821" s="450"/>
    </row>
    <row r="822" spans="33:44" ht="15" customHeight="1" x14ac:dyDescent="0.15">
      <c r="AG822" s="34"/>
      <c r="AI822" s="915"/>
      <c r="AK822" s="914" t="s">
        <v>3963</v>
      </c>
      <c r="AL822" s="914" t="s">
        <v>3972</v>
      </c>
      <c r="AM822" s="643" t="s">
        <v>3973</v>
      </c>
      <c r="AN822" s="914">
        <v>3506010</v>
      </c>
      <c r="AO822" s="643" t="s">
        <v>139</v>
      </c>
      <c r="AP822" s="643">
        <v>1</v>
      </c>
      <c r="AQ822" s="644" t="s">
        <v>3177</v>
      </c>
      <c r="AR822" s="450"/>
    </row>
    <row r="823" spans="33:44" ht="15" customHeight="1" x14ac:dyDescent="0.15">
      <c r="AG823" s="34"/>
      <c r="AI823" s="915"/>
      <c r="AK823" s="914" t="s">
        <v>3963</v>
      </c>
      <c r="AL823" s="914" t="s">
        <v>3974</v>
      </c>
      <c r="AM823" s="643" t="s">
        <v>3975</v>
      </c>
      <c r="AN823" s="914">
        <v>3506011</v>
      </c>
      <c r="AO823" s="643">
        <v>1</v>
      </c>
      <c r="AP823" s="643" t="s">
        <v>139</v>
      </c>
      <c r="AQ823" s="644" t="s">
        <v>3177</v>
      </c>
      <c r="AR823" s="450"/>
    </row>
    <row r="824" spans="33:44" ht="15" customHeight="1" x14ac:dyDescent="0.15">
      <c r="AG824" s="34"/>
      <c r="AI824" s="915"/>
      <c r="AK824" s="914" t="s">
        <v>3963</v>
      </c>
      <c r="AL824" s="914" t="s">
        <v>3976</v>
      </c>
      <c r="AM824" s="643" t="s">
        <v>3977</v>
      </c>
      <c r="AN824" s="914">
        <v>3506014</v>
      </c>
      <c r="AO824" s="643" t="s">
        <v>139</v>
      </c>
      <c r="AP824" s="643">
        <v>1</v>
      </c>
      <c r="AQ824" s="644" t="s">
        <v>3177</v>
      </c>
      <c r="AR824" s="450"/>
    </row>
    <row r="825" spans="33:44" ht="15" customHeight="1" x14ac:dyDescent="0.15">
      <c r="AG825" s="34"/>
      <c r="AI825" s="915"/>
      <c r="AK825" s="914" t="s">
        <v>3963</v>
      </c>
      <c r="AL825" s="914" t="s">
        <v>3978</v>
      </c>
      <c r="AM825" s="643" t="s">
        <v>3979</v>
      </c>
      <c r="AN825" s="914">
        <v>3506016</v>
      </c>
      <c r="AO825" s="643">
        <v>1</v>
      </c>
      <c r="AP825" s="643" t="s">
        <v>139</v>
      </c>
      <c r="AQ825" s="644" t="s">
        <v>3177</v>
      </c>
      <c r="AR825" s="450"/>
    </row>
    <row r="826" spans="33:44" ht="15" customHeight="1" x14ac:dyDescent="0.15">
      <c r="AG826" s="34"/>
      <c r="AI826" s="915"/>
      <c r="AK826" s="914" t="s">
        <v>3963</v>
      </c>
      <c r="AL826" s="914" t="s">
        <v>3980</v>
      </c>
      <c r="AM826" s="643" t="s">
        <v>3981</v>
      </c>
      <c r="AN826" s="914">
        <v>3506019</v>
      </c>
      <c r="AO826" s="643" t="s">
        <v>139</v>
      </c>
      <c r="AP826" s="643">
        <v>1</v>
      </c>
      <c r="AQ826" s="644" t="s">
        <v>3177</v>
      </c>
      <c r="AR826" s="450"/>
    </row>
    <row r="827" spans="33:44" ht="15" customHeight="1" x14ac:dyDescent="0.15">
      <c r="AG827" s="34"/>
      <c r="AI827" s="915"/>
      <c r="AK827" s="914" t="s">
        <v>3982</v>
      </c>
      <c r="AL827" s="914" t="s">
        <v>3983</v>
      </c>
      <c r="AM827" s="643" t="s">
        <v>3984</v>
      </c>
      <c r="AN827" s="914">
        <v>3507002</v>
      </c>
      <c r="AO827" s="643">
        <v>1</v>
      </c>
      <c r="AP827" s="643" t="s">
        <v>139</v>
      </c>
      <c r="AQ827" s="644" t="s">
        <v>3177</v>
      </c>
      <c r="AR827" s="450"/>
    </row>
    <row r="828" spans="33:44" ht="15" customHeight="1" x14ac:dyDescent="0.15">
      <c r="AG828" s="34"/>
      <c r="AI828" s="915"/>
      <c r="AK828" s="914" t="s">
        <v>3982</v>
      </c>
      <c r="AL828" s="914" t="s">
        <v>3985</v>
      </c>
      <c r="AM828" s="643" t="s">
        <v>3986</v>
      </c>
      <c r="AN828" s="914">
        <v>3507004</v>
      </c>
      <c r="AO828" s="643">
        <v>1</v>
      </c>
      <c r="AP828" s="643" t="s">
        <v>139</v>
      </c>
      <c r="AQ828" s="644" t="s">
        <v>3177</v>
      </c>
      <c r="AR828" s="450"/>
    </row>
    <row r="829" spans="33:44" ht="15" customHeight="1" x14ac:dyDescent="0.15">
      <c r="AG829" s="34"/>
      <c r="AI829" s="915"/>
      <c r="AK829" s="914" t="s">
        <v>3982</v>
      </c>
      <c r="AL829" s="914" t="s">
        <v>3987</v>
      </c>
      <c r="AM829" s="643" t="s">
        <v>3988</v>
      </c>
      <c r="AN829" s="914">
        <v>3507008</v>
      </c>
      <c r="AO829" s="643">
        <v>1</v>
      </c>
      <c r="AP829" s="643" t="s">
        <v>139</v>
      </c>
      <c r="AQ829" s="644" t="s">
        <v>3177</v>
      </c>
      <c r="AR829" s="450"/>
    </row>
    <row r="830" spans="33:44" ht="15" customHeight="1" x14ac:dyDescent="0.15">
      <c r="AG830" s="34"/>
      <c r="AI830" s="915"/>
      <c r="AK830" s="914" t="s">
        <v>3982</v>
      </c>
      <c r="AL830" s="914" t="s">
        <v>3989</v>
      </c>
      <c r="AM830" s="643" t="s">
        <v>3990</v>
      </c>
      <c r="AN830" s="914">
        <v>3507009</v>
      </c>
      <c r="AO830" s="643" t="s">
        <v>139</v>
      </c>
      <c r="AP830" s="643">
        <v>1</v>
      </c>
      <c r="AQ830" s="644" t="s">
        <v>3177</v>
      </c>
      <c r="AR830" s="450"/>
    </row>
    <row r="831" spans="33:44" ht="15" customHeight="1" x14ac:dyDescent="0.15">
      <c r="AG831" s="34"/>
      <c r="AI831" s="915"/>
      <c r="AK831" s="914" t="s">
        <v>3982</v>
      </c>
      <c r="AL831" s="914" t="s">
        <v>3991</v>
      </c>
      <c r="AM831" s="643" t="s">
        <v>3992</v>
      </c>
      <c r="AN831" s="914">
        <v>3507011</v>
      </c>
      <c r="AO831" s="643" t="s">
        <v>139</v>
      </c>
      <c r="AP831" s="643">
        <v>1</v>
      </c>
      <c r="AQ831" s="644" t="s">
        <v>3177</v>
      </c>
      <c r="AR831" s="450"/>
    </row>
    <row r="832" spans="33:44" ht="15" customHeight="1" x14ac:dyDescent="0.15">
      <c r="AG832" s="34"/>
      <c r="AI832" s="915"/>
      <c r="AK832" s="914" t="s">
        <v>3982</v>
      </c>
      <c r="AL832" s="914" t="s">
        <v>3993</v>
      </c>
      <c r="AM832" s="643" t="s">
        <v>3994</v>
      </c>
      <c r="AN832" s="914">
        <v>3507013</v>
      </c>
      <c r="AO832" s="643">
        <v>1</v>
      </c>
      <c r="AP832" s="643" t="s">
        <v>139</v>
      </c>
      <c r="AQ832" s="644" t="s">
        <v>3177</v>
      </c>
      <c r="AR832" s="450"/>
    </row>
    <row r="833" spans="33:44" ht="15" customHeight="1" x14ac:dyDescent="0.15">
      <c r="AG833" s="34"/>
      <c r="AI833" s="915"/>
      <c r="AK833" s="914" t="s">
        <v>3982</v>
      </c>
      <c r="AL833" s="914" t="s">
        <v>3995</v>
      </c>
      <c r="AM833" s="643" t="s">
        <v>3996</v>
      </c>
      <c r="AN833" s="914">
        <v>3507016</v>
      </c>
      <c r="AO833" s="643">
        <v>1</v>
      </c>
      <c r="AP833" s="643" t="s">
        <v>139</v>
      </c>
      <c r="AQ833" s="644" t="s">
        <v>3177</v>
      </c>
      <c r="AR833" s="450"/>
    </row>
    <row r="834" spans="33:44" ht="15" customHeight="1" x14ac:dyDescent="0.15">
      <c r="AG834" s="34"/>
      <c r="AI834" s="915"/>
      <c r="AK834" s="914" t="s">
        <v>3982</v>
      </c>
      <c r="AL834" s="914" t="s">
        <v>3997</v>
      </c>
      <c r="AM834" s="643" t="s">
        <v>3998</v>
      </c>
      <c r="AN834" s="914">
        <v>3507017</v>
      </c>
      <c r="AO834" s="643">
        <v>1</v>
      </c>
      <c r="AP834" s="643" t="s">
        <v>139</v>
      </c>
      <c r="AQ834" s="644" t="s">
        <v>3177</v>
      </c>
      <c r="AR834" s="450"/>
    </row>
    <row r="835" spans="33:44" ht="15" customHeight="1" x14ac:dyDescent="0.15">
      <c r="AG835" s="34"/>
      <c r="AI835" s="915"/>
      <c r="AK835" s="914" t="s">
        <v>3982</v>
      </c>
      <c r="AL835" s="914" t="s">
        <v>3999</v>
      </c>
      <c r="AM835" s="643" t="s">
        <v>4000</v>
      </c>
      <c r="AN835" s="914">
        <v>3507018</v>
      </c>
      <c r="AO835" s="643" t="s">
        <v>139</v>
      </c>
      <c r="AP835" s="643">
        <v>1</v>
      </c>
      <c r="AQ835" s="644" t="s">
        <v>3177</v>
      </c>
      <c r="AR835" s="450"/>
    </row>
    <row r="836" spans="33:44" ht="15" customHeight="1" x14ac:dyDescent="0.15">
      <c r="AG836" s="34"/>
      <c r="AI836" s="915"/>
      <c r="AK836" s="914" t="s">
        <v>3982</v>
      </c>
      <c r="AL836" s="914" t="s">
        <v>4001</v>
      </c>
      <c r="AM836" s="643" t="s">
        <v>4002</v>
      </c>
      <c r="AN836" s="914">
        <v>3507020</v>
      </c>
      <c r="AO836" s="643" t="s">
        <v>139</v>
      </c>
      <c r="AP836" s="643">
        <v>1</v>
      </c>
      <c r="AQ836" s="644" t="s">
        <v>3177</v>
      </c>
      <c r="AR836" s="450"/>
    </row>
    <row r="837" spans="33:44" ht="15" customHeight="1" x14ac:dyDescent="0.15">
      <c r="AG837" s="34"/>
      <c r="AI837" s="915"/>
      <c r="AK837" s="914" t="s">
        <v>3982</v>
      </c>
      <c r="AL837" s="914" t="s">
        <v>4003</v>
      </c>
      <c r="AM837" s="643" t="s">
        <v>4004</v>
      </c>
      <c r="AN837" s="914">
        <v>3507021</v>
      </c>
      <c r="AO837" s="643">
        <v>1</v>
      </c>
      <c r="AP837" s="643" t="s">
        <v>139</v>
      </c>
      <c r="AQ837" s="644" t="s">
        <v>3177</v>
      </c>
      <c r="AR837" s="450"/>
    </row>
    <row r="838" spans="33:44" ht="15" customHeight="1" x14ac:dyDescent="0.15">
      <c r="AG838" s="34"/>
      <c r="AI838" s="915"/>
      <c r="AK838" s="914" t="s">
        <v>3982</v>
      </c>
      <c r="AL838" s="914" t="s">
        <v>4005</v>
      </c>
      <c r="AM838" s="643" t="s">
        <v>4006</v>
      </c>
      <c r="AN838" s="914">
        <v>3507022</v>
      </c>
      <c r="AO838" s="643">
        <v>1</v>
      </c>
      <c r="AP838" s="643" t="s">
        <v>139</v>
      </c>
      <c r="AQ838" s="644" t="s">
        <v>3177</v>
      </c>
      <c r="AR838" s="450"/>
    </row>
    <row r="839" spans="33:44" ht="15" customHeight="1" x14ac:dyDescent="0.15">
      <c r="AG839" s="34"/>
      <c r="AI839" s="915"/>
      <c r="AK839" s="914" t="s">
        <v>3982</v>
      </c>
      <c r="AL839" s="914" t="s">
        <v>4007</v>
      </c>
      <c r="AM839" s="643" t="s">
        <v>4008</v>
      </c>
      <c r="AN839" s="914">
        <v>3507023</v>
      </c>
      <c r="AO839" s="643">
        <v>1</v>
      </c>
      <c r="AP839" s="643" t="s">
        <v>139</v>
      </c>
      <c r="AQ839" s="644" t="s">
        <v>3177</v>
      </c>
      <c r="AR839" s="450"/>
    </row>
    <row r="840" spans="33:44" ht="15" customHeight="1" x14ac:dyDescent="0.15">
      <c r="AG840" s="34"/>
      <c r="AI840" s="915"/>
      <c r="AK840" s="914" t="s">
        <v>3982</v>
      </c>
      <c r="AL840" s="914" t="s">
        <v>4009</v>
      </c>
      <c r="AM840" s="643" t="s">
        <v>4010</v>
      </c>
      <c r="AN840" s="914">
        <v>3507024</v>
      </c>
      <c r="AO840" s="643">
        <v>1</v>
      </c>
      <c r="AP840" s="643" t="s">
        <v>139</v>
      </c>
      <c r="AQ840" s="644" t="s">
        <v>3177</v>
      </c>
      <c r="AR840" s="450"/>
    </row>
    <row r="841" spans="33:44" ht="15" customHeight="1" x14ac:dyDescent="0.15">
      <c r="AG841" s="34"/>
      <c r="AI841" s="915"/>
      <c r="AK841" s="914" t="s">
        <v>3982</v>
      </c>
      <c r="AL841" s="914" t="s">
        <v>4011</v>
      </c>
      <c r="AM841" s="643" t="s">
        <v>4012</v>
      </c>
      <c r="AN841" s="914">
        <v>3507025</v>
      </c>
      <c r="AO841" s="643" t="s">
        <v>139</v>
      </c>
      <c r="AP841" s="643">
        <v>1</v>
      </c>
      <c r="AQ841" s="644" t="s">
        <v>3177</v>
      </c>
      <c r="AR841" s="450"/>
    </row>
    <row r="842" spans="33:44" ht="15" customHeight="1" x14ac:dyDescent="0.15">
      <c r="AG842" s="34"/>
      <c r="AI842" s="915"/>
      <c r="AK842" s="914" t="s">
        <v>3982</v>
      </c>
      <c r="AL842" s="914" t="s">
        <v>4013</v>
      </c>
      <c r="AM842" s="643" t="s">
        <v>4014</v>
      </c>
      <c r="AN842" s="914">
        <v>3507028</v>
      </c>
      <c r="AO842" s="643" t="s">
        <v>139</v>
      </c>
      <c r="AP842" s="643">
        <v>1</v>
      </c>
      <c r="AQ842" s="644" t="s">
        <v>3177</v>
      </c>
      <c r="AR842" s="450"/>
    </row>
    <row r="843" spans="33:44" ht="15" customHeight="1" x14ac:dyDescent="0.15">
      <c r="AG843" s="34"/>
      <c r="AI843" s="915"/>
      <c r="AK843" s="914" t="s">
        <v>3982</v>
      </c>
      <c r="AL843" s="914" t="s">
        <v>4015</v>
      </c>
      <c r="AM843" s="643" t="s">
        <v>4016</v>
      </c>
      <c r="AN843" s="914">
        <v>3507030</v>
      </c>
      <c r="AO843" s="643">
        <v>1</v>
      </c>
      <c r="AP843" s="643" t="s">
        <v>139</v>
      </c>
      <c r="AQ843" s="644" t="s">
        <v>3177</v>
      </c>
      <c r="AR843" s="450"/>
    </row>
    <row r="844" spans="33:44" ht="15" customHeight="1" x14ac:dyDescent="0.15">
      <c r="AG844" s="34"/>
      <c r="AI844" s="915"/>
      <c r="AK844" s="914" t="s">
        <v>3982</v>
      </c>
      <c r="AL844" s="914" t="s">
        <v>4017</v>
      </c>
      <c r="AM844" s="643" t="s">
        <v>4018</v>
      </c>
      <c r="AN844" s="914">
        <v>3507031</v>
      </c>
      <c r="AO844" s="643" t="s">
        <v>139</v>
      </c>
      <c r="AP844" s="643">
        <v>1</v>
      </c>
      <c r="AQ844" s="644" t="s">
        <v>3177</v>
      </c>
      <c r="AR844" s="450"/>
    </row>
    <row r="845" spans="33:44" ht="15" customHeight="1" x14ac:dyDescent="0.15">
      <c r="AG845" s="34"/>
      <c r="AI845" s="915"/>
      <c r="AK845" s="914" t="s">
        <v>3982</v>
      </c>
      <c r="AL845" s="914" t="s">
        <v>4019</v>
      </c>
      <c r="AM845" s="643" t="s">
        <v>4020</v>
      </c>
      <c r="AN845" s="914">
        <v>3507032</v>
      </c>
      <c r="AO845" s="643">
        <v>1</v>
      </c>
      <c r="AP845" s="643" t="s">
        <v>139</v>
      </c>
      <c r="AQ845" s="644" t="s">
        <v>3177</v>
      </c>
      <c r="AR845" s="450"/>
    </row>
    <row r="846" spans="33:44" ht="15" customHeight="1" x14ac:dyDescent="0.15">
      <c r="AG846" s="34"/>
      <c r="AI846" s="915"/>
      <c r="AK846" s="914" t="s">
        <v>3982</v>
      </c>
      <c r="AL846" s="914" t="s">
        <v>4021</v>
      </c>
      <c r="AM846" s="643" t="s">
        <v>4022</v>
      </c>
      <c r="AN846" s="914">
        <v>3507033</v>
      </c>
      <c r="AO846" s="643" t="s">
        <v>139</v>
      </c>
      <c r="AP846" s="643">
        <v>1</v>
      </c>
      <c r="AQ846" s="644" t="s">
        <v>3177</v>
      </c>
      <c r="AR846" s="450"/>
    </row>
    <row r="847" spans="33:44" ht="15" customHeight="1" x14ac:dyDescent="0.15">
      <c r="AG847" s="34"/>
      <c r="AI847" s="915"/>
      <c r="AK847" s="914" t="s">
        <v>3982</v>
      </c>
      <c r="AL847" s="914" t="s">
        <v>4023</v>
      </c>
      <c r="AM847" s="643" t="s">
        <v>4024</v>
      </c>
      <c r="AN847" s="914">
        <v>3507034</v>
      </c>
      <c r="AO847" s="643" t="s">
        <v>139</v>
      </c>
      <c r="AP847" s="643">
        <v>1</v>
      </c>
      <c r="AQ847" s="644" t="s">
        <v>3177</v>
      </c>
      <c r="AR847" s="450"/>
    </row>
    <row r="848" spans="33:44" ht="15" customHeight="1" x14ac:dyDescent="0.15">
      <c r="AG848" s="34"/>
      <c r="AI848" s="915"/>
      <c r="AK848" s="914" t="s">
        <v>3982</v>
      </c>
      <c r="AL848" s="914" t="s">
        <v>4025</v>
      </c>
      <c r="AM848" s="643" t="s">
        <v>4026</v>
      </c>
      <c r="AN848" s="914">
        <v>3507035</v>
      </c>
      <c r="AO848" s="643" t="s">
        <v>139</v>
      </c>
      <c r="AP848" s="643">
        <v>1</v>
      </c>
      <c r="AQ848" s="644" t="s">
        <v>3177</v>
      </c>
      <c r="AR848" s="450"/>
    </row>
    <row r="849" spans="33:44" ht="15" customHeight="1" x14ac:dyDescent="0.15">
      <c r="AG849" s="34"/>
      <c r="AI849" s="915"/>
      <c r="AK849" s="914" t="s">
        <v>3982</v>
      </c>
      <c r="AL849" s="914" t="s">
        <v>4027</v>
      </c>
      <c r="AM849" s="643" t="s">
        <v>4028</v>
      </c>
      <c r="AN849" s="914">
        <v>3507036</v>
      </c>
      <c r="AO849" s="643" t="s">
        <v>139</v>
      </c>
      <c r="AP849" s="643">
        <v>1</v>
      </c>
      <c r="AQ849" s="644" t="s">
        <v>3177</v>
      </c>
      <c r="AR849" s="450"/>
    </row>
    <row r="850" spans="33:44" ht="15" customHeight="1" x14ac:dyDescent="0.15">
      <c r="AG850" s="34"/>
      <c r="AI850" s="915"/>
      <c r="AK850" s="914" t="s">
        <v>3982</v>
      </c>
      <c r="AL850" s="914" t="s">
        <v>4029</v>
      </c>
      <c r="AM850" s="643" t="s">
        <v>4030</v>
      </c>
      <c r="AN850" s="914">
        <v>3507038</v>
      </c>
      <c r="AO850" s="643">
        <v>1</v>
      </c>
      <c r="AP850" s="643" t="s">
        <v>139</v>
      </c>
      <c r="AQ850" s="644" t="s">
        <v>3177</v>
      </c>
      <c r="AR850" s="450"/>
    </row>
    <row r="851" spans="33:44" ht="15" customHeight="1" x14ac:dyDescent="0.15">
      <c r="AG851" s="34"/>
      <c r="AI851" s="915"/>
      <c r="AK851" s="914" t="s">
        <v>3982</v>
      </c>
      <c r="AL851" s="914" t="s">
        <v>4031</v>
      </c>
      <c r="AM851" s="643" t="s">
        <v>4032</v>
      </c>
      <c r="AN851" s="914">
        <v>3507039</v>
      </c>
      <c r="AO851" s="643">
        <v>1</v>
      </c>
      <c r="AP851" s="643" t="s">
        <v>139</v>
      </c>
      <c r="AQ851" s="644" t="s">
        <v>3177</v>
      </c>
      <c r="AR851" s="450"/>
    </row>
    <row r="852" spans="33:44" ht="15" customHeight="1" x14ac:dyDescent="0.15">
      <c r="AG852" s="34"/>
      <c r="AI852" s="915"/>
      <c r="AK852" s="914" t="s">
        <v>3982</v>
      </c>
      <c r="AL852" s="914" t="s">
        <v>4033</v>
      </c>
      <c r="AM852" s="643" t="s">
        <v>4034</v>
      </c>
      <c r="AN852" s="914">
        <v>3507041</v>
      </c>
      <c r="AO852" s="643" t="s">
        <v>139</v>
      </c>
      <c r="AP852" s="643">
        <v>1</v>
      </c>
      <c r="AQ852" s="644" t="s">
        <v>3177</v>
      </c>
      <c r="AR852" s="450"/>
    </row>
    <row r="853" spans="33:44" ht="15" customHeight="1" x14ac:dyDescent="0.15">
      <c r="AG853" s="34"/>
      <c r="AI853" s="915"/>
      <c r="AK853" s="914" t="s">
        <v>3982</v>
      </c>
      <c r="AL853" s="914" t="s">
        <v>4035</v>
      </c>
      <c r="AM853" s="643" t="s">
        <v>4036</v>
      </c>
      <c r="AN853" s="914">
        <v>3507043</v>
      </c>
      <c r="AO853" s="643" t="s">
        <v>139</v>
      </c>
      <c r="AP853" s="643">
        <v>1</v>
      </c>
      <c r="AQ853" s="644" t="s">
        <v>3177</v>
      </c>
      <c r="AR853" s="450"/>
    </row>
    <row r="854" spans="33:44" ht="15" customHeight="1" x14ac:dyDescent="0.15">
      <c r="AG854" s="34"/>
      <c r="AI854" s="915"/>
      <c r="AK854" s="914" t="s">
        <v>4037</v>
      </c>
      <c r="AL854" s="914" t="s">
        <v>4038</v>
      </c>
      <c r="AM854" s="643" t="s">
        <v>4039</v>
      </c>
      <c r="AN854" s="914">
        <v>3508001</v>
      </c>
      <c r="AO854" s="643">
        <v>1</v>
      </c>
      <c r="AP854" s="643" t="s">
        <v>139</v>
      </c>
      <c r="AQ854" s="644" t="s">
        <v>3177</v>
      </c>
      <c r="AR854" s="450"/>
    </row>
    <row r="855" spans="33:44" ht="15" customHeight="1" x14ac:dyDescent="0.15">
      <c r="AG855" s="34"/>
      <c r="AI855" s="915"/>
      <c r="AK855" s="914" t="s">
        <v>4037</v>
      </c>
      <c r="AL855" s="914" t="s">
        <v>4040</v>
      </c>
      <c r="AM855" s="643" t="s">
        <v>4041</v>
      </c>
      <c r="AN855" s="914">
        <v>3508002</v>
      </c>
      <c r="AO855" s="643">
        <v>1</v>
      </c>
      <c r="AP855" s="643" t="s">
        <v>139</v>
      </c>
      <c r="AQ855" s="644" t="s">
        <v>3177</v>
      </c>
      <c r="AR855" s="450"/>
    </row>
    <row r="856" spans="33:44" ht="15" customHeight="1" x14ac:dyDescent="0.15">
      <c r="AG856" s="34"/>
      <c r="AI856" s="915"/>
      <c r="AK856" s="914" t="s">
        <v>4037</v>
      </c>
      <c r="AL856" s="914" t="s">
        <v>4042</v>
      </c>
      <c r="AM856" s="643" t="s">
        <v>4043</v>
      </c>
      <c r="AN856" s="914">
        <v>3508004</v>
      </c>
      <c r="AO856" s="643">
        <v>1</v>
      </c>
      <c r="AP856" s="643" t="s">
        <v>139</v>
      </c>
      <c r="AQ856" s="644" t="s">
        <v>3177</v>
      </c>
      <c r="AR856" s="450"/>
    </row>
    <row r="857" spans="33:44" ht="15" customHeight="1" x14ac:dyDescent="0.15">
      <c r="AG857" s="34"/>
      <c r="AI857" s="915"/>
      <c r="AK857" s="914" t="s">
        <v>4037</v>
      </c>
      <c r="AL857" s="914" t="s">
        <v>4044</v>
      </c>
      <c r="AM857" s="643" t="s">
        <v>4045</v>
      </c>
      <c r="AN857" s="914">
        <v>3508005</v>
      </c>
      <c r="AO857" s="643">
        <v>1</v>
      </c>
      <c r="AP857" s="643" t="s">
        <v>139</v>
      </c>
      <c r="AQ857" s="644" t="s">
        <v>3177</v>
      </c>
      <c r="AR857" s="450"/>
    </row>
    <row r="858" spans="33:44" ht="15" customHeight="1" x14ac:dyDescent="0.15">
      <c r="AG858" s="34"/>
      <c r="AI858" s="915"/>
      <c r="AK858" s="914" t="s">
        <v>4037</v>
      </c>
      <c r="AL858" s="914" t="s">
        <v>4046</v>
      </c>
      <c r="AM858" s="643" t="s">
        <v>4047</v>
      </c>
      <c r="AN858" s="914">
        <v>3508008</v>
      </c>
      <c r="AO858" s="643">
        <v>1</v>
      </c>
      <c r="AP858" s="643" t="s">
        <v>139</v>
      </c>
      <c r="AQ858" s="644" t="s">
        <v>3177</v>
      </c>
      <c r="AR858" s="450"/>
    </row>
    <row r="859" spans="33:44" ht="15" customHeight="1" x14ac:dyDescent="0.15">
      <c r="AG859" s="34"/>
      <c r="AI859" s="915"/>
      <c r="AK859" s="914" t="s">
        <v>4037</v>
      </c>
      <c r="AL859" s="914" t="s">
        <v>4048</v>
      </c>
      <c r="AM859" s="643" t="s">
        <v>4049</v>
      </c>
      <c r="AN859" s="914">
        <v>3508009</v>
      </c>
      <c r="AO859" s="643">
        <v>1</v>
      </c>
      <c r="AP859" s="643" t="s">
        <v>139</v>
      </c>
      <c r="AQ859" s="644" t="s">
        <v>3177</v>
      </c>
      <c r="AR859" s="450"/>
    </row>
    <row r="860" spans="33:44" ht="15" customHeight="1" x14ac:dyDescent="0.15">
      <c r="AG860" s="34"/>
      <c r="AI860" s="915"/>
      <c r="AK860" s="914" t="s">
        <v>4037</v>
      </c>
      <c r="AL860" s="914" t="s">
        <v>4050</v>
      </c>
      <c r="AM860" s="643" t="s">
        <v>4051</v>
      </c>
      <c r="AN860" s="914">
        <v>3508014</v>
      </c>
      <c r="AO860" s="643">
        <v>1</v>
      </c>
      <c r="AP860" s="643" t="s">
        <v>139</v>
      </c>
      <c r="AQ860" s="644" t="s">
        <v>3177</v>
      </c>
      <c r="AR860" s="450"/>
    </row>
    <row r="861" spans="33:44" ht="15" customHeight="1" x14ac:dyDescent="0.15">
      <c r="AG861" s="34"/>
      <c r="AI861" s="915"/>
      <c r="AK861" s="914" t="s">
        <v>4037</v>
      </c>
      <c r="AL861" s="914" t="s">
        <v>4052</v>
      </c>
      <c r="AM861" s="643" t="s">
        <v>4053</v>
      </c>
      <c r="AN861" s="914">
        <v>3508019</v>
      </c>
      <c r="AO861" s="643" t="s">
        <v>139</v>
      </c>
      <c r="AP861" s="643">
        <v>1</v>
      </c>
      <c r="AQ861" s="644" t="s">
        <v>3177</v>
      </c>
      <c r="AR861" s="450"/>
    </row>
    <row r="862" spans="33:44" ht="15" customHeight="1" x14ac:dyDescent="0.15">
      <c r="AG862" s="34"/>
      <c r="AI862" s="915"/>
      <c r="AK862" s="914" t="s">
        <v>4037</v>
      </c>
      <c r="AL862" s="914" t="s">
        <v>4054</v>
      </c>
      <c r="AM862" s="643" t="s">
        <v>4055</v>
      </c>
      <c r="AN862" s="914">
        <v>3508021</v>
      </c>
      <c r="AO862" s="643">
        <v>1</v>
      </c>
      <c r="AP862" s="643" t="s">
        <v>139</v>
      </c>
      <c r="AQ862" s="644" t="s">
        <v>3177</v>
      </c>
      <c r="AR862" s="450"/>
    </row>
    <row r="863" spans="33:44" ht="15" customHeight="1" x14ac:dyDescent="0.15">
      <c r="AG863" s="34"/>
      <c r="AI863" s="915"/>
      <c r="AK863" s="914" t="s">
        <v>4037</v>
      </c>
      <c r="AL863" s="914" t="s">
        <v>4056</v>
      </c>
      <c r="AM863" s="643" t="s">
        <v>4057</v>
      </c>
      <c r="AN863" s="914">
        <v>3508022</v>
      </c>
      <c r="AO863" s="643">
        <v>1</v>
      </c>
      <c r="AP863" s="643" t="s">
        <v>139</v>
      </c>
      <c r="AQ863" s="644" t="s">
        <v>3177</v>
      </c>
      <c r="AR863" s="450"/>
    </row>
    <row r="864" spans="33:44" ht="15" customHeight="1" x14ac:dyDescent="0.15">
      <c r="AG864" s="34"/>
      <c r="AI864" s="915"/>
      <c r="AK864" s="914" t="s">
        <v>4037</v>
      </c>
      <c r="AL864" s="914" t="s">
        <v>4058</v>
      </c>
      <c r="AM864" s="643" t="s">
        <v>4059</v>
      </c>
      <c r="AN864" s="914">
        <v>3508025</v>
      </c>
      <c r="AO864" s="643">
        <v>1</v>
      </c>
      <c r="AP864" s="643" t="s">
        <v>139</v>
      </c>
      <c r="AQ864" s="644" t="s">
        <v>3177</v>
      </c>
      <c r="AR864" s="450"/>
    </row>
    <row r="865" spans="33:44" ht="15" customHeight="1" x14ac:dyDescent="0.15">
      <c r="AG865" s="34"/>
      <c r="AI865" s="915"/>
      <c r="AK865" s="914" t="s">
        <v>4037</v>
      </c>
      <c r="AL865" s="914" t="s">
        <v>4060</v>
      </c>
      <c r="AM865" s="643" t="s">
        <v>4061</v>
      </c>
      <c r="AN865" s="914">
        <v>3508026</v>
      </c>
      <c r="AO865" s="643">
        <v>1</v>
      </c>
      <c r="AP865" s="643" t="s">
        <v>139</v>
      </c>
      <c r="AQ865" s="644" t="s">
        <v>3177</v>
      </c>
      <c r="AR865" s="450"/>
    </row>
    <row r="866" spans="33:44" ht="15" customHeight="1" x14ac:dyDescent="0.15">
      <c r="AG866" s="34"/>
      <c r="AI866" s="915"/>
      <c r="AK866" s="914" t="s">
        <v>4037</v>
      </c>
      <c r="AL866" s="914" t="s">
        <v>4062</v>
      </c>
      <c r="AM866" s="643" t="s">
        <v>4063</v>
      </c>
      <c r="AN866" s="914">
        <v>3508033</v>
      </c>
      <c r="AO866" s="643">
        <v>1</v>
      </c>
      <c r="AP866" s="643" t="s">
        <v>139</v>
      </c>
      <c r="AQ866" s="644" t="s">
        <v>3177</v>
      </c>
      <c r="AR866" s="450"/>
    </row>
    <row r="867" spans="33:44" ht="15" customHeight="1" x14ac:dyDescent="0.15">
      <c r="AG867" s="34"/>
      <c r="AI867" s="915"/>
      <c r="AK867" s="914" t="s">
        <v>4037</v>
      </c>
      <c r="AL867" s="914" t="s">
        <v>4064</v>
      </c>
      <c r="AM867" s="643" t="s">
        <v>4065</v>
      </c>
      <c r="AN867" s="914">
        <v>3508034</v>
      </c>
      <c r="AO867" s="643">
        <v>1</v>
      </c>
      <c r="AP867" s="643" t="s">
        <v>139</v>
      </c>
      <c r="AQ867" s="644" t="s">
        <v>3177</v>
      </c>
      <c r="AR867" s="450"/>
    </row>
    <row r="868" spans="33:44" ht="15" customHeight="1" x14ac:dyDescent="0.15">
      <c r="AG868" s="34"/>
      <c r="AI868" s="915"/>
      <c r="AK868" s="914" t="s">
        <v>4037</v>
      </c>
      <c r="AL868" s="914" t="s">
        <v>4066</v>
      </c>
      <c r="AM868" s="643" t="s">
        <v>4067</v>
      </c>
      <c r="AN868" s="914">
        <v>3508035</v>
      </c>
      <c r="AO868" s="643" t="s">
        <v>139</v>
      </c>
      <c r="AP868" s="643">
        <v>1</v>
      </c>
      <c r="AQ868" s="644" t="s">
        <v>3177</v>
      </c>
      <c r="AR868" s="450"/>
    </row>
    <row r="869" spans="33:44" ht="15" customHeight="1" x14ac:dyDescent="0.15">
      <c r="AG869" s="34"/>
      <c r="AI869" s="915"/>
      <c r="AK869" s="914" t="s">
        <v>4037</v>
      </c>
      <c r="AL869" s="914" t="s">
        <v>4068</v>
      </c>
      <c r="AM869" s="643" t="s">
        <v>4069</v>
      </c>
      <c r="AN869" s="914">
        <v>3508036</v>
      </c>
      <c r="AO869" s="643">
        <v>1</v>
      </c>
      <c r="AP869" s="643" t="s">
        <v>139</v>
      </c>
      <c r="AQ869" s="644" t="s">
        <v>3177</v>
      </c>
      <c r="AR869" s="450"/>
    </row>
    <row r="870" spans="33:44" ht="15" customHeight="1" x14ac:dyDescent="0.15">
      <c r="AG870" s="34"/>
      <c r="AI870" s="915"/>
      <c r="AK870" s="914" t="s">
        <v>4037</v>
      </c>
      <c r="AL870" s="914" t="s">
        <v>4070</v>
      </c>
      <c r="AM870" s="643" t="s">
        <v>4071</v>
      </c>
      <c r="AN870" s="914">
        <v>3508037</v>
      </c>
      <c r="AO870" s="643" t="s">
        <v>139</v>
      </c>
      <c r="AP870" s="643">
        <v>1</v>
      </c>
      <c r="AQ870" s="644" t="s">
        <v>3177</v>
      </c>
      <c r="AR870" s="450"/>
    </row>
    <row r="871" spans="33:44" ht="15" customHeight="1" x14ac:dyDescent="0.15">
      <c r="AG871" s="34"/>
      <c r="AI871" s="915"/>
      <c r="AK871" s="914" t="s">
        <v>4037</v>
      </c>
      <c r="AL871" s="914" t="s">
        <v>3650</v>
      </c>
      <c r="AM871" s="643" t="s">
        <v>4072</v>
      </c>
      <c r="AN871" s="914">
        <v>3508044</v>
      </c>
      <c r="AO871" s="643" t="s">
        <v>139</v>
      </c>
      <c r="AP871" s="643">
        <v>1</v>
      </c>
      <c r="AQ871" s="644" t="s">
        <v>3177</v>
      </c>
      <c r="AR871" s="450"/>
    </row>
    <row r="872" spans="33:44" ht="15" customHeight="1" x14ac:dyDescent="0.15">
      <c r="AG872" s="34"/>
      <c r="AI872" s="915"/>
      <c r="AK872" s="914" t="s">
        <v>4037</v>
      </c>
      <c r="AL872" s="914" t="s">
        <v>4073</v>
      </c>
      <c r="AM872" s="643" t="s">
        <v>4074</v>
      </c>
      <c r="AN872" s="914">
        <v>3508054</v>
      </c>
      <c r="AO872" s="643" t="s">
        <v>139</v>
      </c>
      <c r="AP872" s="643">
        <v>1</v>
      </c>
      <c r="AQ872" s="644" t="s">
        <v>3177</v>
      </c>
      <c r="AR872" s="450"/>
    </row>
    <row r="873" spans="33:44" ht="15" customHeight="1" x14ac:dyDescent="0.15">
      <c r="AG873" s="34"/>
      <c r="AI873" s="915"/>
      <c r="AK873" s="914" t="s">
        <v>4037</v>
      </c>
      <c r="AL873" s="914" t="s">
        <v>4075</v>
      </c>
      <c r="AM873" s="643" t="s">
        <v>4076</v>
      </c>
      <c r="AN873" s="914">
        <v>3508058</v>
      </c>
      <c r="AO873" s="643" t="s">
        <v>139</v>
      </c>
      <c r="AP873" s="643">
        <v>1</v>
      </c>
      <c r="AQ873" s="644" t="s">
        <v>3177</v>
      </c>
      <c r="AR873" s="450"/>
    </row>
    <row r="874" spans="33:44" ht="15" customHeight="1" x14ac:dyDescent="0.15">
      <c r="AG874" s="34"/>
      <c r="AI874" s="915"/>
      <c r="AK874" s="918" t="s">
        <v>4037</v>
      </c>
      <c r="AL874" s="918" t="s">
        <v>4077</v>
      </c>
      <c r="AM874" s="643" t="s">
        <v>4078</v>
      </c>
      <c r="AN874" s="918">
        <v>3508992</v>
      </c>
      <c r="AO874" s="646"/>
      <c r="AP874" s="646">
        <v>1</v>
      </c>
      <c r="AQ874" s="647" t="s">
        <v>3198</v>
      </c>
      <c r="AR874" s="450" t="s">
        <v>3199</v>
      </c>
    </row>
    <row r="875" spans="33:44" ht="15" customHeight="1" x14ac:dyDescent="0.15">
      <c r="AG875" s="34"/>
      <c r="AI875" s="915"/>
      <c r="AK875" s="914" t="s">
        <v>4079</v>
      </c>
      <c r="AL875" s="914" t="s">
        <v>4080</v>
      </c>
      <c r="AM875" s="643" t="s">
        <v>4081</v>
      </c>
      <c r="AN875" s="914">
        <v>3509001</v>
      </c>
      <c r="AO875" s="643">
        <v>1</v>
      </c>
      <c r="AP875" s="643" t="s">
        <v>139</v>
      </c>
      <c r="AQ875" s="644" t="s">
        <v>3177</v>
      </c>
      <c r="AR875" s="450"/>
    </row>
    <row r="876" spans="33:44" ht="15" customHeight="1" x14ac:dyDescent="0.15">
      <c r="AG876" s="34"/>
      <c r="AI876" s="915"/>
      <c r="AK876" s="914" t="s">
        <v>4079</v>
      </c>
      <c r="AL876" s="914" t="s">
        <v>4082</v>
      </c>
      <c r="AM876" s="643" t="s">
        <v>4083</v>
      </c>
      <c r="AN876" s="914">
        <v>3509002</v>
      </c>
      <c r="AO876" s="643" t="s">
        <v>139</v>
      </c>
      <c r="AP876" s="643">
        <v>1</v>
      </c>
      <c r="AQ876" s="644" t="s">
        <v>3177</v>
      </c>
      <c r="AR876" s="450"/>
    </row>
    <row r="877" spans="33:44" ht="15" customHeight="1" x14ac:dyDescent="0.15">
      <c r="AG877" s="34"/>
      <c r="AI877" s="915"/>
      <c r="AK877" s="914" t="s">
        <v>4079</v>
      </c>
      <c r="AL877" s="914" t="s">
        <v>4084</v>
      </c>
      <c r="AM877" s="643" t="s">
        <v>4085</v>
      </c>
      <c r="AN877" s="914">
        <v>3509003</v>
      </c>
      <c r="AO877" s="643" t="s">
        <v>139</v>
      </c>
      <c r="AP877" s="643">
        <v>1</v>
      </c>
      <c r="AQ877" s="644" t="s">
        <v>3177</v>
      </c>
      <c r="AR877" s="450"/>
    </row>
    <row r="878" spans="33:44" ht="15" customHeight="1" x14ac:dyDescent="0.15">
      <c r="AG878" s="34"/>
      <c r="AI878" s="915"/>
      <c r="AK878" s="914" t="s">
        <v>4079</v>
      </c>
      <c r="AL878" s="914" t="s">
        <v>4086</v>
      </c>
      <c r="AM878" s="643" t="s">
        <v>4087</v>
      </c>
      <c r="AN878" s="914">
        <v>3509005</v>
      </c>
      <c r="AO878" s="643">
        <v>1</v>
      </c>
      <c r="AP878" s="643" t="s">
        <v>139</v>
      </c>
      <c r="AQ878" s="644" t="s">
        <v>3177</v>
      </c>
      <c r="AR878" s="450"/>
    </row>
    <row r="879" spans="33:44" ht="15" customHeight="1" x14ac:dyDescent="0.15">
      <c r="AG879" s="34"/>
      <c r="AI879" s="915"/>
      <c r="AK879" s="914" t="s">
        <v>4079</v>
      </c>
      <c r="AL879" s="914" t="s">
        <v>4088</v>
      </c>
      <c r="AM879" s="643" t="s">
        <v>4089</v>
      </c>
      <c r="AN879" s="914">
        <v>3509006</v>
      </c>
      <c r="AO879" s="643" t="s">
        <v>139</v>
      </c>
      <c r="AP879" s="643">
        <v>1</v>
      </c>
      <c r="AQ879" s="644" t="s">
        <v>3177</v>
      </c>
      <c r="AR879" s="450"/>
    </row>
    <row r="880" spans="33:44" ht="15" customHeight="1" x14ac:dyDescent="0.15">
      <c r="AG880" s="34"/>
      <c r="AI880" s="915"/>
      <c r="AK880" s="914" t="s">
        <v>4079</v>
      </c>
      <c r="AL880" s="914" t="s">
        <v>4090</v>
      </c>
      <c r="AM880" s="643" t="s">
        <v>4091</v>
      </c>
      <c r="AN880" s="914">
        <v>3509007</v>
      </c>
      <c r="AO880" s="643" t="s">
        <v>139</v>
      </c>
      <c r="AP880" s="643">
        <v>1</v>
      </c>
      <c r="AQ880" s="644" t="s">
        <v>3177</v>
      </c>
      <c r="AR880" s="450"/>
    </row>
    <row r="881" spans="33:44" ht="15" customHeight="1" x14ac:dyDescent="0.15">
      <c r="AG881" s="34"/>
      <c r="AI881" s="915"/>
      <c r="AK881" s="914" t="s">
        <v>4079</v>
      </c>
      <c r="AL881" s="914" t="s">
        <v>4092</v>
      </c>
      <c r="AM881" s="643" t="s">
        <v>4093</v>
      </c>
      <c r="AN881" s="914">
        <v>3509009</v>
      </c>
      <c r="AO881" s="643">
        <v>1</v>
      </c>
      <c r="AP881" s="643" t="s">
        <v>139</v>
      </c>
      <c r="AQ881" s="644" t="s">
        <v>3177</v>
      </c>
      <c r="AR881" s="450"/>
    </row>
    <row r="882" spans="33:44" ht="15" customHeight="1" x14ac:dyDescent="0.15">
      <c r="AG882" s="34"/>
      <c r="AI882" s="915"/>
      <c r="AK882" s="914" t="s">
        <v>4079</v>
      </c>
      <c r="AL882" s="914" t="s">
        <v>4094</v>
      </c>
      <c r="AM882" s="643" t="s">
        <v>4095</v>
      </c>
      <c r="AN882" s="914">
        <v>3509012</v>
      </c>
      <c r="AO882" s="643" t="s">
        <v>139</v>
      </c>
      <c r="AP882" s="643">
        <v>1</v>
      </c>
      <c r="AQ882" s="644" t="s">
        <v>3177</v>
      </c>
      <c r="AR882" s="450"/>
    </row>
    <row r="883" spans="33:44" ht="15" customHeight="1" x14ac:dyDescent="0.15">
      <c r="AG883" s="34"/>
      <c r="AI883" s="915"/>
      <c r="AK883" s="914" t="s">
        <v>4079</v>
      </c>
      <c r="AL883" s="914" t="s">
        <v>4096</v>
      </c>
      <c r="AM883" s="643" t="s">
        <v>4097</v>
      </c>
      <c r="AN883" s="914">
        <v>3509015</v>
      </c>
      <c r="AO883" s="643" t="s">
        <v>139</v>
      </c>
      <c r="AP883" s="643">
        <v>1</v>
      </c>
      <c r="AQ883" s="644" t="s">
        <v>3177</v>
      </c>
      <c r="AR883" s="450"/>
    </row>
    <row r="884" spans="33:44" ht="15" customHeight="1" x14ac:dyDescent="0.15">
      <c r="AG884" s="34"/>
      <c r="AI884" s="915"/>
      <c r="AK884" s="914" t="s">
        <v>4098</v>
      </c>
      <c r="AL884" s="914" t="s">
        <v>4099</v>
      </c>
      <c r="AM884" s="643" t="s">
        <v>4100</v>
      </c>
      <c r="AN884" s="914">
        <v>3601001</v>
      </c>
      <c r="AO884" s="643" t="s">
        <v>139</v>
      </c>
      <c r="AP884" s="643">
        <v>1</v>
      </c>
      <c r="AQ884" s="644" t="s">
        <v>3177</v>
      </c>
      <c r="AR884" s="450"/>
    </row>
    <row r="885" spans="33:44" ht="15" customHeight="1" x14ac:dyDescent="0.15">
      <c r="AG885" s="34"/>
      <c r="AI885" s="915"/>
      <c r="AK885" s="914" t="s">
        <v>4098</v>
      </c>
      <c r="AL885" s="914" t="s">
        <v>4101</v>
      </c>
      <c r="AM885" s="643" t="s">
        <v>4102</v>
      </c>
      <c r="AN885" s="914">
        <v>3601004</v>
      </c>
      <c r="AO885" s="643" t="s">
        <v>139</v>
      </c>
      <c r="AP885" s="643">
        <v>1</v>
      </c>
      <c r="AQ885" s="644" t="s">
        <v>3177</v>
      </c>
      <c r="AR885" s="450"/>
    </row>
    <row r="886" spans="33:44" ht="15" customHeight="1" x14ac:dyDescent="0.15">
      <c r="AG886" s="34"/>
      <c r="AI886" s="915"/>
      <c r="AK886" s="914" t="s">
        <v>4098</v>
      </c>
      <c r="AL886" s="914" t="s">
        <v>4103</v>
      </c>
      <c r="AM886" s="643" t="s">
        <v>4104</v>
      </c>
      <c r="AN886" s="914">
        <v>3601008</v>
      </c>
      <c r="AO886" s="643" t="s">
        <v>139</v>
      </c>
      <c r="AP886" s="643">
        <v>1</v>
      </c>
      <c r="AQ886" s="644" t="s">
        <v>3177</v>
      </c>
      <c r="AR886" s="450"/>
    </row>
    <row r="887" spans="33:44" ht="15" customHeight="1" x14ac:dyDescent="0.15">
      <c r="AG887" s="34"/>
      <c r="AI887" s="915"/>
      <c r="AK887" s="914" t="s">
        <v>4098</v>
      </c>
      <c r="AL887" s="914" t="s">
        <v>4105</v>
      </c>
      <c r="AM887" s="643" t="s">
        <v>4106</v>
      </c>
      <c r="AN887" s="914">
        <v>3601010</v>
      </c>
      <c r="AO887" s="643">
        <v>1</v>
      </c>
      <c r="AP887" s="643" t="s">
        <v>139</v>
      </c>
      <c r="AQ887" s="644" t="s">
        <v>3177</v>
      </c>
      <c r="AR887" s="450"/>
    </row>
    <row r="888" spans="33:44" ht="15" customHeight="1" x14ac:dyDescent="0.15">
      <c r="AG888" s="34"/>
      <c r="AI888" s="915"/>
      <c r="AK888" s="914" t="s">
        <v>4098</v>
      </c>
      <c r="AL888" s="914" t="s">
        <v>4107</v>
      </c>
      <c r="AM888" s="643" t="s">
        <v>4108</v>
      </c>
      <c r="AN888" s="914">
        <v>3601012</v>
      </c>
      <c r="AO888" s="643" t="s">
        <v>139</v>
      </c>
      <c r="AP888" s="643">
        <v>1</v>
      </c>
      <c r="AQ888" s="644" t="s">
        <v>3177</v>
      </c>
      <c r="AR888" s="450"/>
    </row>
    <row r="889" spans="33:44" ht="15" customHeight="1" x14ac:dyDescent="0.15">
      <c r="AG889" s="34"/>
      <c r="AI889" s="915"/>
      <c r="AK889" s="914" t="s">
        <v>4109</v>
      </c>
      <c r="AL889" s="914" t="s">
        <v>4110</v>
      </c>
      <c r="AM889" s="643" t="s">
        <v>4111</v>
      </c>
      <c r="AN889" s="914">
        <v>3602001</v>
      </c>
      <c r="AO889" s="643">
        <v>1</v>
      </c>
      <c r="AP889" s="643" t="s">
        <v>139</v>
      </c>
      <c r="AQ889" s="644" t="s">
        <v>3177</v>
      </c>
      <c r="AR889" s="450"/>
    </row>
    <row r="890" spans="33:44" ht="15" customHeight="1" x14ac:dyDescent="0.15">
      <c r="AG890" s="34"/>
      <c r="AI890" s="915"/>
      <c r="AK890" s="914" t="s">
        <v>4109</v>
      </c>
      <c r="AL890" s="914" t="s">
        <v>4112</v>
      </c>
      <c r="AM890" s="643" t="s">
        <v>4113</v>
      </c>
      <c r="AN890" s="914">
        <v>3602002</v>
      </c>
      <c r="AO890" s="643" t="s">
        <v>139</v>
      </c>
      <c r="AP890" s="643">
        <v>1</v>
      </c>
      <c r="AQ890" s="644" t="s">
        <v>3177</v>
      </c>
      <c r="AR890" s="450"/>
    </row>
    <row r="891" spans="33:44" ht="15" customHeight="1" x14ac:dyDescent="0.15">
      <c r="AG891" s="34"/>
      <c r="AI891" s="915"/>
      <c r="AK891" s="914" t="s">
        <v>4109</v>
      </c>
      <c r="AL891" s="914" t="s">
        <v>4114</v>
      </c>
      <c r="AM891" s="643" t="s">
        <v>4115</v>
      </c>
      <c r="AN891" s="914">
        <v>3602004</v>
      </c>
      <c r="AO891" s="643">
        <v>1</v>
      </c>
      <c r="AP891" s="643" t="s">
        <v>139</v>
      </c>
      <c r="AQ891" s="644" t="s">
        <v>3177</v>
      </c>
      <c r="AR891" s="450"/>
    </row>
    <row r="892" spans="33:44" ht="15" customHeight="1" x14ac:dyDescent="0.15">
      <c r="AG892" s="34"/>
      <c r="AI892" s="915"/>
      <c r="AK892" s="914" t="s">
        <v>4109</v>
      </c>
      <c r="AL892" s="914" t="s">
        <v>4116</v>
      </c>
      <c r="AM892" s="643" t="s">
        <v>4117</v>
      </c>
      <c r="AN892" s="914">
        <v>3602006</v>
      </c>
      <c r="AO892" s="643">
        <v>1</v>
      </c>
      <c r="AP892" s="643" t="s">
        <v>139</v>
      </c>
      <c r="AQ892" s="644" t="s">
        <v>3177</v>
      </c>
      <c r="AR892" s="450"/>
    </row>
    <row r="893" spans="33:44" ht="15" customHeight="1" x14ac:dyDescent="0.15">
      <c r="AG893" s="34"/>
      <c r="AI893" s="915"/>
      <c r="AK893" s="914" t="s">
        <v>4109</v>
      </c>
      <c r="AL893" s="914" t="s">
        <v>4118</v>
      </c>
      <c r="AM893" s="643" t="s">
        <v>4119</v>
      </c>
      <c r="AN893" s="914">
        <v>3602007</v>
      </c>
      <c r="AO893" s="643">
        <v>1</v>
      </c>
      <c r="AP893" s="643" t="s">
        <v>139</v>
      </c>
      <c r="AQ893" s="644" t="s">
        <v>3177</v>
      </c>
      <c r="AR893" s="450"/>
    </row>
    <row r="894" spans="33:44" ht="15" customHeight="1" x14ac:dyDescent="0.15">
      <c r="AG894" s="34"/>
      <c r="AI894" s="915"/>
      <c r="AK894" s="914" t="s">
        <v>4109</v>
      </c>
      <c r="AL894" s="914" t="s">
        <v>4120</v>
      </c>
      <c r="AM894" s="643" t="s">
        <v>4121</v>
      </c>
      <c r="AN894" s="914">
        <v>3602008</v>
      </c>
      <c r="AO894" s="643">
        <v>1</v>
      </c>
      <c r="AP894" s="643" t="s">
        <v>139</v>
      </c>
      <c r="AQ894" s="644" t="s">
        <v>3177</v>
      </c>
      <c r="AR894" s="450"/>
    </row>
    <row r="895" spans="33:44" ht="15" customHeight="1" x14ac:dyDescent="0.15">
      <c r="AG895" s="34"/>
      <c r="AI895" s="915"/>
      <c r="AK895" s="914" t="s">
        <v>4109</v>
      </c>
      <c r="AL895" s="914" t="s">
        <v>4122</v>
      </c>
      <c r="AM895" s="643" t="s">
        <v>4123</v>
      </c>
      <c r="AN895" s="914">
        <v>3602009</v>
      </c>
      <c r="AO895" s="643" t="s">
        <v>139</v>
      </c>
      <c r="AP895" s="643">
        <v>1</v>
      </c>
      <c r="AQ895" s="644" t="s">
        <v>3177</v>
      </c>
      <c r="AR895" s="450"/>
    </row>
    <row r="896" spans="33:44" ht="15" customHeight="1" x14ac:dyDescent="0.15">
      <c r="AG896" s="34"/>
      <c r="AI896" s="915"/>
      <c r="AK896" s="914" t="s">
        <v>4109</v>
      </c>
      <c r="AL896" s="914" t="s">
        <v>4124</v>
      </c>
      <c r="AM896" s="643" t="s">
        <v>4125</v>
      </c>
      <c r="AN896" s="914">
        <v>3602010</v>
      </c>
      <c r="AO896" s="643" t="s">
        <v>139</v>
      </c>
      <c r="AP896" s="643">
        <v>1</v>
      </c>
      <c r="AQ896" s="644" t="s">
        <v>3177</v>
      </c>
      <c r="AR896" s="450"/>
    </row>
    <row r="897" spans="33:44" ht="15" customHeight="1" x14ac:dyDescent="0.15">
      <c r="AG897" s="34"/>
      <c r="AI897" s="915"/>
      <c r="AK897" s="914" t="s">
        <v>4109</v>
      </c>
      <c r="AL897" s="914" t="s">
        <v>4126</v>
      </c>
      <c r="AM897" s="643" t="s">
        <v>4127</v>
      </c>
      <c r="AN897" s="914">
        <v>3602011</v>
      </c>
      <c r="AO897" s="643">
        <v>1</v>
      </c>
      <c r="AP897" s="643" t="s">
        <v>139</v>
      </c>
      <c r="AQ897" s="644" t="s">
        <v>3177</v>
      </c>
      <c r="AR897" s="450"/>
    </row>
    <row r="898" spans="33:44" ht="15" customHeight="1" x14ac:dyDescent="0.15">
      <c r="AG898" s="34"/>
      <c r="AI898" s="915"/>
      <c r="AK898" s="914" t="s">
        <v>4109</v>
      </c>
      <c r="AL898" s="914" t="s">
        <v>4128</v>
      </c>
      <c r="AM898" s="643" t="s">
        <v>4129</v>
      </c>
      <c r="AN898" s="914">
        <v>3602012</v>
      </c>
      <c r="AO898" s="643">
        <v>1</v>
      </c>
      <c r="AP898" s="643" t="s">
        <v>139</v>
      </c>
      <c r="AQ898" s="644" t="s">
        <v>3177</v>
      </c>
      <c r="AR898" s="450"/>
    </row>
    <row r="899" spans="33:44" ht="15" customHeight="1" x14ac:dyDescent="0.15">
      <c r="AG899" s="34"/>
      <c r="AI899" s="915"/>
      <c r="AK899" s="914" t="s">
        <v>4109</v>
      </c>
      <c r="AL899" s="914" t="s">
        <v>4130</v>
      </c>
      <c r="AM899" s="643" t="s">
        <v>4131</v>
      </c>
      <c r="AN899" s="914">
        <v>3602014</v>
      </c>
      <c r="AO899" s="643">
        <v>1</v>
      </c>
      <c r="AP899" s="643" t="s">
        <v>139</v>
      </c>
      <c r="AQ899" s="644" t="s">
        <v>3177</v>
      </c>
      <c r="AR899" s="450"/>
    </row>
    <row r="900" spans="33:44" ht="15" customHeight="1" x14ac:dyDescent="0.15">
      <c r="AG900" s="34"/>
      <c r="AI900" s="915"/>
      <c r="AK900" s="914" t="s">
        <v>4109</v>
      </c>
      <c r="AL900" s="914" t="s">
        <v>4132</v>
      </c>
      <c r="AM900" s="643" t="s">
        <v>4133</v>
      </c>
      <c r="AN900" s="914">
        <v>3602015</v>
      </c>
      <c r="AO900" s="643">
        <v>1</v>
      </c>
      <c r="AP900" s="643" t="s">
        <v>139</v>
      </c>
      <c r="AQ900" s="644" t="s">
        <v>3177</v>
      </c>
      <c r="AR900" s="450"/>
    </row>
    <row r="901" spans="33:44" ht="15" customHeight="1" x14ac:dyDescent="0.15">
      <c r="AG901" s="34"/>
      <c r="AI901" s="915"/>
      <c r="AK901" s="914" t="s">
        <v>4109</v>
      </c>
      <c r="AL901" s="914" t="s">
        <v>4134</v>
      </c>
      <c r="AM901" s="643" t="s">
        <v>4135</v>
      </c>
      <c r="AN901" s="914">
        <v>3602016</v>
      </c>
      <c r="AO901" s="643">
        <v>1</v>
      </c>
      <c r="AP901" s="643" t="s">
        <v>139</v>
      </c>
      <c r="AQ901" s="644" t="s">
        <v>3177</v>
      </c>
      <c r="AR901" s="450"/>
    </row>
    <row r="902" spans="33:44" ht="15" customHeight="1" x14ac:dyDescent="0.15">
      <c r="AG902" s="34"/>
      <c r="AI902" s="915"/>
      <c r="AK902" s="914" t="s">
        <v>4109</v>
      </c>
      <c r="AL902" s="914" t="s">
        <v>4136</v>
      </c>
      <c r="AM902" s="643" t="s">
        <v>4137</v>
      </c>
      <c r="AN902" s="914">
        <v>3602017</v>
      </c>
      <c r="AO902" s="643">
        <v>1</v>
      </c>
      <c r="AP902" s="643" t="s">
        <v>139</v>
      </c>
      <c r="AQ902" s="644" t="s">
        <v>3177</v>
      </c>
      <c r="AR902" s="450"/>
    </row>
    <row r="903" spans="33:44" ht="15" customHeight="1" x14ac:dyDescent="0.15">
      <c r="AG903" s="34"/>
      <c r="AI903" s="915"/>
      <c r="AK903" s="914" t="s">
        <v>4109</v>
      </c>
      <c r="AL903" s="914" t="s">
        <v>4138</v>
      </c>
      <c r="AM903" s="643" t="s">
        <v>4139</v>
      </c>
      <c r="AN903" s="914">
        <v>3602018</v>
      </c>
      <c r="AO903" s="643" t="s">
        <v>139</v>
      </c>
      <c r="AP903" s="643">
        <v>1</v>
      </c>
      <c r="AQ903" s="644" t="s">
        <v>3177</v>
      </c>
      <c r="AR903" s="450"/>
    </row>
    <row r="904" spans="33:44" ht="15" customHeight="1" x14ac:dyDescent="0.15">
      <c r="AG904" s="34"/>
      <c r="AI904" s="915"/>
      <c r="AK904" s="914" t="s">
        <v>4109</v>
      </c>
      <c r="AL904" s="914" t="s">
        <v>4140</v>
      </c>
      <c r="AM904" s="643" t="s">
        <v>4141</v>
      </c>
      <c r="AN904" s="914">
        <v>3602019</v>
      </c>
      <c r="AO904" s="643" t="s">
        <v>139</v>
      </c>
      <c r="AP904" s="643">
        <v>1</v>
      </c>
      <c r="AQ904" s="644" t="s">
        <v>3177</v>
      </c>
      <c r="AR904" s="450"/>
    </row>
    <row r="905" spans="33:44" ht="15" customHeight="1" x14ac:dyDescent="0.15">
      <c r="AG905" s="34"/>
      <c r="AI905" s="915"/>
      <c r="AK905" s="914" t="s">
        <v>4109</v>
      </c>
      <c r="AL905" s="914" t="s">
        <v>4142</v>
      </c>
      <c r="AM905" s="643" t="s">
        <v>4143</v>
      </c>
      <c r="AN905" s="914">
        <v>3602020</v>
      </c>
      <c r="AO905" s="643">
        <v>1</v>
      </c>
      <c r="AP905" s="643" t="s">
        <v>139</v>
      </c>
      <c r="AQ905" s="644" t="s">
        <v>3177</v>
      </c>
      <c r="AR905" s="450"/>
    </row>
    <row r="906" spans="33:44" ht="15" customHeight="1" x14ac:dyDescent="0.15">
      <c r="AG906" s="34"/>
      <c r="AI906" s="915"/>
      <c r="AK906" s="914" t="s">
        <v>4109</v>
      </c>
      <c r="AL906" s="914" t="s">
        <v>4144</v>
      </c>
      <c r="AM906" s="643" t="s">
        <v>4145</v>
      </c>
      <c r="AN906" s="914">
        <v>3602022</v>
      </c>
      <c r="AO906" s="643">
        <v>1</v>
      </c>
      <c r="AP906" s="643" t="s">
        <v>139</v>
      </c>
      <c r="AQ906" s="644" t="s">
        <v>3177</v>
      </c>
      <c r="AR906" s="450"/>
    </row>
    <row r="907" spans="33:44" ht="15" customHeight="1" x14ac:dyDescent="0.15">
      <c r="AG907" s="34"/>
      <c r="AI907" s="915"/>
      <c r="AK907" s="914" t="s">
        <v>4109</v>
      </c>
      <c r="AL907" s="914" t="s">
        <v>4146</v>
      </c>
      <c r="AM907" s="643" t="s">
        <v>4147</v>
      </c>
      <c r="AN907" s="914">
        <v>3602023</v>
      </c>
      <c r="AO907" s="643">
        <v>1</v>
      </c>
      <c r="AP907" s="643" t="s">
        <v>139</v>
      </c>
      <c r="AQ907" s="644" t="s">
        <v>3177</v>
      </c>
      <c r="AR907" s="450"/>
    </row>
    <row r="908" spans="33:44" ht="15" customHeight="1" x14ac:dyDescent="0.15">
      <c r="AG908" s="34"/>
      <c r="AI908" s="915"/>
      <c r="AK908" s="914" t="s">
        <v>4109</v>
      </c>
      <c r="AL908" s="914" t="s">
        <v>4148</v>
      </c>
      <c r="AM908" s="643" t="s">
        <v>4149</v>
      </c>
      <c r="AN908" s="914">
        <v>3602027</v>
      </c>
      <c r="AO908" s="643" t="s">
        <v>139</v>
      </c>
      <c r="AP908" s="643">
        <v>1</v>
      </c>
      <c r="AQ908" s="644" t="s">
        <v>3177</v>
      </c>
      <c r="AR908" s="450"/>
    </row>
    <row r="909" spans="33:44" ht="15" customHeight="1" x14ac:dyDescent="0.15">
      <c r="AG909" s="34"/>
      <c r="AI909" s="915"/>
      <c r="AK909" s="914" t="s">
        <v>4109</v>
      </c>
      <c r="AL909" s="914" t="s">
        <v>4150</v>
      </c>
      <c r="AM909" s="643" t="s">
        <v>4151</v>
      </c>
      <c r="AN909" s="914">
        <v>3602028</v>
      </c>
      <c r="AO909" s="643">
        <v>1</v>
      </c>
      <c r="AP909" s="643" t="s">
        <v>139</v>
      </c>
      <c r="AQ909" s="644" t="s">
        <v>3177</v>
      </c>
      <c r="AR909" s="450"/>
    </row>
    <row r="910" spans="33:44" ht="15" customHeight="1" x14ac:dyDescent="0.15">
      <c r="AI910" s="915"/>
      <c r="AK910" s="914" t="s">
        <v>4109</v>
      </c>
      <c r="AL910" s="914" t="s">
        <v>4152</v>
      </c>
      <c r="AM910" s="643" t="s">
        <v>4153</v>
      </c>
      <c r="AN910" s="914">
        <v>3602035</v>
      </c>
      <c r="AO910" s="643">
        <v>1</v>
      </c>
      <c r="AP910" s="643" t="s">
        <v>139</v>
      </c>
      <c r="AQ910" s="644" t="s">
        <v>3177</v>
      </c>
      <c r="AR910" s="450"/>
    </row>
    <row r="911" spans="33:44" ht="15" customHeight="1" x14ac:dyDescent="0.15">
      <c r="AI911" s="915"/>
      <c r="AK911" s="914" t="s">
        <v>4109</v>
      </c>
      <c r="AL911" s="914" t="s">
        <v>4154</v>
      </c>
      <c r="AM911" s="643" t="s">
        <v>4155</v>
      </c>
      <c r="AN911" s="914">
        <v>3602041</v>
      </c>
      <c r="AO911" s="643" t="s">
        <v>139</v>
      </c>
      <c r="AP911" s="643">
        <v>1</v>
      </c>
      <c r="AQ911" s="644" t="s">
        <v>3177</v>
      </c>
      <c r="AR911" s="450"/>
    </row>
    <row r="912" spans="33:44" ht="15" customHeight="1" x14ac:dyDescent="0.15">
      <c r="AI912" s="915"/>
      <c r="AK912" s="914" t="s">
        <v>4109</v>
      </c>
      <c r="AL912" s="914" t="s">
        <v>4156</v>
      </c>
      <c r="AM912" s="643" t="s">
        <v>4157</v>
      </c>
      <c r="AN912" s="914">
        <v>3602043</v>
      </c>
      <c r="AO912" s="643" t="s">
        <v>139</v>
      </c>
      <c r="AP912" s="643">
        <v>1</v>
      </c>
      <c r="AQ912" s="644" t="s">
        <v>3177</v>
      </c>
      <c r="AR912" s="450"/>
    </row>
    <row r="913" spans="33:44" ht="15" customHeight="1" x14ac:dyDescent="0.15">
      <c r="AI913" s="915"/>
      <c r="AK913" s="914" t="s">
        <v>4158</v>
      </c>
      <c r="AL913" s="914" t="s">
        <v>4159</v>
      </c>
      <c r="AM913" s="643" t="s">
        <v>4160</v>
      </c>
      <c r="AN913" s="914">
        <v>3603001</v>
      </c>
      <c r="AO913" s="643">
        <v>1</v>
      </c>
      <c r="AP913" s="643" t="s">
        <v>139</v>
      </c>
      <c r="AQ913" s="644" t="s">
        <v>3177</v>
      </c>
      <c r="AR913" s="450"/>
    </row>
    <row r="914" spans="33:44" ht="15" customHeight="1" x14ac:dyDescent="0.15">
      <c r="AI914" s="915"/>
      <c r="AK914" s="914" t="s">
        <v>4158</v>
      </c>
      <c r="AL914" s="914" t="s">
        <v>4161</v>
      </c>
      <c r="AM914" s="643" t="s">
        <v>4162</v>
      </c>
      <c r="AN914" s="914">
        <v>3603002</v>
      </c>
      <c r="AO914" s="643">
        <v>1</v>
      </c>
      <c r="AP914" s="643" t="s">
        <v>139</v>
      </c>
      <c r="AQ914" s="644" t="s">
        <v>3177</v>
      </c>
      <c r="AR914" s="450"/>
    </row>
    <row r="915" spans="33:44" ht="15" customHeight="1" x14ac:dyDescent="0.15">
      <c r="AI915" s="915"/>
      <c r="AK915" s="914" t="s">
        <v>4158</v>
      </c>
      <c r="AL915" s="914" t="s">
        <v>4163</v>
      </c>
      <c r="AM915" s="643" t="s">
        <v>4164</v>
      </c>
      <c r="AN915" s="914">
        <v>3603004</v>
      </c>
      <c r="AO915" s="643">
        <v>1</v>
      </c>
      <c r="AP915" s="643" t="s">
        <v>139</v>
      </c>
      <c r="AQ915" s="644" t="s">
        <v>3177</v>
      </c>
      <c r="AR915" s="450"/>
    </row>
    <row r="916" spans="33:44" ht="15" customHeight="1" x14ac:dyDescent="0.15">
      <c r="AG916" s="648"/>
      <c r="AI916" s="915"/>
      <c r="AK916" s="914" t="s">
        <v>4158</v>
      </c>
      <c r="AL916" s="914" t="s">
        <v>4165</v>
      </c>
      <c r="AM916" s="643" t="s">
        <v>4166</v>
      </c>
      <c r="AN916" s="914">
        <v>3603005</v>
      </c>
      <c r="AO916" s="643" t="s">
        <v>139</v>
      </c>
      <c r="AP916" s="643">
        <v>1</v>
      </c>
      <c r="AQ916" s="644" t="s">
        <v>3177</v>
      </c>
      <c r="AR916" s="450"/>
    </row>
    <row r="917" spans="33:44" ht="15" customHeight="1" x14ac:dyDescent="0.15">
      <c r="AG917" s="649"/>
      <c r="AI917" s="915"/>
      <c r="AK917" s="914" t="s">
        <v>4158</v>
      </c>
      <c r="AL917" s="914" t="s">
        <v>4167</v>
      </c>
      <c r="AM917" s="643" t="s">
        <v>4168</v>
      </c>
      <c r="AN917" s="914">
        <v>3603006</v>
      </c>
      <c r="AO917" s="643" t="s">
        <v>139</v>
      </c>
      <c r="AP917" s="643">
        <v>1</v>
      </c>
      <c r="AQ917" s="644" t="s">
        <v>3177</v>
      </c>
      <c r="AR917" s="450"/>
    </row>
    <row r="918" spans="33:44" ht="15" customHeight="1" x14ac:dyDescent="0.15">
      <c r="AG918" s="649"/>
      <c r="AI918" s="915"/>
      <c r="AK918" s="914" t="s">
        <v>4158</v>
      </c>
      <c r="AL918" s="914" t="s">
        <v>4169</v>
      </c>
      <c r="AM918" s="643" t="s">
        <v>4170</v>
      </c>
      <c r="AN918" s="914">
        <v>3603009</v>
      </c>
      <c r="AO918" s="643">
        <v>1</v>
      </c>
      <c r="AP918" s="643" t="s">
        <v>139</v>
      </c>
      <c r="AQ918" s="644" t="s">
        <v>3177</v>
      </c>
      <c r="AR918" s="450"/>
    </row>
    <row r="919" spans="33:44" ht="15" customHeight="1" x14ac:dyDescent="0.15">
      <c r="AG919" s="649"/>
      <c r="AI919" s="915"/>
      <c r="AK919" s="914" t="s">
        <v>4158</v>
      </c>
      <c r="AL919" s="914" t="s">
        <v>4171</v>
      </c>
      <c r="AM919" s="643" t="s">
        <v>4172</v>
      </c>
      <c r="AN919" s="914">
        <v>3603010</v>
      </c>
      <c r="AO919" s="643" t="s">
        <v>139</v>
      </c>
      <c r="AP919" s="643">
        <v>1</v>
      </c>
      <c r="AQ919" s="644" t="s">
        <v>3177</v>
      </c>
      <c r="AR919" s="450"/>
    </row>
    <row r="920" spans="33:44" ht="15" customHeight="1" x14ac:dyDescent="0.15">
      <c r="AG920" s="649"/>
      <c r="AI920" s="915"/>
      <c r="AK920" s="914" t="s">
        <v>4158</v>
      </c>
      <c r="AL920" s="914" t="s">
        <v>3844</v>
      </c>
      <c r="AM920" s="643" t="s">
        <v>4173</v>
      </c>
      <c r="AN920" s="914">
        <v>3603011</v>
      </c>
      <c r="AO920" s="643" t="s">
        <v>139</v>
      </c>
      <c r="AP920" s="643">
        <v>1</v>
      </c>
      <c r="AQ920" s="644" t="s">
        <v>3177</v>
      </c>
      <c r="AR920" s="450"/>
    </row>
    <row r="921" spans="33:44" ht="15" customHeight="1" x14ac:dyDescent="0.15">
      <c r="AG921" s="649"/>
      <c r="AI921" s="915"/>
      <c r="AK921" s="914" t="s">
        <v>4158</v>
      </c>
      <c r="AL921" s="914" t="s">
        <v>4174</v>
      </c>
      <c r="AM921" s="643" t="s">
        <v>4175</v>
      </c>
      <c r="AN921" s="914">
        <v>3603014</v>
      </c>
      <c r="AO921" s="643" t="s">
        <v>139</v>
      </c>
      <c r="AP921" s="643">
        <v>1</v>
      </c>
      <c r="AQ921" s="644" t="s">
        <v>3177</v>
      </c>
      <c r="AR921" s="450"/>
    </row>
    <row r="922" spans="33:44" ht="15" customHeight="1" x14ac:dyDescent="0.15">
      <c r="AG922" s="649"/>
      <c r="AI922" s="915"/>
      <c r="AK922" s="914" t="s">
        <v>4158</v>
      </c>
      <c r="AL922" s="914" t="s">
        <v>4176</v>
      </c>
      <c r="AM922" s="643" t="s">
        <v>4177</v>
      </c>
      <c r="AN922" s="914">
        <v>3603015</v>
      </c>
      <c r="AO922" s="643">
        <v>1</v>
      </c>
      <c r="AP922" s="643" t="s">
        <v>139</v>
      </c>
      <c r="AQ922" s="644" t="s">
        <v>3177</v>
      </c>
      <c r="AR922" s="450"/>
    </row>
    <row r="923" spans="33:44" ht="15" customHeight="1" x14ac:dyDescent="0.15">
      <c r="AG923" s="649"/>
      <c r="AI923" s="915"/>
      <c r="AK923" s="914" t="s">
        <v>4158</v>
      </c>
      <c r="AL923" s="914" t="s">
        <v>4178</v>
      </c>
      <c r="AM923" s="643" t="s">
        <v>4179</v>
      </c>
      <c r="AN923" s="914">
        <v>3603017</v>
      </c>
      <c r="AO923" s="643">
        <v>1</v>
      </c>
      <c r="AP923" s="643" t="s">
        <v>139</v>
      </c>
      <c r="AQ923" s="644" t="s">
        <v>3177</v>
      </c>
      <c r="AR923" s="450"/>
    </row>
    <row r="924" spans="33:44" ht="15" customHeight="1" x14ac:dyDescent="0.15">
      <c r="AG924" s="649"/>
      <c r="AI924" s="915"/>
      <c r="AK924" s="914" t="s">
        <v>4158</v>
      </c>
      <c r="AL924" s="914" t="s">
        <v>4180</v>
      </c>
      <c r="AM924" s="643" t="s">
        <v>4181</v>
      </c>
      <c r="AN924" s="914">
        <v>3603019</v>
      </c>
      <c r="AO924" s="643" t="s">
        <v>139</v>
      </c>
      <c r="AP924" s="643">
        <v>1</v>
      </c>
      <c r="AQ924" s="644" t="s">
        <v>3177</v>
      </c>
      <c r="AR924" s="450"/>
    </row>
    <row r="925" spans="33:44" ht="15" customHeight="1" x14ac:dyDescent="0.15">
      <c r="AG925" s="649"/>
      <c r="AI925" s="915"/>
      <c r="AK925" s="914" t="s">
        <v>4158</v>
      </c>
      <c r="AL925" s="914" t="s">
        <v>4182</v>
      </c>
      <c r="AM925" s="643" t="s">
        <v>4183</v>
      </c>
      <c r="AN925" s="914">
        <v>3603021</v>
      </c>
      <c r="AO925" s="643">
        <v>1</v>
      </c>
      <c r="AP925" s="643" t="s">
        <v>139</v>
      </c>
      <c r="AQ925" s="644" t="s">
        <v>3177</v>
      </c>
      <c r="AR925" s="450"/>
    </row>
    <row r="926" spans="33:44" ht="15" customHeight="1" x14ac:dyDescent="0.15">
      <c r="AG926" s="649"/>
      <c r="AI926" s="915"/>
      <c r="AK926" s="914" t="s">
        <v>4158</v>
      </c>
      <c r="AL926" s="914" t="s">
        <v>4184</v>
      </c>
      <c r="AM926" s="643" t="s">
        <v>4185</v>
      </c>
      <c r="AN926" s="914">
        <v>3603023</v>
      </c>
      <c r="AO926" s="643" t="s">
        <v>139</v>
      </c>
      <c r="AP926" s="643">
        <v>1</v>
      </c>
      <c r="AQ926" s="644" t="s">
        <v>3177</v>
      </c>
      <c r="AR926" s="450"/>
    </row>
    <row r="927" spans="33:44" ht="15" customHeight="1" x14ac:dyDescent="0.15">
      <c r="AG927" s="649"/>
      <c r="AI927" s="915"/>
      <c r="AK927" s="914" t="s">
        <v>4158</v>
      </c>
      <c r="AL927" s="914" t="s">
        <v>4186</v>
      </c>
      <c r="AM927" s="643" t="s">
        <v>4187</v>
      </c>
      <c r="AN927" s="914">
        <v>3603024</v>
      </c>
      <c r="AO927" s="643">
        <v>1</v>
      </c>
      <c r="AP927" s="643" t="s">
        <v>139</v>
      </c>
      <c r="AQ927" s="644" t="s">
        <v>3177</v>
      </c>
      <c r="AR927" s="450"/>
    </row>
    <row r="928" spans="33:44" ht="15" customHeight="1" x14ac:dyDescent="0.15">
      <c r="AG928" s="649"/>
      <c r="AI928" s="915"/>
      <c r="AK928" s="914" t="s">
        <v>4158</v>
      </c>
      <c r="AL928" s="914" t="s">
        <v>4188</v>
      </c>
      <c r="AM928" s="643" t="s">
        <v>4189</v>
      </c>
      <c r="AN928" s="914">
        <v>3603025</v>
      </c>
      <c r="AO928" s="643" t="s">
        <v>139</v>
      </c>
      <c r="AP928" s="643">
        <v>1</v>
      </c>
      <c r="AQ928" s="644" t="s">
        <v>3177</v>
      </c>
      <c r="AR928" s="450"/>
    </row>
    <row r="929" spans="35:44" ht="15" customHeight="1" x14ac:dyDescent="0.15">
      <c r="AI929" s="915"/>
      <c r="AK929" s="914" t="s">
        <v>4158</v>
      </c>
      <c r="AL929" s="914" t="s">
        <v>4110</v>
      </c>
      <c r="AM929" s="643" t="s">
        <v>4190</v>
      </c>
      <c r="AN929" s="914">
        <v>3603027</v>
      </c>
      <c r="AO929" s="643">
        <v>1</v>
      </c>
      <c r="AP929" s="643" t="s">
        <v>139</v>
      </c>
      <c r="AQ929" s="644" t="s">
        <v>3177</v>
      </c>
      <c r="AR929" s="450"/>
    </row>
    <row r="930" spans="35:44" ht="15" customHeight="1" x14ac:dyDescent="0.15">
      <c r="AI930" s="915"/>
      <c r="AK930" s="914" t="s">
        <v>4158</v>
      </c>
      <c r="AL930" s="914" t="s">
        <v>4191</v>
      </c>
      <c r="AM930" s="643" t="s">
        <v>4192</v>
      </c>
      <c r="AN930" s="914">
        <v>3603031</v>
      </c>
      <c r="AO930" s="643">
        <v>1</v>
      </c>
      <c r="AP930" s="643" t="s">
        <v>139</v>
      </c>
      <c r="AQ930" s="644" t="s">
        <v>3177</v>
      </c>
      <c r="AR930" s="450"/>
    </row>
    <row r="931" spans="35:44" ht="15" customHeight="1" x14ac:dyDescent="0.15">
      <c r="AI931" s="915"/>
      <c r="AK931" s="914" t="s">
        <v>4158</v>
      </c>
      <c r="AL931" s="914" t="s">
        <v>4193</v>
      </c>
      <c r="AM931" s="643" t="s">
        <v>4194</v>
      </c>
      <c r="AN931" s="914">
        <v>3603034</v>
      </c>
      <c r="AO931" s="643" t="s">
        <v>139</v>
      </c>
      <c r="AP931" s="643">
        <v>1</v>
      </c>
      <c r="AQ931" s="644" t="s">
        <v>3177</v>
      </c>
      <c r="AR931" s="450"/>
    </row>
    <row r="932" spans="35:44" ht="15" customHeight="1" x14ac:dyDescent="0.15">
      <c r="AI932" s="915"/>
      <c r="AK932" s="914" t="s">
        <v>4158</v>
      </c>
      <c r="AL932" s="914" t="s">
        <v>4195</v>
      </c>
      <c r="AM932" s="643" t="s">
        <v>4196</v>
      </c>
      <c r="AN932" s="914">
        <v>3603035</v>
      </c>
      <c r="AO932" s="643">
        <v>1</v>
      </c>
      <c r="AP932" s="643" t="s">
        <v>139</v>
      </c>
      <c r="AQ932" s="644" t="s">
        <v>3177</v>
      </c>
      <c r="AR932" s="450"/>
    </row>
    <row r="933" spans="35:44" ht="15" customHeight="1" x14ac:dyDescent="0.15">
      <c r="AI933" s="915"/>
      <c r="AK933" s="914" t="s">
        <v>4158</v>
      </c>
      <c r="AL933" s="914" t="s">
        <v>4197</v>
      </c>
      <c r="AM933" s="643" t="s">
        <v>4198</v>
      </c>
      <c r="AN933" s="914">
        <v>3603036</v>
      </c>
      <c r="AO933" s="643">
        <v>1</v>
      </c>
      <c r="AP933" s="643" t="s">
        <v>139</v>
      </c>
      <c r="AQ933" s="644" t="s">
        <v>3177</v>
      </c>
      <c r="AR933" s="450"/>
    </row>
    <row r="934" spans="35:44" ht="15" customHeight="1" x14ac:dyDescent="0.15">
      <c r="AI934" s="915"/>
      <c r="AK934" s="914" t="s">
        <v>4158</v>
      </c>
      <c r="AL934" s="914" t="s">
        <v>4199</v>
      </c>
      <c r="AM934" s="643" t="s">
        <v>4200</v>
      </c>
      <c r="AN934" s="914">
        <v>3603037</v>
      </c>
      <c r="AO934" s="643" t="s">
        <v>139</v>
      </c>
      <c r="AP934" s="643">
        <v>1</v>
      </c>
      <c r="AQ934" s="644" t="s">
        <v>3177</v>
      </c>
      <c r="AR934" s="450"/>
    </row>
    <row r="935" spans="35:44" ht="15" customHeight="1" x14ac:dyDescent="0.15">
      <c r="AI935" s="915"/>
      <c r="AK935" s="914" t="s">
        <v>4158</v>
      </c>
      <c r="AL935" s="914" t="s">
        <v>4201</v>
      </c>
      <c r="AM935" s="643" t="s">
        <v>4202</v>
      </c>
      <c r="AN935" s="914">
        <v>3603038</v>
      </c>
      <c r="AO935" s="643">
        <v>1</v>
      </c>
      <c r="AP935" s="643" t="s">
        <v>139</v>
      </c>
      <c r="AQ935" s="644" t="s">
        <v>3177</v>
      </c>
      <c r="AR935" s="450"/>
    </row>
    <row r="936" spans="35:44" ht="15" customHeight="1" x14ac:dyDescent="0.15">
      <c r="AI936" s="915"/>
      <c r="AK936" s="914" t="s">
        <v>4158</v>
      </c>
      <c r="AL936" s="914" t="s">
        <v>4203</v>
      </c>
      <c r="AM936" s="643" t="s">
        <v>4204</v>
      </c>
      <c r="AN936" s="914">
        <v>3603039</v>
      </c>
      <c r="AO936" s="643" t="s">
        <v>139</v>
      </c>
      <c r="AP936" s="643">
        <v>1</v>
      </c>
      <c r="AQ936" s="644" t="s">
        <v>3177</v>
      </c>
      <c r="AR936" s="450"/>
    </row>
    <row r="937" spans="35:44" ht="15" customHeight="1" x14ac:dyDescent="0.15">
      <c r="AI937" s="915"/>
      <c r="AK937" s="914" t="s">
        <v>4158</v>
      </c>
      <c r="AL937" s="914" t="s">
        <v>4205</v>
      </c>
      <c r="AM937" s="643" t="s">
        <v>4206</v>
      </c>
      <c r="AN937" s="914">
        <v>3603041</v>
      </c>
      <c r="AO937" s="643">
        <v>1</v>
      </c>
      <c r="AP937" s="643" t="s">
        <v>139</v>
      </c>
      <c r="AQ937" s="644" t="s">
        <v>3177</v>
      </c>
      <c r="AR937" s="450"/>
    </row>
    <row r="938" spans="35:44" ht="15" customHeight="1" x14ac:dyDescent="0.15">
      <c r="AI938" s="915"/>
      <c r="AK938" s="914" t="s">
        <v>4158</v>
      </c>
      <c r="AL938" s="914" t="s">
        <v>4207</v>
      </c>
      <c r="AM938" s="643" t="s">
        <v>4208</v>
      </c>
      <c r="AN938" s="914">
        <v>3603042</v>
      </c>
      <c r="AO938" s="643">
        <v>1</v>
      </c>
      <c r="AP938" s="643" t="s">
        <v>139</v>
      </c>
      <c r="AQ938" s="644" t="s">
        <v>3177</v>
      </c>
      <c r="AR938" s="450"/>
    </row>
    <row r="939" spans="35:44" ht="15" customHeight="1" x14ac:dyDescent="0.15">
      <c r="AI939" s="915"/>
      <c r="AK939" s="914" t="s">
        <v>4158</v>
      </c>
      <c r="AL939" s="914" t="s">
        <v>4209</v>
      </c>
      <c r="AM939" s="643" t="s">
        <v>4210</v>
      </c>
      <c r="AN939" s="914">
        <v>3603044</v>
      </c>
      <c r="AO939" s="643" t="s">
        <v>139</v>
      </c>
      <c r="AP939" s="643">
        <v>1</v>
      </c>
      <c r="AQ939" s="644" t="s">
        <v>3177</v>
      </c>
      <c r="AR939" s="450"/>
    </row>
    <row r="940" spans="35:44" ht="15" customHeight="1" x14ac:dyDescent="0.15">
      <c r="AI940" s="915"/>
      <c r="AK940" s="914" t="s">
        <v>4158</v>
      </c>
      <c r="AL940" s="914" t="s">
        <v>4211</v>
      </c>
      <c r="AM940" s="643" t="s">
        <v>4212</v>
      </c>
      <c r="AN940" s="914">
        <v>3603045</v>
      </c>
      <c r="AO940" s="643">
        <v>1</v>
      </c>
      <c r="AP940" s="643" t="s">
        <v>139</v>
      </c>
      <c r="AQ940" s="644" t="s">
        <v>3177</v>
      </c>
      <c r="AR940" s="450"/>
    </row>
    <row r="941" spans="35:44" ht="15" customHeight="1" x14ac:dyDescent="0.15">
      <c r="AI941" s="915"/>
      <c r="AK941" s="914" t="s">
        <v>4158</v>
      </c>
      <c r="AL941" s="914" t="s">
        <v>4213</v>
      </c>
      <c r="AM941" s="643" t="s">
        <v>4214</v>
      </c>
      <c r="AN941" s="914">
        <v>3603046</v>
      </c>
      <c r="AO941" s="643" t="s">
        <v>139</v>
      </c>
      <c r="AP941" s="643">
        <v>1</v>
      </c>
      <c r="AQ941" s="644" t="s">
        <v>3177</v>
      </c>
      <c r="AR941" s="450"/>
    </row>
    <row r="942" spans="35:44" ht="15" customHeight="1" x14ac:dyDescent="0.15">
      <c r="AI942" s="915"/>
      <c r="AK942" s="914" t="s">
        <v>4158</v>
      </c>
      <c r="AL942" s="914" t="s">
        <v>4215</v>
      </c>
      <c r="AM942" s="643" t="s">
        <v>4216</v>
      </c>
      <c r="AN942" s="914">
        <v>3603049</v>
      </c>
      <c r="AO942" s="643" t="s">
        <v>139</v>
      </c>
      <c r="AP942" s="643">
        <v>1</v>
      </c>
      <c r="AQ942" s="644" t="s">
        <v>3177</v>
      </c>
      <c r="AR942" s="450"/>
    </row>
    <row r="943" spans="35:44" ht="15" customHeight="1" x14ac:dyDescent="0.15">
      <c r="AI943" s="915"/>
      <c r="AK943" s="914" t="s">
        <v>4158</v>
      </c>
      <c r="AL943" s="914" t="s">
        <v>4217</v>
      </c>
      <c r="AM943" s="643" t="s">
        <v>4218</v>
      </c>
      <c r="AN943" s="914">
        <v>3603052</v>
      </c>
      <c r="AO943" s="643">
        <v>1</v>
      </c>
      <c r="AP943" s="643" t="s">
        <v>139</v>
      </c>
      <c r="AQ943" s="644" t="s">
        <v>3177</v>
      </c>
      <c r="AR943" s="450"/>
    </row>
    <row r="944" spans="35:44" ht="15" customHeight="1" x14ac:dyDescent="0.15">
      <c r="AI944" s="915"/>
      <c r="AK944" s="914" t="s">
        <v>4158</v>
      </c>
      <c r="AL944" s="914" t="s">
        <v>4219</v>
      </c>
      <c r="AM944" s="643" t="s">
        <v>4220</v>
      </c>
      <c r="AN944" s="914">
        <v>3603054</v>
      </c>
      <c r="AO944" s="643">
        <v>1</v>
      </c>
      <c r="AP944" s="643" t="s">
        <v>139</v>
      </c>
      <c r="AQ944" s="644" t="s">
        <v>3177</v>
      </c>
      <c r="AR944" s="450"/>
    </row>
    <row r="945" spans="35:44" ht="15" customHeight="1" x14ac:dyDescent="0.15">
      <c r="AI945" s="915"/>
      <c r="AK945" s="914" t="s">
        <v>4158</v>
      </c>
      <c r="AL945" s="914" t="s">
        <v>4221</v>
      </c>
      <c r="AM945" s="643" t="s">
        <v>4222</v>
      </c>
      <c r="AN945" s="914">
        <v>3603057</v>
      </c>
      <c r="AO945" s="643">
        <v>1</v>
      </c>
      <c r="AP945" s="643" t="s">
        <v>139</v>
      </c>
      <c r="AQ945" s="644" t="s">
        <v>3177</v>
      </c>
      <c r="AR945" s="450"/>
    </row>
    <row r="946" spans="35:44" ht="15" customHeight="1" x14ac:dyDescent="0.15">
      <c r="AI946" s="915"/>
      <c r="AK946" s="914" t="s">
        <v>4158</v>
      </c>
      <c r="AL946" s="914" t="s">
        <v>4223</v>
      </c>
      <c r="AM946" s="643" t="s">
        <v>4224</v>
      </c>
      <c r="AN946" s="914">
        <v>3603060</v>
      </c>
      <c r="AO946" s="643">
        <v>1</v>
      </c>
      <c r="AP946" s="643" t="s">
        <v>139</v>
      </c>
      <c r="AQ946" s="644" t="s">
        <v>3177</v>
      </c>
      <c r="AR946" s="450"/>
    </row>
    <row r="947" spans="35:44" ht="15" customHeight="1" x14ac:dyDescent="0.15">
      <c r="AI947" s="915"/>
      <c r="AK947" s="914" t="s">
        <v>4158</v>
      </c>
      <c r="AL947" s="914" t="s">
        <v>4225</v>
      </c>
      <c r="AM947" s="643" t="s">
        <v>4226</v>
      </c>
      <c r="AN947" s="914">
        <v>3603061</v>
      </c>
      <c r="AO947" s="643" t="s">
        <v>139</v>
      </c>
      <c r="AP947" s="643">
        <v>1</v>
      </c>
      <c r="AQ947" s="644" t="s">
        <v>3177</v>
      </c>
      <c r="AR947" s="450"/>
    </row>
    <row r="948" spans="35:44" ht="15" customHeight="1" x14ac:dyDescent="0.15">
      <c r="AI948" s="915"/>
      <c r="AK948" s="914" t="s">
        <v>4158</v>
      </c>
      <c r="AL948" s="914" t="s">
        <v>4227</v>
      </c>
      <c r="AM948" s="643" t="s">
        <v>4228</v>
      </c>
      <c r="AN948" s="914">
        <v>3603063</v>
      </c>
      <c r="AO948" s="643" t="s">
        <v>139</v>
      </c>
      <c r="AP948" s="643">
        <v>1</v>
      </c>
      <c r="AQ948" s="644" t="s">
        <v>3177</v>
      </c>
      <c r="AR948" s="450"/>
    </row>
    <row r="949" spans="35:44" ht="15" customHeight="1" x14ac:dyDescent="0.15">
      <c r="AI949" s="915"/>
      <c r="AK949" s="914" t="s">
        <v>4158</v>
      </c>
      <c r="AL949" s="914" t="s">
        <v>4229</v>
      </c>
      <c r="AM949" s="643" t="s">
        <v>4230</v>
      </c>
      <c r="AN949" s="914">
        <v>3603064</v>
      </c>
      <c r="AO949" s="643">
        <v>1</v>
      </c>
      <c r="AP949" s="643" t="s">
        <v>139</v>
      </c>
      <c r="AQ949" s="644" t="s">
        <v>3177</v>
      </c>
      <c r="AR949" s="450"/>
    </row>
    <row r="950" spans="35:44" ht="15" customHeight="1" x14ac:dyDescent="0.15">
      <c r="AI950" s="915"/>
      <c r="AK950" s="914" t="s">
        <v>4158</v>
      </c>
      <c r="AL950" s="914" t="s">
        <v>4231</v>
      </c>
      <c r="AM950" s="643" t="s">
        <v>4232</v>
      </c>
      <c r="AN950" s="914">
        <v>3603066</v>
      </c>
      <c r="AO950" s="643" t="s">
        <v>139</v>
      </c>
      <c r="AP950" s="643">
        <v>1</v>
      </c>
      <c r="AQ950" s="644" t="s">
        <v>3177</v>
      </c>
      <c r="AR950" s="450"/>
    </row>
    <row r="951" spans="35:44" ht="15" customHeight="1" x14ac:dyDescent="0.15">
      <c r="AI951" s="915"/>
      <c r="AK951" s="914" t="s">
        <v>4158</v>
      </c>
      <c r="AL951" s="914" t="s">
        <v>4233</v>
      </c>
      <c r="AM951" s="643" t="s">
        <v>4234</v>
      </c>
      <c r="AN951" s="914">
        <v>3603068</v>
      </c>
      <c r="AO951" s="643">
        <v>1</v>
      </c>
      <c r="AP951" s="643" t="s">
        <v>139</v>
      </c>
      <c r="AQ951" s="644" t="s">
        <v>3177</v>
      </c>
      <c r="AR951" s="450"/>
    </row>
    <row r="952" spans="35:44" ht="15" customHeight="1" x14ac:dyDescent="0.15">
      <c r="AI952" s="915"/>
      <c r="AK952" s="914" t="s">
        <v>4158</v>
      </c>
      <c r="AL952" s="914" t="s">
        <v>4235</v>
      </c>
      <c r="AM952" s="643" t="s">
        <v>4236</v>
      </c>
      <c r="AN952" s="914">
        <v>3603071</v>
      </c>
      <c r="AO952" s="643">
        <v>1</v>
      </c>
      <c r="AP952" s="643" t="s">
        <v>139</v>
      </c>
      <c r="AQ952" s="644" t="s">
        <v>3177</v>
      </c>
      <c r="AR952" s="450"/>
    </row>
    <row r="953" spans="35:44" ht="15" customHeight="1" x14ac:dyDescent="0.15">
      <c r="AI953" s="915"/>
      <c r="AK953" s="914" t="s">
        <v>4158</v>
      </c>
      <c r="AL953" s="914" t="s">
        <v>4237</v>
      </c>
      <c r="AM953" s="643" t="s">
        <v>4238</v>
      </c>
      <c r="AN953" s="914">
        <v>3603074</v>
      </c>
      <c r="AO953" s="643">
        <v>1</v>
      </c>
      <c r="AP953" s="643" t="s">
        <v>139</v>
      </c>
      <c r="AQ953" s="644" t="s">
        <v>3177</v>
      </c>
      <c r="AR953" s="450"/>
    </row>
    <row r="954" spans="35:44" ht="15" customHeight="1" x14ac:dyDescent="0.15">
      <c r="AI954" s="915"/>
      <c r="AK954" s="914" t="s">
        <v>4158</v>
      </c>
      <c r="AL954" s="914" t="s">
        <v>4239</v>
      </c>
      <c r="AM954" s="643" t="s">
        <v>4240</v>
      </c>
      <c r="AN954" s="914">
        <v>3603075</v>
      </c>
      <c r="AO954" s="643" t="s">
        <v>139</v>
      </c>
      <c r="AP954" s="643">
        <v>1</v>
      </c>
      <c r="AQ954" s="644" t="s">
        <v>3177</v>
      </c>
      <c r="AR954" s="450"/>
    </row>
    <row r="955" spans="35:44" ht="15" customHeight="1" x14ac:dyDescent="0.15">
      <c r="AI955" s="915"/>
      <c r="AK955" s="914" t="s">
        <v>4158</v>
      </c>
      <c r="AL955" s="914" t="s">
        <v>4241</v>
      </c>
      <c r="AM955" s="643" t="s">
        <v>4242</v>
      </c>
      <c r="AN955" s="914">
        <v>3603076</v>
      </c>
      <c r="AO955" s="643" t="s">
        <v>139</v>
      </c>
      <c r="AP955" s="643">
        <v>1</v>
      </c>
      <c r="AQ955" s="644" t="s">
        <v>3177</v>
      </c>
      <c r="AR955" s="450"/>
    </row>
    <row r="956" spans="35:44" ht="15" customHeight="1" x14ac:dyDescent="0.15">
      <c r="AI956" s="915"/>
      <c r="AK956" s="914" t="s">
        <v>4158</v>
      </c>
      <c r="AL956" s="914" t="s">
        <v>4243</v>
      </c>
      <c r="AM956" s="643" t="s">
        <v>4244</v>
      </c>
      <c r="AN956" s="914">
        <v>3603077</v>
      </c>
      <c r="AO956" s="643" t="s">
        <v>139</v>
      </c>
      <c r="AP956" s="643">
        <v>1</v>
      </c>
      <c r="AQ956" s="644" t="s">
        <v>3177</v>
      </c>
      <c r="AR956" s="450"/>
    </row>
    <row r="957" spans="35:44" ht="15" customHeight="1" x14ac:dyDescent="0.15">
      <c r="AI957" s="915"/>
      <c r="AK957" s="914" t="s">
        <v>4158</v>
      </c>
      <c r="AL957" s="914" t="s">
        <v>4245</v>
      </c>
      <c r="AM957" s="643" t="s">
        <v>4246</v>
      </c>
      <c r="AN957" s="914">
        <v>3603079</v>
      </c>
      <c r="AO957" s="643" t="s">
        <v>139</v>
      </c>
      <c r="AP957" s="643">
        <v>1</v>
      </c>
      <c r="AQ957" s="644" t="s">
        <v>3177</v>
      </c>
      <c r="AR957" s="450"/>
    </row>
    <row r="958" spans="35:44" ht="15" customHeight="1" x14ac:dyDescent="0.15">
      <c r="AI958" s="915"/>
      <c r="AK958" s="914" t="s">
        <v>4158</v>
      </c>
      <c r="AL958" s="914" t="s">
        <v>4247</v>
      </c>
      <c r="AM958" s="643" t="s">
        <v>4248</v>
      </c>
      <c r="AN958" s="914">
        <v>3603081</v>
      </c>
      <c r="AO958" s="643">
        <v>1</v>
      </c>
      <c r="AP958" s="643" t="s">
        <v>139</v>
      </c>
      <c r="AQ958" s="644" t="s">
        <v>3177</v>
      </c>
      <c r="AR958" s="450"/>
    </row>
    <row r="959" spans="35:44" ht="15" customHeight="1" x14ac:dyDescent="0.15">
      <c r="AI959" s="915"/>
      <c r="AK959" s="914" t="s">
        <v>4158</v>
      </c>
      <c r="AL959" s="914" t="s">
        <v>4249</v>
      </c>
      <c r="AM959" s="643" t="s">
        <v>4250</v>
      </c>
      <c r="AN959" s="914">
        <v>3603082</v>
      </c>
      <c r="AO959" s="643">
        <v>1</v>
      </c>
      <c r="AP959" s="643" t="s">
        <v>139</v>
      </c>
      <c r="AQ959" s="644" t="s">
        <v>3177</v>
      </c>
      <c r="AR959" s="450"/>
    </row>
    <row r="960" spans="35:44" ht="15" customHeight="1" x14ac:dyDescent="0.15">
      <c r="AI960" s="915"/>
      <c r="AK960" s="914" t="s">
        <v>4158</v>
      </c>
      <c r="AL960" s="914" t="s">
        <v>4251</v>
      </c>
      <c r="AM960" s="643" t="s">
        <v>4252</v>
      </c>
      <c r="AN960" s="914">
        <v>3603083</v>
      </c>
      <c r="AO960" s="643">
        <v>1</v>
      </c>
      <c r="AP960" s="643" t="s">
        <v>139</v>
      </c>
      <c r="AQ960" s="644" t="s">
        <v>3177</v>
      </c>
      <c r="AR960" s="450"/>
    </row>
    <row r="961" spans="35:44" ht="15" customHeight="1" x14ac:dyDescent="0.15">
      <c r="AI961" s="915"/>
      <c r="AK961" s="914" t="s">
        <v>4158</v>
      </c>
      <c r="AL961" s="914" t="s">
        <v>4253</v>
      </c>
      <c r="AM961" s="643" t="s">
        <v>4254</v>
      </c>
      <c r="AN961" s="914">
        <v>3603084</v>
      </c>
      <c r="AO961" s="643">
        <v>1</v>
      </c>
      <c r="AP961" s="643" t="s">
        <v>139</v>
      </c>
      <c r="AQ961" s="644" t="s">
        <v>3177</v>
      </c>
      <c r="AR961" s="450"/>
    </row>
    <row r="962" spans="35:44" ht="15" customHeight="1" x14ac:dyDescent="0.15">
      <c r="AI962" s="915"/>
      <c r="AK962" s="914" t="s">
        <v>4158</v>
      </c>
      <c r="AL962" s="914" t="s">
        <v>4255</v>
      </c>
      <c r="AM962" s="643" t="s">
        <v>4256</v>
      </c>
      <c r="AN962" s="914">
        <v>3603085</v>
      </c>
      <c r="AO962" s="643">
        <v>1</v>
      </c>
      <c r="AP962" s="643" t="s">
        <v>139</v>
      </c>
      <c r="AQ962" s="644" t="s">
        <v>3177</v>
      </c>
      <c r="AR962" s="450"/>
    </row>
    <row r="963" spans="35:44" ht="15" customHeight="1" x14ac:dyDescent="0.15">
      <c r="AI963" s="915"/>
      <c r="AK963" s="914" t="s">
        <v>4158</v>
      </c>
      <c r="AL963" s="914" t="s">
        <v>4257</v>
      </c>
      <c r="AM963" s="643" t="s">
        <v>4258</v>
      </c>
      <c r="AN963" s="914">
        <v>3603087</v>
      </c>
      <c r="AO963" s="643">
        <v>1</v>
      </c>
      <c r="AP963" s="643" t="s">
        <v>139</v>
      </c>
      <c r="AQ963" s="644" t="s">
        <v>3177</v>
      </c>
      <c r="AR963" s="450"/>
    </row>
    <row r="964" spans="35:44" ht="15" customHeight="1" x14ac:dyDescent="0.15">
      <c r="AI964" s="915"/>
      <c r="AK964" s="914" t="s">
        <v>4158</v>
      </c>
      <c r="AL964" s="914" t="s">
        <v>4259</v>
      </c>
      <c r="AM964" s="643" t="s">
        <v>4260</v>
      </c>
      <c r="AN964" s="914">
        <v>3603088</v>
      </c>
      <c r="AO964" s="643" t="s">
        <v>139</v>
      </c>
      <c r="AP964" s="643">
        <v>1</v>
      </c>
      <c r="AQ964" s="644" t="s">
        <v>3177</v>
      </c>
      <c r="AR964" s="450"/>
    </row>
    <row r="965" spans="35:44" ht="15" customHeight="1" x14ac:dyDescent="0.15">
      <c r="AI965" s="915"/>
      <c r="AK965" s="914" t="s">
        <v>4158</v>
      </c>
      <c r="AL965" s="914" t="s">
        <v>4261</v>
      </c>
      <c r="AM965" s="643" t="s">
        <v>4262</v>
      </c>
      <c r="AN965" s="914">
        <v>3603089</v>
      </c>
      <c r="AO965" s="643">
        <v>1</v>
      </c>
      <c r="AP965" s="643" t="s">
        <v>139</v>
      </c>
      <c r="AQ965" s="644" t="s">
        <v>3177</v>
      </c>
      <c r="AR965" s="450"/>
    </row>
    <row r="966" spans="35:44" ht="15" customHeight="1" x14ac:dyDescent="0.15">
      <c r="AI966" s="915"/>
      <c r="AK966" s="914" t="s">
        <v>4158</v>
      </c>
      <c r="AL966" s="914" t="s">
        <v>4263</v>
      </c>
      <c r="AM966" s="643" t="s">
        <v>4264</v>
      </c>
      <c r="AN966" s="914">
        <v>3603090</v>
      </c>
      <c r="AO966" s="643" t="s">
        <v>139</v>
      </c>
      <c r="AP966" s="643">
        <v>1</v>
      </c>
      <c r="AQ966" s="644" t="s">
        <v>3177</v>
      </c>
      <c r="AR966" s="450"/>
    </row>
    <row r="967" spans="35:44" ht="15" customHeight="1" x14ac:dyDescent="0.15">
      <c r="AI967" s="915"/>
      <c r="AK967" s="914" t="s">
        <v>4158</v>
      </c>
      <c r="AL967" s="914" t="s">
        <v>4265</v>
      </c>
      <c r="AM967" s="643" t="s">
        <v>4266</v>
      </c>
      <c r="AN967" s="914">
        <v>3603091</v>
      </c>
      <c r="AO967" s="643" t="s">
        <v>139</v>
      </c>
      <c r="AP967" s="643">
        <v>1</v>
      </c>
      <c r="AQ967" s="644" t="s">
        <v>3177</v>
      </c>
      <c r="AR967" s="450"/>
    </row>
    <row r="968" spans="35:44" ht="15" customHeight="1" x14ac:dyDescent="0.15">
      <c r="AI968" s="915"/>
      <c r="AK968" s="914" t="s">
        <v>4158</v>
      </c>
      <c r="AL968" s="914" t="s">
        <v>4267</v>
      </c>
      <c r="AM968" s="643" t="s">
        <v>4268</v>
      </c>
      <c r="AN968" s="914">
        <v>3603092</v>
      </c>
      <c r="AO968" s="643">
        <v>1</v>
      </c>
      <c r="AP968" s="643" t="s">
        <v>139</v>
      </c>
      <c r="AQ968" s="644" t="s">
        <v>3177</v>
      </c>
      <c r="AR968" s="450"/>
    </row>
    <row r="969" spans="35:44" ht="15" customHeight="1" x14ac:dyDescent="0.15">
      <c r="AI969" s="915"/>
      <c r="AK969" s="914" t="s">
        <v>4158</v>
      </c>
      <c r="AL969" s="914" t="s">
        <v>4269</v>
      </c>
      <c r="AM969" s="643" t="s">
        <v>4270</v>
      </c>
      <c r="AN969" s="914">
        <v>3603094</v>
      </c>
      <c r="AO969" s="643">
        <v>1</v>
      </c>
      <c r="AP969" s="643" t="s">
        <v>139</v>
      </c>
      <c r="AQ969" s="644" t="s">
        <v>3177</v>
      </c>
      <c r="AR969" s="450"/>
    </row>
    <row r="970" spans="35:44" ht="15" customHeight="1" x14ac:dyDescent="0.15">
      <c r="AI970" s="915"/>
      <c r="AK970" s="914" t="s">
        <v>4158</v>
      </c>
      <c r="AL970" s="914" t="s">
        <v>4271</v>
      </c>
      <c r="AM970" s="643" t="s">
        <v>4272</v>
      </c>
      <c r="AN970" s="914">
        <v>3603103</v>
      </c>
      <c r="AO970" s="643">
        <v>1</v>
      </c>
      <c r="AP970" s="643" t="s">
        <v>139</v>
      </c>
      <c r="AQ970" s="644" t="s">
        <v>3177</v>
      </c>
      <c r="AR970" s="450"/>
    </row>
    <row r="971" spans="35:44" ht="15" customHeight="1" x14ac:dyDescent="0.15">
      <c r="AI971" s="915"/>
      <c r="AK971" s="914" t="s">
        <v>4158</v>
      </c>
      <c r="AL971" s="914" t="s">
        <v>4273</v>
      </c>
      <c r="AM971" s="643" t="s">
        <v>4274</v>
      </c>
      <c r="AN971" s="914">
        <v>3603104</v>
      </c>
      <c r="AO971" s="643">
        <v>1</v>
      </c>
      <c r="AP971" s="643" t="s">
        <v>139</v>
      </c>
      <c r="AQ971" s="644" t="s">
        <v>3177</v>
      </c>
      <c r="AR971" s="450"/>
    </row>
    <row r="972" spans="35:44" ht="15" customHeight="1" x14ac:dyDescent="0.15">
      <c r="AI972" s="915"/>
      <c r="AK972" s="914" t="s">
        <v>4275</v>
      </c>
      <c r="AL972" s="914" t="s">
        <v>4276</v>
      </c>
      <c r="AM972" s="643" t="s">
        <v>4277</v>
      </c>
      <c r="AN972" s="914">
        <v>3604001</v>
      </c>
      <c r="AO972" s="643" t="s">
        <v>139</v>
      </c>
      <c r="AP972" s="643">
        <v>1</v>
      </c>
      <c r="AQ972" s="644" t="s">
        <v>3177</v>
      </c>
      <c r="AR972" s="450"/>
    </row>
    <row r="973" spans="35:44" ht="15" customHeight="1" x14ac:dyDescent="0.15">
      <c r="AI973" s="915"/>
      <c r="AK973" s="914" t="s">
        <v>4275</v>
      </c>
      <c r="AL973" s="914" t="s">
        <v>4278</v>
      </c>
      <c r="AM973" s="643" t="s">
        <v>4279</v>
      </c>
      <c r="AN973" s="914">
        <v>3604002</v>
      </c>
      <c r="AO973" s="643">
        <v>1</v>
      </c>
      <c r="AP973" s="643" t="s">
        <v>139</v>
      </c>
      <c r="AQ973" s="644" t="s">
        <v>3177</v>
      </c>
      <c r="AR973" s="450"/>
    </row>
    <row r="974" spans="35:44" ht="15" customHeight="1" x14ac:dyDescent="0.15">
      <c r="AI974" s="915"/>
      <c r="AK974" s="914" t="s">
        <v>4275</v>
      </c>
      <c r="AL974" s="914" t="s">
        <v>4280</v>
      </c>
      <c r="AM974" s="643" t="s">
        <v>4281</v>
      </c>
      <c r="AN974" s="914">
        <v>3604003</v>
      </c>
      <c r="AO974" s="643">
        <v>1</v>
      </c>
      <c r="AP974" s="643" t="s">
        <v>139</v>
      </c>
      <c r="AQ974" s="644" t="s">
        <v>3177</v>
      </c>
      <c r="AR974" s="450"/>
    </row>
    <row r="975" spans="35:44" ht="15" customHeight="1" x14ac:dyDescent="0.15">
      <c r="AI975" s="915"/>
      <c r="AK975" s="914" t="s">
        <v>4275</v>
      </c>
      <c r="AL975" s="914" t="s">
        <v>4282</v>
      </c>
      <c r="AM975" s="643" t="s">
        <v>4283</v>
      </c>
      <c r="AN975" s="914">
        <v>3604004</v>
      </c>
      <c r="AO975" s="643" t="s">
        <v>139</v>
      </c>
      <c r="AP975" s="643">
        <v>1</v>
      </c>
      <c r="AQ975" s="644" t="s">
        <v>3177</v>
      </c>
      <c r="AR975" s="450"/>
    </row>
    <row r="976" spans="35:44" ht="15" customHeight="1" x14ac:dyDescent="0.15">
      <c r="AI976" s="915"/>
      <c r="AK976" s="914" t="s">
        <v>4275</v>
      </c>
      <c r="AL976" s="914" t="s">
        <v>4284</v>
      </c>
      <c r="AM976" s="643" t="s">
        <v>4285</v>
      </c>
      <c r="AN976" s="914">
        <v>3604005</v>
      </c>
      <c r="AO976" s="643" t="s">
        <v>139</v>
      </c>
      <c r="AP976" s="643">
        <v>1</v>
      </c>
      <c r="AQ976" s="644" t="s">
        <v>3177</v>
      </c>
      <c r="AR976" s="450"/>
    </row>
    <row r="977" spans="35:44" ht="15" customHeight="1" x14ac:dyDescent="0.15">
      <c r="AI977" s="915"/>
      <c r="AK977" s="914" t="s">
        <v>4275</v>
      </c>
      <c r="AL977" s="914" t="s">
        <v>4286</v>
      </c>
      <c r="AM977" s="643" t="s">
        <v>4287</v>
      </c>
      <c r="AN977" s="914">
        <v>3604006</v>
      </c>
      <c r="AO977" s="643">
        <v>1</v>
      </c>
      <c r="AP977" s="643" t="s">
        <v>139</v>
      </c>
      <c r="AQ977" s="644" t="s">
        <v>3177</v>
      </c>
      <c r="AR977" s="450"/>
    </row>
    <row r="978" spans="35:44" ht="15" customHeight="1" x14ac:dyDescent="0.15">
      <c r="AI978" s="915"/>
      <c r="AK978" s="914" t="s">
        <v>4275</v>
      </c>
      <c r="AL978" s="914" t="s">
        <v>4288</v>
      </c>
      <c r="AM978" s="643" t="s">
        <v>4289</v>
      </c>
      <c r="AN978" s="914">
        <v>3604007</v>
      </c>
      <c r="AO978" s="643">
        <v>1</v>
      </c>
      <c r="AP978" s="643" t="s">
        <v>139</v>
      </c>
      <c r="AQ978" s="644" t="s">
        <v>3177</v>
      </c>
      <c r="AR978" s="450"/>
    </row>
    <row r="979" spans="35:44" ht="15" customHeight="1" x14ac:dyDescent="0.15">
      <c r="AI979" s="915"/>
      <c r="AK979" s="914" t="s">
        <v>4275</v>
      </c>
      <c r="AL979" s="914" t="s">
        <v>4290</v>
      </c>
      <c r="AM979" s="643" t="s">
        <v>4291</v>
      </c>
      <c r="AN979" s="914">
        <v>3604008</v>
      </c>
      <c r="AO979" s="643">
        <v>1</v>
      </c>
      <c r="AP979" s="643" t="s">
        <v>139</v>
      </c>
      <c r="AQ979" s="644" t="s">
        <v>3177</v>
      </c>
      <c r="AR979" s="450"/>
    </row>
    <row r="980" spans="35:44" ht="15" customHeight="1" x14ac:dyDescent="0.15">
      <c r="AI980" s="915"/>
      <c r="AK980" s="914" t="s">
        <v>4275</v>
      </c>
      <c r="AL980" s="914" t="s">
        <v>4292</v>
      </c>
      <c r="AM980" s="643" t="s">
        <v>4293</v>
      </c>
      <c r="AN980" s="914">
        <v>3604009</v>
      </c>
      <c r="AO980" s="643">
        <v>1</v>
      </c>
      <c r="AP980" s="643" t="s">
        <v>139</v>
      </c>
      <c r="AQ980" s="644" t="s">
        <v>3177</v>
      </c>
      <c r="AR980" s="450"/>
    </row>
    <row r="981" spans="35:44" ht="15" customHeight="1" x14ac:dyDescent="0.15">
      <c r="AI981" s="915"/>
      <c r="AK981" s="914" t="s">
        <v>4275</v>
      </c>
      <c r="AL981" s="914" t="s">
        <v>4294</v>
      </c>
      <c r="AM981" s="643" t="s">
        <v>4295</v>
      </c>
      <c r="AN981" s="914">
        <v>3604010</v>
      </c>
      <c r="AO981" s="643" t="s">
        <v>139</v>
      </c>
      <c r="AP981" s="643">
        <v>1</v>
      </c>
      <c r="AQ981" s="644" t="s">
        <v>3177</v>
      </c>
      <c r="AR981" s="450"/>
    </row>
    <row r="982" spans="35:44" ht="15" customHeight="1" x14ac:dyDescent="0.15">
      <c r="AI982" s="915"/>
      <c r="AK982" s="914" t="s">
        <v>4275</v>
      </c>
      <c r="AL982" s="914" t="s">
        <v>4296</v>
      </c>
      <c r="AM982" s="643" t="s">
        <v>4297</v>
      </c>
      <c r="AN982" s="914">
        <v>3604011</v>
      </c>
      <c r="AO982" s="643" t="s">
        <v>139</v>
      </c>
      <c r="AP982" s="643">
        <v>1</v>
      </c>
      <c r="AQ982" s="644" t="s">
        <v>3177</v>
      </c>
      <c r="AR982" s="450"/>
    </row>
    <row r="983" spans="35:44" ht="15" customHeight="1" x14ac:dyDescent="0.15">
      <c r="AI983" s="915"/>
      <c r="AK983" s="914" t="s">
        <v>4275</v>
      </c>
      <c r="AL983" s="914" t="s">
        <v>4298</v>
      </c>
      <c r="AM983" s="643" t="s">
        <v>4299</v>
      </c>
      <c r="AN983" s="914">
        <v>3604012</v>
      </c>
      <c r="AO983" s="643" t="s">
        <v>139</v>
      </c>
      <c r="AP983" s="643">
        <v>1</v>
      </c>
      <c r="AQ983" s="644" t="s">
        <v>3177</v>
      </c>
      <c r="AR983" s="450"/>
    </row>
    <row r="984" spans="35:44" ht="15" customHeight="1" x14ac:dyDescent="0.15">
      <c r="AI984" s="915"/>
      <c r="AK984" s="914" t="s">
        <v>4275</v>
      </c>
      <c r="AL984" s="914" t="s">
        <v>4300</v>
      </c>
      <c r="AM984" s="643" t="s">
        <v>4301</v>
      </c>
      <c r="AN984" s="914">
        <v>3604013</v>
      </c>
      <c r="AO984" s="643">
        <v>1</v>
      </c>
      <c r="AP984" s="643" t="s">
        <v>139</v>
      </c>
      <c r="AQ984" s="644" t="s">
        <v>3177</v>
      </c>
      <c r="AR984" s="450"/>
    </row>
    <row r="985" spans="35:44" ht="15" customHeight="1" x14ac:dyDescent="0.15">
      <c r="AI985" s="915"/>
      <c r="AK985" s="914" t="s">
        <v>4275</v>
      </c>
      <c r="AL985" s="914" t="s">
        <v>4302</v>
      </c>
      <c r="AM985" s="643" t="s">
        <v>4303</v>
      </c>
      <c r="AN985" s="914">
        <v>3604014</v>
      </c>
      <c r="AO985" s="643">
        <v>1</v>
      </c>
      <c r="AP985" s="643" t="s">
        <v>139</v>
      </c>
      <c r="AQ985" s="644" t="s">
        <v>3177</v>
      </c>
      <c r="AR985" s="450"/>
    </row>
    <row r="986" spans="35:44" ht="15" customHeight="1" x14ac:dyDescent="0.15">
      <c r="AI986" s="915"/>
      <c r="AK986" s="914" t="s">
        <v>4275</v>
      </c>
      <c r="AL986" s="914" t="s">
        <v>4304</v>
      </c>
      <c r="AM986" s="643" t="s">
        <v>4305</v>
      </c>
      <c r="AN986" s="914">
        <v>3604015</v>
      </c>
      <c r="AO986" s="643">
        <v>1</v>
      </c>
      <c r="AP986" s="643" t="s">
        <v>139</v>
      </c>
      <c r="AQ986" s="644" t="s">
        <v>3177</v>
      </c>
      <c r="AR986" s="450"/>
    </row>
    <row r="987" spans="35:44" ht="15" customHeight="1" x14ac:dyDescent="0.15">
      <c r="AI987" s="915"/>
      <c r="AK987" s="914" t="s">
        <v>4275</v>
      </c>
      <c r="AL987" s="914" t="s">
        <v>4306</v>
      </c>
      <c r="AM987" s="643" t="s">
        <v>4307</v>
      </c>
      <c r="AN987" s="914">
        <v>3604016</v>
      </c>
      <c r="AO987" s="643" t="s">
        <v>139</v>
      </c>
      <c r="AP987" s="643">
        <v>1</v>
      </c>
      <c r="AQ987" s="644" t="s">
        <v>3177</v>
      </c>
      <c r="AR987" s="450"/>
    </row>
    <row r="988" spans="35:44" ht="15" customHeight="1" x14ac:dyDescent="0.15">
      <c r="AI988" s="915"/>
      <c r="AK988" s="914" t="s">
        <v>4275</v>
      </c>
      <c r="AL988" s="914" t="s">
        <v>4308</v>
      </c>
      <c r="AM988" s="643" t="s">
        <v>4309</v>
      </c>
      <c r="AN988" s="914">
        <v>3604017</v>
      </c>
      <c r="AO988" s="643">
        <v>1</v>
      </c>
      <c r="AP988" s="643" t="s">
        <v>139</v>
      </c>
      <c r="AQ988" s="644" t="s">
        <v>3177</v>
      </c>
      <c r="AR988" s="450"/>
    </row>
    <row r="989" spans="35:44" ht="15" customHeight="1" x14ac:dyDescent="0.15">
      <c r="AI989" s="915"/>
      <c r="AK989" s="914" t="s">
        <v>4275</v>
      </c>
      <c r="AL989" s="914" t="s">
        <v>4310</v>
      </c>
      <c r="AM989" s="643" t="s">
        <v>4311</v>
      </c>
      <c r="AN989" s="914">
        <v>3604018</v>
      </c>
      <c r="AO989" s="643">
        <v>1</v>
      </c>
      <c r="AP989" s="643" t="s">
        <v>139</v>
      </c>
      <c r="AQ989" s="644" t="s">
        <v>3177</v>
      </c>
      <c r="AR989" s="450"/>
    </row>
    <row r="990" spans="35:44" ht="15" customHeight="1" x14ac:dyDescent="0.15">
      <c r="AI990" s="915"/>
      <c r="AK990" s="914" t="s">
        <v>4275</v>
      </c>
      <c r="AL990" s="914" t="s">
        <v>4312</v>
      </c>
      <c r="AM990" s="643" t="s">
        <v>4313</v>
      </c>
      <c r="AN990" s="914">
        <v>3604019</v>
      </c>
      <c r="AO990" s="643">
        <v>1</v>
      </c>
      <c r="AP990" s="643" t="s">
        <v>139</v>
      </c>
      <c r="AQ990" s="644" t="s">
        <v>3177</v>
      </c>
      <c r="AR990" s="450"/>
    </row>
    <row r="991" spans="35:44" ht="15" customHeight="1" x14ac:dyDescent="0.15">
      <c r="AI991" s="915"/>
      <c r="AK991" s="914" t="s">
        <v>4275</v>
      </c>
      <c r="AL991" s="914" t="s">
        <v>4314</v>
      </c>
      <c r="AM991" s="643" t="s">
        <v>4315</v>
      </c>
      <c r="AN991" s="914">
        <v>3604020</v>
      </c>
      <c r="AO991" s="643" t="s">
        <v>139</v>
      </c>
      <c r="AP991" s="643">
        <v>1</v>
      </c>
      <c r="AQ991" s="644" t="s">
        <v>3177</v>
      </c>
      <c r="AR991" s="450"/>
    </row>
    <row r="992" spans="35:44" ht="15" customHeight="1" x14ac:dyDescent="0.15">
      <c r="AI992" s="915"/>
      <c r="AK992" s="914" t="s">
        <v>4275</v>
      </c>
      <c r="AL992" s="914" t="s">
        <v>4316</v>
      </c>
      <c r="AM992" s="643" t="s">
        <v>4317</v>
      </c>
      <c r="AN992" s="914">
        <v>3604022</v>
      </c>
      <c r="AO992" s="643" t="s">
        <v>139</v>
      </c>
      <c r="AP992" s="643">
        <v>1</v>
      </c>
      <c r="AQ992" s="644" t="s">
        <v>3177</v>
      </c>
      <c r="AR992" s="450"/>
    </row>
    <row r="993" spans="35:44" ht="15" customHeight="1" x14ac:dyDescent="0.15">
      <c r="AI993" s="915"/>
      <c r="AK993" s="914" t="s">
        <v>4275</v>
      </c>
      <c r="AL993" s="914" t="s">
        <v>4318</v>
      </c>
      <c r="AM993" s="643" t="s">
        <v>4319</v>
      </c>
      <c r="AN993" s="914">
        <v>3604024</v>
      </c>
      <c r="AO993" s="643">
        <v>1</v>
      </c>
      <c r="AP993" s="643" t="s">
        <v>139</v>
      </c>
      <c r="AQ993" s="644" t="s">
        <v>3177</v>
      </c>
      <c r="AR993" s="450"/>
    </row>
    <row r="994" spans="35:44" ht="15" customHeight="1" x14ac:dyDescent="0.15">
      <c r="AI994" s="915"/>
      <c r="AK994" s="914" t="s">
        <v>4275</v>
      </c>
      <c r="AL994" s="914" t="s">
        <v>4320</v>
      </c>
      <c r="AM994" s="643" t="s">
        <v>4321</v>
      </c>
      <c r="AN994" s="914">
        <v>3604025</v>
      </c>
      <c r="AO994" s="643">
        <v>1</v>
      </c>
      <c r="AP994" s="643" t="s">
        <v>139</v>
      </c>
      <c r="AQ994" s="644" t="s">
        <v>3177</v>
      </c>
      <c r="AR994" s="450"/>
    </row>
    <row r="995" spans="35:44" ht="15" customHeight="1" x14ac:dyDescent="0.15">
      <c r="AI995" s="915"/>
      <c r="AK995" s="914" t="s">
        <v>4275</v>
      </c>
      <c r="AL995" s="914" t="s">
        <v>4322</v>
      </c>
      <c r="AM995" s="643" t="s">
        <v>4323</v>
      </c>
      <c r="AN995" s="914">
        <v>3604026</v>
      </c>
      <c r="AO995" s="643">
        <v>1</v>
      </c>
      <c r="AP995" s="643" t="s">
        <v>139</v>
      </c>
      <c r="AQ995" s="644" t="s">
        <v>3177</v>
      </c>
      <c r="AR995" s="450"/>
    </row>
    <row r="996" spans="35:44" ht="15" customHeight="1" x14ac:dyDescent="0.15">
      <c r="AI996" s="915"/>
      <c r="AK996" s="914" t="s">
        <v>4275</v>
      </c>
      <c r="AL996" s="914" t="s">
        <v>4324</v>
      </c>
      <c r="AM996" s="643" t="s">
        <v>4325</v>
      </c>
      <c r="AN996" s="914">
        <v>3604032</v>
      </c>
      <c r="AO996" s="643" t="s">
        <v>139</v>
      </c>
      <c r="AP996" s="643">
        <v>1</v>
      </c>
      <c r="AQ996" s="644" t="s">
        <v>3177</v>
      </c>
      <c r="AR996" s="450"/>
    </row>
    <row r="997" spans="35:44" ht="15" customHeight="1" x14ac:dyDescent="0.15">
      <c r="AI997" s="915"/>
      <c r="AK997" s="914" t="s">
        <v>4275</v>
      </c>
      <c r="AL997" s="914" t="s">
        <v>4326</v>
      </c>
      <c r="AM997" s="643" t="s">
        <v>4327</v>
      </c>
      <c r="AN997" s="914">
        <v>3604033</v>
      </c>
      <c r="AO997" s="643" t="s">
        <v>139</v>
      </c>
      <c r="AP997" s="643">
        <v>1</v>
      </c>
      <c r="AQ997" s="644" t="s">
        <v>3177</v>
      </c>
      <c r="AR997" s="450"/>
    </row>
    <row r="998" spans="35:44" ht="15" customHeight="1" x14ac:dyDescent="0.15">
      <c r="AI998" s="915"/>
      <c r="AK998" s="914" t="s">
        <v>4275</v>
      </c>
      <c r="AL998" s="914" t="s">
        <v>4328</v>
      </c>
      <c r="AM998" s="643" t="s">
        <v>4329</v>
      </c>
      <c r="AN998" s="914">
        <v>3604035</v>
      </c>
      <c r="AO998" s="643" t="s">
        <v>139</v>
      </c>
      <c r="AP998" s="643">
        <v>1</v>
      </c>
      <c r="AQ998" s="644" t="s">
        <v>3177</v>
      </c>
      <c r="AR998" s="450"/>
    </row>
    <row r="999" spans="35:44" ht="15" customHeight="1" x14ac:dyDescent="0.15">
      <c r="AI999" s="915"/>
      <c r="AK999" s="914" t="s">
        <v>4275</v>
      </c>
      <c r="AL999" s="914" t="s">
        <v>4330</v>
      </c>
      <c r="AM999" s="643" t="s">
        <v>4331</v>
      </c>
      <c r="AN999" s="914">
        <v>3604037</v>
      </c>
      <c r="AO999" s="643" t="s">
        <v>139</v>
      </c>
      <c r="AP999" s="643">
        <v>1</v>
      </c>
      <c r="AQ999" s="644" t="s">
        <v>3177</v>
      </c>
      <c r="AR999" s="450"/>
    </row>
    <row r="1000" spans="35:44" ht="15" customHeight="1" x14ac:dyDescent="0.15">
      <c r="AI1000" s="915"/>
      <c r="AK1000" s="914" t="s">
        <v>4275</v>
      </c>
      <c r="AL1000" s="914" t="s">
        <v>4332</v>
      </c>
      <c r="AM1000" s="643" t="s">
        <v>4333</v>
      </c>
      <c r="AN1000" s="914">
        <v>3604038</v>
      </c>
      <c r="AO1000" s="643" t="s">
        <v>139</v>
      </c>
      <c r="AP1000" s="643">
        <v>1</v>
      </c>
      <c r="AQ1000" s="644" t="s">
        <v>3177</v>
      </c>
      <c r="AR1000" s="450"/>
    </row>
    <row r="1001" spans="35:44" ht="15" customHeight="1" x14ac:dyDescent="0.15">
      <c r="AI1001" s="915"/>
      <c r="AK1001" s="914" t="s">
        <v>4275</v>
      </c>
      <c r="AL1001" s="914" t="s">
        <v>4334</v>
      </c>
      <c r="AM1001" s="643" t="s">
        <v>4335</v>
      </c>
      <c r="AN1001" s="914">
        <v>3604039</v>
      </c>
      <c r="AO1001" s="643" t="s">
        <v>139</v>
      </c>
      <c r="AP1001" s="643">
        <v>1</v>
      </c>
      <c r="AQ1001" s="644" t="s">
        <v>3177</v>
      </c>
      <c r="AR1001" s="450"/>
    </row>
    <row r="1002" spans="35:44" ht="15" customHeight="1" x14ac:dyDescent="0.15">
      <c r="AI1002" s="915"/>
      <c r="AK1002" s="914" t="s">
        <v>4275</v>
      </c>
      <c r="AL1002" s="914" t="s">
        <v>4336</v>
      </c>
      <c r="AM1002" s="643" t="s">
        <v>4337</v>
      </c>
      <c r="AN1002" s="914">
        <v>3604041</v>
      </c>
      <c r="AO1002" s="643">
        <v>1</v>
      </c>
      <c r="AP1002" s="643" t="s">
        <v>139</v>
      </c>
      <c r="AQ1002" s="644" t="s">
        <v>3177</v>
      </c>
      <c r="AR1002" s="450"/>
    </row>
    <row r="1003" spans="35:44" ht="15" customHeight="1" x14ac:dyDescent="0.15">
      <c r="AI1003" s="915"/>
      <c r="AK1003" s="914" t="s">
        <v>4275</v>
      </c>
      <c r="AL1003" s="914" t="s">
        <v>4338</v>
      </c>
      <c r="AM1003" s="643" t="s">
        <v>4339</v>
      </c>
      <c r="AN1003" s="914">
        <v>3604042</v>
      </c>
      <c r="AO1003" s="643" t="s">
        <v>139</v>
      </c>
      <c r="AP1003" s="643">
        <v>1</v>
      </c>
      <c r="AQ1003" s="644" t="s">
        <v>3177</v>
      </c>
      <c r="AR1003" s="450"/>
    </row>
    <row r="1004" spans="35:44" ht="15" customHeight="1" x14ac:dyDescent="0.15">
      <c r="AI1004" s="915"/>
      <c r="AK1004" s="914" t="s">
        <v>4275</v>
      </c>
      <c r="AL1004" s="914" t="s">
        <v>4340</v>
      </c>
      <c r="AM1004" s="643" t="s">
        <v>4341</v>
      </c>
      <c r="AN1004" s="914">
        <v>3604043</v>
      </c>
      <c r="AO1004" s="643" t="s">
        <v>139</v>
      </c>
      <c r="AP1004" s="643">
        <v>1</v>
      </c>
      <c r="AQ1004" s="644" t="s">
        <v>3177</v>
      </c>
      <c r="AR1004" s="450"/>
    </row>
    <row r="1005" spans="35:44" ht="15" customHeight="1" x14ac:dyDescent="0.15">
      <c r="AI1005" s="915"/>
      <c r="AK1005" s="914" t="s">
        <v>4275</v>
      </c>
      <c r="AL1005" s="914" t="s">
        <v>4342</v>
      </c>
      <c r="AM1005" s="643" t="s">
        <v>4343</v>
      </c>
      <c r="AN1005" s="914">
        <v>3604045</v>
      </c>
      <c r="AO1005" s="643" t="s">
        <v>139</v>
      </c>
      <c r="AP1005" s="643">
        <v>1</v>
      </c>
      <c r="AQ1005" s="644" t="s">
        <v>3177</v>
      </c>
      <c r="AR1005" s="450"/>
    </row>
    <row r="1006" spans="35:44" ht="15" customHeight="1" x14ac:dyDescent="0.15">
      <c r="AI1006" s="915"/>
      <c r="AK1006" s="914" t="s">
        <v>4275</v>
      </c>
      <c r="AL1006" s="914" t="s">
        <v>4344</v>
      </c>
      <c r="AM1006" s="643" t="s">
        <v>4345</v>
      </c>
      <c r="AN1006" s="914">
        <v>3604047</v>
      </c>
      <c r="AO1006" s="643">
        <v>1</v>
      </c>
      <c r="AP1006" s="643" t="s">
        <v>139</v>
      </c>
      <c r="AQ1006" s="644" t="s">
        <v>3177</v>
      </c>
      <c r="AR1006" s="450"/>
    </row>
    <row r="1007" spans="35:44" ht="15" customHeight="1" x14ac:dyDescent="0.15">
      <c r="AI1007" s="915"/>
      <c r="AK1007" s="914" t="s">
        <v>4275</v>
      </c>
      <c r="AL1007" s="914" t="s">
        <v>4346</v>
      </c>
      <c r="AM1007" s="643" t="s">
        <v>4347</v>
      </c>
      <c r="AN1007" s="914">
        <v>3604050</v>
      </c>
      <c r="AO1007" s="643" t="s">
        <v>139</v>
      </c>
      <c r="AP1007" s="643">
        <v>1</v>
      </c>
      <c r="AQ1007" s="644" t="s">
        <v>3177</v>
      </c>
      <c r="AR1007" s="450"/>
    </row>
    <row r="1008" spans="35:44" ht="15" customHeight="1" x14ac:dyDescent="0.15">
      <c r="AI1008" s="915"/>
      <c r="AK1008" s="914" t="s">
        <v>4275</v>
      </c>
      <c r="AL1008" s="914" t="s">
        <v>4348</v>
      </c>
      <c r="AM1008" s="643" t="s">
        <v>4349</v>
      </c>
      <c r="AN1008" s="914">
        <v>3604051</v>
      </c>
      <c r="AO1008" s="643" t="s">
        <v>139</v>
      </c>
      <c r="AP1008" s="643">
        <v>1</v>
      </c>
      <c r="AQ1008" s="644" t="s">
        <v>3177</v>
      </c>
      <c r="AR1008" s="450"/>
    </row>
    <row r="1009" spans="35:44" ht="15" customHeight="1" x14ac:dyDescent="0.15">
      <c r="AI1009" s="915"/>
      <c r="AK1009" s="914" t="s">
        <v>4275</v>
      </c>
      <c r="AL1009" s="914" t="s">
        <v>4350</v>
      </c>
      <c r="AM1009" s="643" t="s">
        <v>4351</v>
      </c>
      <c r="AN1009" s="914">
        <v>3604052</v>
      </c>
      <c r="AO1009" s="643">
        <v>1</v>
      </c>
      <c r="AP1009" s="643" t="s">
        <v>139</v>
      </c>
      <c r="AQ1009" s="644" t="s">
        <v>3177</v>
      </c>
      <c r="AR1009" s="450"/>
    </row>
    <row r="1010" spans="35:44" ht="15" customHeight="1" x14ac:dyDescent="0.15">
      <c r="AI1010" s="915"/>
      <c r="AK1010" s="914" t="s">
        <v>4352</v>
      </c>
      <c r="AL1010" s="914" t="s">
        <v>4353</v>
      </c>
      <c r="AM1010" s="643" t="s">
        <v>4354</v>
      </c>
      <c r="AN1010" s="914">
        <v>3605001</v>
      </c>
      <c r="AO1010" s="643">
        <v>1</v>
      </c>
      <c r="AP1010" s="643" t="s">
        <v>139</v>
      </c>
      <c r="AQ1010" s="644" t="s">
        <v>3177</v>
      </c>
      <c r="AR1010" s="450"/>
    </row>
    <row r="1011" spans="35:44" ht="15" customHeight="1" x14ac:dyDescent="0.15">
      <c r="AI1011" s="915"/>
      <c r="AK1011" s="914" t="s">
        <v>4352</v>
      </c>
      <c r="AL1011" s="914" t="s">
        <v>4355</v>
      </c>
      <c r="AM1011" s="643" t="s">
        <v>4356</v>
      </c>
      <c r="AN1011" s="914">
        <v>3605002</v>
      </c>
      <c r="AO1011" s="643" t="s">
        <v>139</v>
      </c>
      <c r="AP1011" s="643">
        <v>1</v>
      </c>
      <c r="AQ1011" s="644" t="s">
        <v>3177</v>
      </c>
      <c r="AR1011" s="450"/>
    </row>
    <row r="1012" spans="35:44" ht="15" customHeight="1" x14ac:dyDescent="0.15">
      <c r="AI1012" s="915"/>
      <c r="AK1012" s="914" t="s">
        <v>4352</v>
      </c>
      <c r="AL1012" s="914" t="s">
        <v>4357</v>
      </c>
      <c r="AM1012" s="643" t="s">
        <v>4358</v>
      </c>
      <c r="AN1012" s="914">
        <v>3605003</v>
      </c>
      <c r="AO1012" s="643" t="s">
        <v>139</v>
      </c>
      <c r="AP1012" s="643">
        <v>1</v>
      </c>
      <c r="AQ1012" s="644" t="s">
        <v>3177</v>
      </c>
      <c r="AR1012" s="450"/>
    </row>
    <row r="1013" spans="35:44" ht="15" customHeight="1" x14ac:dyDescent="0.15">
      <c r="AI1013" s="915"/>
      <c r="AK1013" s="914" t="s">
        <v>4352</v>
      </c>
      <c r="AL1013" s="914" t="s">
        <v>4359</v>
      </c>
      <c r="AM1013" s="643" t="s">
        <v>4360</v>
      </c>
      <c r="AN1013" s="914">
        <v>3605006</v>
      </c>
      <c r="AO1013" s="643">
        <v>1</v>
      </c>
      <c r="AP1013" s="643" t="s">
        <v>139</v>
      </c>
      <c r="AQ1013" s="644" t="s">
        <v>3177</v>
      </c>
      <c r="AR1013" s="450"/>
    </row>
    <row r="1014" spans="35:44" ht="15" customHeight="1" x14ac:dyDescent="0.15">
      <c r="AI1014" s="915"/>
      <c r="AK1014" s="914" t="s">
        <v>4352</v>
      </c>
      <c r="AL1014" s="914" t="s">
        <v>4361</v>
      </c>
      <c r="AM1014" s="643" t="s">
        <v>4362</v>
      </c>
      <c r="AN1014" s="914">
        <v>3605009</v>
      </c>
      <c r="AO1014" s="643" t="s">
        <v>139</v>
      </c>
      <c r="AP1014" s="643">
        <v>1</v>
      </c>
      <c r="AQ1014" s="644" t="s">
        <v>3177</v>
      </c>
      <c r="AR1014" s="450"/>
    </row>
    <row r="1015" spans="35:44" ht="15" customHeight="1" x14ac:dyDescent="0.15">
      <c r="AI1015" s="915"/>
      <c r="AK1015" s="914" t="s">
        <v>4352</v>
      </c>
      <c r="AL1015" s="914" t="s">
        <v>4363</v>
      </c>
      <c r="AM1015" s="643" t="s">
        <v>4364</v>
      </c>
      <c r="AN1015" s="914">
        <v>3605013</v>
      </c>
      <c r="AO1015" s="643">
        <v>1</v>
      </c>
      <c r="AP1015" s="643" t="s">
        <v>139</v>
      </c>
      <c r="AQ1015" s="644" t="s">
        <v>3177</v>
      </c>
      <c r="AR1015" s="450"/>
    </row>
    <row r="1016" spans="35:44" ht="15" customHeight="1" x14ac:dyDescent="0.15">
      <c r="AI1016" s="915"/>
      <c r="AK1016" s="914" t="s">
        <v>4352</v>
      </c>
      <c r="AL1016" s="914" t="s">
        <v>4365</v>
      </c>
      <c r="AM1016" s="643" t="s">
        <v>4366</v>
      </c>
      <c r="AN1016" s="914">
        <v>3605014</v>
      </c>
      <c r="AO1016" s="643" t="s">
        <v>139</v>
      </c>
      <c r="AP1016" s="643">
        <v>1</v>
      </c>
      <c r="AQ1016" s="644" t="s">
        <v>3177</v>
      </c>
      <c r="AR1016" s="450"/>
    </row>
    <row r="1017" spans="35:44" ht="15" customHeight="1" x14ac:dyDescent="0.15">
      <c r="AI1017" s="915"/>
      <c r="AK1017" s="914" t="s">
        <v>4352</v>
      </c>
      <c r="AL1017" s="914" t="s">
        <v>4367</v>
      </c>
      <c r="AM1017" s="643" t="s">
        <v>4368</v>
      </c>
      <c r="AN1017" s="914">
        <v>3605015</v>
      </c>
      <c r="AO1017" s="643">
        <v>1</v>
      </c>
      <c r="AP1017" s="643" t="s">
        <v>139</v>
      </c>
      <c r="AQ1017" s="644" t="s">
        <v>3177</v>
      </c>
      <c r="AR1017" s="450"/>
    </row>
    <row r="1018" spans="35:44" ht="15" customHeight="1" x14ac:dyDescent="0.15">
      <c r="AI1018" s="915"/>
      <c r="AK1018" s="914" t="s">
        <v>4352</v>
      </c>
      <c r="AL1018" s="914" t="s">
        <v>4369</v>
      </c>
      <c r="AM1018" s="643" t="s">
        <v>4370</v>
      </c>
      <c r="AN1018" s="914">
        <v>3605018</v>
      </c>
      <c r="AO1018" s="643" t="s">
        <v>139</v>
      </c>
      <c r="AP1018" s="643">
        <v>1</v>
      </c>
      <c r="AQ1018" s="644" t="s">
        <v>3177</v>
      </c>
      <c r="AR1018" s="450"/>
    </row>
    <row r="1019" spans="35:44" ht="15" customHeight="1" x14ac:dyDescent="0.15">
      <c r="AI1019" s="915"/>
      <c r="AK1019" s="914" t="s">
        <v>4352</v>
      </c>
      <c r="AL1019" s="914" t="s">
        <v>4371</v>
      </c>
      <c r="AM1019" s="643" t="s">
        <v>4372</v>
      </c>
      <c r="AN1019" s="914">
        <v>3605020</v>
      </c>
      <c r="AO1019" s="643">
        <v>1</v>
      </c>
      <c r="AP1019" s="643" t="s">
        <v>139</v>
      </c>
      <c r="AQ1019" s="644" t="s">
        <v>3177</v>
      </c>
      <c r="AR1019" s="450"/>
    </row>
    <row r="1020" spans="35:44" ht="15" customHeight="1" x14ac:dyDescent="0.15">
      <c r="AI1020" s="915"/>
      <c r="AK1020" s="914" t="s">
        <v>4373</v>
      </c>
      <c r="AL1020" s="914" t="s">
        <v>3361</v>
      </c>
      <c r="AM1020" s="643" t="s">
        <v>4374</v>
      </c>
      <c r="AN1020" s="914">
        <v>3606001</v>
      </c>
      <c r="AO1020" s="643" t="s">
        <v>139</v>
      </c>
      <c r="AP1020" s="643">
        <v>1</v>
      </c>
      <c r="AQ1020" s="644" t="s">
        <v>3177</v>
      </c>
      <c r="AR1020" s="450"/>
    </row>
    <row r="1021" spans="35:44" ht="15" customHeight="1" x14ac:dyDescent="0.15">
      <c r="AI1021" s="915"/>
      <c r="AK1021" s="914" t="s">
        <v>4373</v>
      </c>
      <c r="AL1021" s="914" t="s">
        <v>4375</v>
      </c>
      <c r="AM1021" s="643" t="s">
        <v>4376</v>
      </c>
      <c r="AN1021" s="914">
        <v>3606002</v>
      </c>
      <c r="AO1021" s="643">
        <v>1</v>
      </c>
      <c r="AP1021" s="643" t="s">
        <v>139</v>
      </c>
      <c r="AQ1021" s="644" t="s">
        <v>3177</v>
      </c>
      <c r="AR1021" s="450"/>
    </row>
    <row r="1022" spans="35:44" ht="15" customHeight="1" x14ac:dyDescent="0.15">
      <c r="AI1022" s="915"/>
      <c r="AK1022" s="914" t="s">
        <v>4373</v>
      </c>
      <c r="AL1022" s="914" t="s">
        <v>4377</v>
      </c>
      <c r="AM1022" s="643" t="s">
        <v>4378</v>
      </c>
      <c r="AN1022" s="914">
        <v>3606004</v>
      </c>
      <c r="AO1022" s="643">
        <v>1</v>
      </c>
      <c r="AP1022" s="643" t="s">
        <v>139</v>
      </c>
      <c r="AQ1022" s="644" t="s">
        <v>3177</v>
      </c>
      <c r="AR1022" s="450"/>
    </row>
    <row r="1023" spans="35:44" ht="15" customHeight="1" x14ac:dyDescent="0.15">
      <c r="AI1023" s="915"/>
      <c r="AK1023" s="914" t="s">
        <v>4373</v>
      </c>
      <c r="AL1023" s="914" t="s">
        <v>4379</v>
      </c>
      <c r="AM1023" s="643" t="s">
        <v>4380</v>
      </c>
      <c r="AN1023" s="914">
        <v>3606005</v>
      </c>
      <c r="AO1023" s="643" t="s">
        <v>139</v>
      </c>
      <c r="AP1023" s="643">
        <v>1</v>
      </c>
      <c r="AQ1023" s="644" t="s">
        <v>3177</v>
      </c>
      <c r="AR1023" s="450"/>
    </row>
    <row r="1024" spans="35:44" ht="15" customHeight="1" x14ac:dyDescent="0.15">
      <c r="AI1024" s="915"/>
      <c r="AK1024" s="914" t="s">
        <v>4373</v>
      </c>
      <c r="AL1024" s="914" t="s">
        <v>4381</v>
      </c>
      <c r="AM1024" s="643" t="s">
        <v>4382</v>
      </c>
      <c r="AN1024" s="914">
        <v>3606006</v>
      </c>
      <c r="AO1024" s="643">
        <v>1</v>
      </c>
      <c r="AP1024" s="643" t="s">
        <v>139</v>
      </c>
      <c r="AQ1024" s="644" t="s">
        <v>3177</v>
      </c>
      <c r="AR1024" s="450"/>
    </row>
    <row r="1025" spans="35:44" ht="15" customHeight="1" x14ac:dyDescent="0.15">
      <c r="AI1025" s="915"/>
      <c r="AK1025" s="914" t="s">
        <v>4373</v>
      </c>
      <c r="AL1025" s="914" t="s">
        <v>4383</v>
      </c>
      <c r="AM1025" s="643" t="s">
        <v>4384</v>
      </c>
      <c r="AN1025" s="914">
        <v>3606008</v>
      </c>
      <c r="AO1025" s="643" t="s">
        <v>139</v>
      </c>
      <c r="AP1025" s="643">
        <v>1</v>
      </c>
      <c r="AQ1025" s="644" t="s">
        <v>3177</v>
      </c>
      <c r="AR1025" s="450"/>
    </row>
    <row r="1026" spans="35:44" ht="15" customHeight="1" x14ac:dyDescent="0.15">
      <c r="AI1026" s="915"/>
      <c r="AK1026" s="914" t="s">
        <v>4373</v>
      </c>
      <c r="AL1026" s="914" t="s">
        <v>4385</v>
      </c>
      <c r="AM1026" s="643" t="s">
        <v>4386</v>
      </c>
      <c r="AN1026" s="914">
        <v>3606009</v>
      </c>
      <c r="AO1026" s="643" t="s">
        <v>139</v>
      </c>
      <c r="AP1026" s="643">
        <v>1</v>
      </c>
      <c r="AQ1026" s="644" t="s">
        <v>3177</v>
      </c>
      <c r="AR1026" s="450"/>
    </row>
    <row r="1027" spans="35:44" ht="15" customHeight="1" x14ac:dyDescent="0.15">
      <c r="AI1027" s="915"/>
      <c r="AK1027" s="914" t="s">
        <v>4387</v>
      </c>
      <c r="AL1027" s="914" t="s">
        <v>4388</v>
      </c>
      <c r="AM1027" s="643" t="s">
        <v>4389</v>
      </c>
      <c r="AN1027" s="914">
        <v>3701006</v>
      </c>
      <c r="AO1027" s="643" t="s">
        <v>139</v>
      </c>
      <c r="AP1027" s="643">
        <v>1</v>
      </c>
      <c r="AQ1027" s="644" t="s">
        <v>3177</v>
      </c>
      <c r="AR1027" s="450"/>
    </row>
    <row r="1028" spans="35:44" ht="15" customHeight="1" x14ac:dyDescent="0.15">
      <c r="AI1028" s="915"/>
      <c r="AK1028" s="914" t="s">
        <v>4387</v>
      </c>
      <c r="AL1028" s="914" t="s">
        <v>4390</v>
      </c>
      <c r="AM1028" s="643" t="s">
        <v>4391</v>
      </c>
      <c r="AN1028" s="914">
        <v>3701007</v>
      </c>
      <c r="AO1028" s="643" t="s">
        <v>139</v>
      </c>
      <c r="AP1028" s="643">
        <v>1</v>
      </c>
      <c r="AQ1028" s="644" t="s">
        <v>3177</v>
      </c>
      <c r="AR1028" s="450"/>
    </row>
    <row r="1029" spans="35:44" ht="15" customHeight="1" x14ac:dyDescent="0.15">
      <c r="AI1029" s="915"/>
      <c r="AK1029" s="914" t="s">
        <v>4387</v>
      </c>
      <c r="AL1029" s="914" t="s">
        <v>4392</v>
      </c>
      <c r="AM1029" s="643" t="s">
        <v>4393</v>
      </c>
      <c r="AN1029" s="914">
        <v>3701008</v>
      </c>
      <c r="AO1029" s="643" t="s">
        <v>139</v>
      </c>
      <c r="AP1029" s="643">
        <v>1</v>
      </c>
      <c r="AQ1029" s="644" t="s">
        <v>3177</v>
      </c>
      <c r="AR1029" s="450"/>
    </row>
    <row r="1030" spans="35:44" ht="15" customHeight="1" x14ac:dyDescent="0.15">
      <c r="AI1030" s="915"/>
      <c r="AK1030" s="914" t="s">
        <v>4394</v>
      </c>
      <c r="AL1030" s="914" t="s">
        <v>4395</v>
      </c>
      <c r="AM1030" s="643" t="s">
        <v>4396</v>
      </c>
      <c r="AN1030" s="914">
        <v>3702001</v>
      </c>
      <c r="AO1030" s="643" t="s">
        <v>139</v>
      </c>
      <c r="AP1030" s="643">
        <v>1</v>
      </c>
      <c r="AQ1030" s="644" t="s">
        <v>3177</v>
      </c>
      <c r="AR1030" s="450"/>
    </row>
    <row r="1031" spans="35:44" ht="15" customHeight="1" x14ac:dyDescent="0.15">
      <c r="AI1031" s="915"/>
      <c r="AK1031" s="914" t="s">
        <v>4394</v>
      </c>
      <c r="AL1031" s="914" t="s">
        <v>4397</v>
      </c>
      <c r="AM1031" s="643" t="s">
        <v>4398</v>
      </c>
      <c r="AN1031" s="914">
        <v>3702002</v>
      </c>
      <c r="AO1031" s="643" t="s">
        <v>139</v>
      </c>
      <c r="AP1031" s="643">
        <v>1</v>
      </c>
      <c r="AQ1031" s="644" t="s">
        <v>3177</v>
      </c>
      <c r="AR1031" s="450"/>
    </row>
    <row r="1032" spans="35:44" ht="15" customHeight="1" x14ac:dyDescent="0.15">
      <c r="AI1032" s="915"/>
      <c r="AK1032" s="914" t="s">
        <v>4394</v>
      </c>
      <c r="AL1032" s="914" t="s">
        <v>4399</v>
      </c>
      <c r="AM1032" s="643" t="s">
        <v>4400</v>
      </c>
      <c r="AN1032" s="914">
        <v>3702004</v>
      </c>
      <c r="AO1032" s="643" t="s">
        <v>139</v>
      </c>
      <c r="AP1032" s="643">
        <v>1</v>
      </c>
      <c r="AQ1032" s="644" t="s">
        <v>3177</v>
      </c>
      <c r="AR1032" s="450"/>
    </row>
    <row r="1033" spans="35:44" ht="15" customHeight="1" x14ac:dyDescent="0.15">
      <c r="AI1033" s="915"/>
      <c r="AK1033" s="914" t="s">
        <v>4401</v>
      </c>
      <c r="AL1033" s="914" t="s">
        <v>4402</v>
      </c>
      <c r="AM1033" s="643" t="s">
        <v>4403</v>
      </c>
      <c r="AN1033" s="914">
        <v>3703003</v>
      </c>
      <c r="AO1033" s="643">
        <v>1</v>
      </c>
      <c r="AP1033" s="643" t="s">
        <v>139</v>
      </c>
      <c r="AQ1033" s="644" t="s">
        <v>3177</v>
      </c>
      <c r="AR1033" s="450"/>
    </row>
    <row r="1034" spans="35:44" ht="15" customHeight="1" x14ac:dyDescent="0.15">
      <c r="AI1034" s="915"/>
      <c r="AK1034" s="914" t="s">
        <v>4401</v>
      </c>
      <c r="AL1034" s="914" t="s">
        <v>4404</v>
      </c>
      <c r="AM1034" s="643" t="s">
        <v>4405</v>
      </c>
      <c r="AN1034" s="914">
        <v>3703004</v>
      </c>
      <c r="AO1034" s="643">
        <v>1</v>
      </c>
      <c r="AP1034" s="643" t="s">
        <v>139</v>
      </c>
      <c r="AQ1034" s="644" t="s">
        <v>3177</v>
      </c>
      <c r="AR1034" s="450"/>
    </row>
    <row r="1035" spans="35:44" ht="15" customHeight="1" x14ac:dyDescent="0.15">
      <c r="AI1035" s="915"/>
      <c r="AK1035" s="914" t="s">
        <v>4401</v>
      </c>
      <c r="AL1035" s="914" t="s">
        <v>4406</v>
      </c>
      <c r="AM1035" s="643" t="s">
        <v>4407</v>
      </c>
      <c r="AN1035" s="914">
        <v>3703005</v>
      </c>
      <c r="AO1035" s="643">
        <v>1</v>
      </c>
      <c r="AP1035" s="643" t="s">
        <v>139</v>
      </c>
      <c r="AQ1035" s="644" t="s">
        <v>3177</v>
      </c>
      <c r="AR1035" s="450"/>
    </row>
    <row r="1036" spans="35:44" ht="15" customHeight="1" x14ac:dyDescent="0.15">
      <c r="AI1036" s="915"/>
      <c r="AK1036" s="914" t="s">
        <v>4401</v>
      </c>
      <c r="AL1036" s="914" t="s">
        <v>4408</v>
      </c>
      <c r="AM1036" s="643" t="s">
        <v>4409</v>
      </c>
      <c r="AN1036" s="914">
        <v>3703009</v>
      </c>
      <c r="AO1036" s="643">
        <v>1</v>
      </c>
      <c r="AP1036" s="643" t="s">
        <v>139</v>
      </c>
      <c r="AQ1036" s="644" t="s">
        <v>3177</v>
      </c>
      <c r="AR1036" s="450"/>
    </row>
    <row r="1037" spans="35:44" ht="15" customHeight="1" x14ac:dyDescent="0.15">
      <c r="AI1037" s="915"/>
      <c r="AK1037" s="914" t="s">
        <v>4401</v>
      </c>
      <c r="AL1037" s="914" t="s">
        <v>4410</v>
      </c>
      <c r="AM1037" s="643" t="s">
        <v>4411</v>
      </c>
      <c r="AN1037" s="914">
        <v>3703011</v>
      </c>
      <c r="AO1037" s="643" t="s">
        <v>139</v>
      </c>
      <c r="AP1037" s="643">
        <v>1</v>
      </c>
      <c r="AQ1037" s="644" t="s">
        <v>3177</v>
      </c>
      <c r="AR1037" s="450"/>
    </row>
    <row r="1038" spans="35:44" ht="15" customHeight="1" x14ac:dyDescent="0.15">
      <c r="AI1038" s="915"/>
      <c r="AK1038" s="914" t="s">
        <v>4401</v>
      </c>
      <c r="AL1038" s="914" t="s">
        <v>4412</v>
      </c>
      <c r="AM1038" s="643" t="s">
        <v>4413</v>
      </c>
      <c r="AN1038" s="914">
        <v>3703013</v>
      </c>
      <c r="AO1038" s="643" t="s">
        <v>139</v>
      </c>
      <c r="AP1038" s="643">
        <v>1</v>
      </c>
      <c r="AQ1038" s="644" t="s">
        <v>3177</v>
      </c>
      <c r="AR1038" s="450"/>
    </row>
    <row r="1039" spans="35:44" ht="15" customHeight="1" x14ac:dyDescent="0.15">
      <c r="AI1039" s="915"/>
      <c r="AK1039" s="914" t="s">
        <v>4401</v>
      </c>
      <c r="AL1039" s="914" t="s">
        <v>4414</v>
      </c>
      <c r="AM1039" s="643" t="s">
        <v>4415</v>
      </c>
      <c r="AN1039" s="914">
        <v>3703014</v>
      </c>
      <c r="AO1039" s="643" t="s">
        <v>139</v>
      </c>
      <c r="AP1039" s="643">
        <v>1</v>
      </c>
      <c r="AQ1039" s="644" t="s">
        <v>3177</v>
      </c>
      <c r="AR1039" s="450"/>
    </row>
    <row r="1040" spans="35:44" ht="15" customHeight="1" x14ac:dyDescent="0.15">
      <c r="AI1040" s="915"/>
      <c r="AK1040" s="914" t="s">
        <v>4401</v>
      </c>
      <c r="AL1040" s="914" t="s">
        <v>4416</v>
      </c>
      <c r="AM1040" s="643" t="s">
        <v>4417</v>
      </c>
      <c r="AN1040" s="914">
        <v>3703022</v>
      </c>
      <c r="AO1040" s="643" t="s">
        <v>139</v>
      </c>
      <c r="AP1040" s="643">
        <v>1</v>
      </c>
      <c r="AQ1040" s="644" t="s">
        <v>3177</v>
      </c>
      <c r="AR1040" s="450"/>
    </row>
    <row r="1041" spans="35:44" ht="15" customHeight="1" x14ac:dyDescent="0.15">
      <c r="AI1041" s="915"/>
      <c r="AK1041" s="914" t="s">
        <v>4401</v>
      </c>
      <c r="AL1041" s="914" t="s">
        <v>4418</v>
      </c>
      <c r="AM1041" s="643" t="s">
        <v>4419</v>
      </c>
      <c r="AN1041" s="914">
        <v>3703023</v>
      </c>
      <c r="AO1041" s="643" t="s">
        <v>139</v>
      </c>
      <c r="AP1041" s="643">
        <v>1</v>
      </c>
      <c r="AQ1041" s="644" t="s">
        <v>3177</v>
      </c>
      <c r="AR1041" s="450"/>
    </row>
    <row r="1042" spans="35:44" ht="15" customHeight="1" x14ac:dyDescent="0.15">
      <c r="AI1042" s="915"/>
      <c r="AK1042" s="914" t="s">
        <v>4401</v>
      </c>
      <c r="AL1042" s="914" t="s">
        <v>4420</v>
      </c>
      <c r="AM1042" s="643" t="s">
        <v>4421</v>
      </c>
      <c r="AN1042" s="914">
        <v>3703990</v>
      </c>
      <c r="AO1042" s="643" t="s">
        <v>139</v>
      </c>
      <c r="AP1042" s="643">
        <v>1</v>
      </c>
      <c r="AQ1042" s="644" t="s">
        <v>3198</v>
      </c>
      <c r="AR1042" s="450" t="s">
        <v>3199</v>
      </c>
    </row>
    <row r="1043" spans="35:44" ht="15" customHeight="1" x14ac:dyDescent="0.15">
      <c r="AI1043" s="915"/>
      <c r="AK1043" s="914" t="s">
        <v>4422</v>
      </c>
      <c r="AL1043" s="914" t="s">
        <v>4423</v>
      </c>
      <c r="AM1043" s="643" t="s">
        <v>4424</v>
      </c>
      <c r="AN1043" s="914">
        <v>3704002</v>
      </c>
      <c r="AO1043" s="643">
        <v>1</v>
      </c>
      <c r="AP1043" s="643" t="s">
        <v>139</v>
      </c>
      <c r="AQ1043" s="644" t="s">
        <v>3177</v>
      </c>
      <c r="AR1043" s="450"/>
    </row>
    <row r="1044" spans="35:44" ht="15" customHeight="1" x14ac:dyDescent="0.15">
      <c r="AI1044" s="915"/>
      <c r="AK1044" s="914" t="s">
        <v>4422</v>
      </c>
      <c r="AL1044" s="914" t="s">
        <v>4425</v>
      </c>
      <c r="AM1044" s="643" t="s">
        <v>4426</v>
      </c>
      <c r="AN1044" s="914">
        <v>3704003</v>
      </c>
      <c r="AO1044" s="643">
        <v>1</v>
      </c>
      <c r="AP1044" s="643" t="s">
        <v>139</v>
      </c>
      <c r="AQ1044" s="644" t="s">
        <v>3177</v>
      </c>
      <c r="AR1044" s="450"/>
    </row>
    <row r="1045" spans="35:44" ht="15" customHeight="1" x14ac:dyDescent="0.15">
      <c r="AI1045" s="915"/>
      <c r="AK1045" s="914" t="s">
        <v>4422</v>
      </c>
      <c r="AL1045" s="914" t="s">
        <v>4427</v>
      </c>
      <c r="AM1045" s="643" t="s">
        <v>4428</v>
      </c>
      <c r="AN1045" s="914">
        <v>3704006</v>
      </c>
      <c r="AO1045" s="643" t="s">
        <v>139</v>
      </c>
      <c r="AP1045" s="643">
        <v>1</v>
      </c>
      <c r="AQ1045" s="644" t="s">
        <v>3177</v>
      </c>
      <c r="AR1045" s="450"/>
    </row>
    <row r="1046" spans="35:44" ht="15" customHeight="1" x14ac:dyDescent="0.15">
      <c r="AI1046" s="915"/>
      <c r="AK1046" s="914" t="s">
        <v>4422</v>
      </c>
      <c r="AL1046" s="914" t="s">
        <v>4429</v>
      </c>
      <c r="AM1046" s="643" t="s">
        <v>4430</v>
      </c>
      <c r="AN1046" s="914">
        <v>3704009</v>
      </c>
      <c r="AO1046" s="643">
        <v>1</v>
      </c>
      <c r="AP1046" s="643" t="s">
        <v>139</v>
      </c>
      <c r="AQ1046" s="644" t="s">
        <v>3177</v>
      </c>
      <c r="AR1046" s="450"/>
    </row>
    <row r="1047" spans="35:44" ht="15" customHeight="1" x14ac:dyDescent="0.15">
      <c r="AI1047" s="915"/>
      <c r="AK1047" s="914" t="s">
        <v>4422</v>
      </c>
      <c r="AL1047" s="914" t="s">
        <v>4431</v>
      </c>
      <c r="AM1047" s="643" t="s">
        <v>4432</v>
      </c>
      <c r="AN1047" s="914">
        <v>3704011</v>
      </c>
      <c r="AO1047" s="643" t="s">
        <v>139</v>
      </c>
      <c r="AP1047" s="643">
        <v>1</v>
      </c>
      <c r="AQ1047" s="644" t="s">
        <v>3177</v>
      </c>
      <c r="AR1047" s="450"/>
    </row>
    <row r="1048" spans="35:44" ht="15" customHeight="1" x14ac:dyDescent="0.15">
      <c r="AI1048" s="915"/>
      <c r="AK1048" s="914" t="s">
        <v>4422</v>
      </c>
      <c r="AL1048" s="914" t="s">
        <v>4433</v>
      </c>
      <c r="AM1048" s="643" t="s">
        <v>4434</v>
      </c>
      <c r="AN1048" s="914">
        <v>3704012</v>
      </c>
      <c r="AO1048" s="643">
        <v>1</v>
      </c>
      <c r="AP1048" s="643" t="s">
        <v>139</v>
      </c>
      <c r="AQ1048" s="644" t="s">
        <v>3177</v>
      </c>
      <c r="AR1048" s="450"/>
    </row>
    <row r="1049" spans="35:44" ht="15" customHeight="1" x14ac:dyDescent="0.15">
      <c r="AI1049" s="915"/>
      <c r="AK1049" s="914" t="s">
        <v>4422</v>
      </c>
      <c r="AL1049" s="914" t="s">
        <v>4435</v>
      </c>
      <c r="AM1049" s="643" t="s">
        <v>4436</v>
      </c>
      <c r="AN1049" s="914">
        <v>3704013</v>
      </c>
      <c r="AO1049" s="643">
        <v>1</v>
      </c>
      <c r="AP1049" s="643" t="s">
        <v>139</v>
      </c>
      <c r="AQ1049" s="644" t="s">
        <v>3177</v>
      </c>
      <c r="AR1049" s="450"/>
    </row>
    <row r="1050" spans="35:44" ht="15" customHeight="1" x14ac:dyDescent="0.15">
      <c r="AI1050" s="915"/>
      <c r="AK1050" s="914" t="s">
        <v>4422</v>
      </c>
      <c r="AL1050" s="914" t="s">
        <v>4437</v>
      </c>
      <c r="AM1050" s="643" t="s">
        <v>4438</v>
      </c>
      <c r="AN1050" s="914">
        <v>3704014</v>
      </c>
      <c r="AO1050" s="643">
        <v>1</v>
      </c>
      <c r="AP1050" s="643" t="s">
        <v>139</v>
      </c>
      <c r="AQ1050" s="644" t="s">
        <v>3177</v>
      </c>
      <c r="AR1050" s="450"/>
    </row>
    <row r="1051" spans="35:44" ht="15" customHeight="1" x14ac:dyDescent="0.15">
      <c r="AI1051" s="915"/>
      <c r="AK1051" s="914" t="s">
        <v>4422</v>
      </c>
      <c r="AL1051" s="914" t="s">
        <v>4439</v>
      </c>
      <c r="AM1051" s="643" t="s">
        <v>4440</v>
      </c>
      <c r="AN1051" s="914">
        <v>3704016</v>
      </c>
      <c r="AO1051" s="643">
        <v>1</v>
      </c>
      <c r="AP1051" s="643" t="s">
        <v>139</v>
      </c>
      <c r="AQ1051" s="644" t="s">
        <v>3177</v>
      </c>
      <c r="AR1051" s="450"/>
    </row>
    <row r="1052" spans="35:44" ht="15" customHeight="1" x14ac:dyDescent="0.15">
      <c r="AI1052" s="915"/>
      <c r="AK1052" s="914" t="s">
        <v>4422</v>
      </c>
      <c r="AL1052" s="914" t="s">
        <v>4441</v>
      </c>
      <c r="AM1052" s="643" t="s">
        <v>4442</v>
      </c>
      <c r="AN1052" s="914">
        <v>3704019</v>
      </c>
      <c r="AO1052" s="643" t="s">
        <v>139</v>
      </c>
      <c r="AP1052" s="643">
        <v>1</v>
      </c>
      <c r="AQ1052" s="644" t="s">
        <v>3177</v>
      </c>
      <c r="AR1052" s="450"/>
    </row>
    <row r="1053" spans="35:44" ht="15" customHeight="1" x14ac:dyDescent="0.15">
      <c r="AI1053" s="915"/>
      <c r="AK1053" s="914" t="s">
        <v>4422</v>
      </c>
      <c r="AL1053" s="914" t="s">
        <v>4443</v>
      </c>
      <c r="AM1053" s="643" t="s">
        <v>4444</v>
      </c>
      <c r="AN1053" s="914">
        <v>3704020</v>
      </c>
      <c r="AO1053" s="643" t="s">
        <v>139</v>
      </c>
      <c r="AP1053" s="643">
        <v>1</v>
      </c>
      <c r="AQ1053" s="644" t="s">
        <v>3177</v>
      </c>
      <c r="AR1053" s="450"/>
    </row>
    <row r="1054" spans="35:44" ht="15" customHeight="1" x14ac:dyDescent="0.15">
      <c r="AI1054" s="915"/>
      <c r="AK1054" s="914" t="s">
        <v>4422</v>
      </c>
      <c r="AL1054" s="914" t="s">
        <v>4445</v>
      </c>
      <c r="AM1054" s="643" t="s">
        <v>4446</v>
      </c>
      <c r="AN1054" s="914">
        <v>3704021</v>
      </c>
      <c r="AO1054" s="643">
        <v>1</v>
      </c>
      <c r="AP1054" s="643" t="s">
        <v>139</v>
      </c>
      <c r="AQ1054" s="644" t="s">
        <v>3177</v>
      </c>
      <c r="AR1054" s="450"/>
    </row>
    <row r="1055" spans="35:44" ht="15" customHeight="1" x14ac:dyDescent="0.15">
      <c r="AI1055" s="915"/>
      <c r="AK1055" s="914" t="s">
        <v>4422</v>
      </c>
      <c r="AL1055" s="914" t="s">
        <v>4447</v>
      </c>
      <c r="AM1055" s="643" t="s">
        <v>4448</v>
      </c>
      <c r="AN1055" s="914">
        <v>3704022</v>
      </c>
      <c r="AO1055" s="643" t="s">
        <v>139</v>
      </c>
      <c r="AP1055" s="643">
        <v>1</v>
      </c>
      <c r="AQ1055" s="644" t="s">
        <v>3177</v>
      </c>
      <c r="AR1055" s="450"/>
    </row>
    <row r="1056" spans="35:44" ht="15" customHeight="1" x14ac:dyDescent="0.15">
      <c r="AI1056" s="915"/>
      <c r="AK1056" s="914" t="s">
        <v>4422</v>
      </c>
      <c r="AL1056" s="914" t="s">
        <v>4449</v>
      </c>
      <c r="AM1056" s="643" t="s">
        <v>4450</v>
      </c>
      <c r="AN1056" s="914">
        <v>3704023</v>
      </c>
      <c r="AO1056" s="643" t="s">
        <v>139</v>
      </c>
      <c r="AP1056" s="643">
        <v>1</v>
      </c>
      <c r="AQ1056" s="644" t="s">
        <v>3177</v>
      </c>
      <c r="AR1056" s="450"/>
    </row>
    <row r="1057" spans="35:44" ht="15" customHeight="1" x14ac:dyDescent="0.15">
      <c r="AI1057" s="915"/>
      <c r="AK1057" s="914" t="s">
        <v>4422</v>
      </c>
      <c r="AL1057" s="914" t="s">
        <v>4451</v>
      </c>
      <c r="AM1057" s="643" t="s">
        <v>4452</v>
      </c>
      <c r="AN1057" s="914">
        <v>3704024</v>
      </c>
      <c r="AO1057" s="643" t="s">
        <v>139</v>
      </c>
      <c r="AP1057" s="643">
        <v>1</v>
      </c>
      <c r="AQ1057" s="644" t="s">
        <v>3177</v>
      </c>
      <c r="AR1057" s="450"/>
    </row>
    <row r="1058" spans="35:44" ht="15" customHeight="1" x14ac:dyDescent="0.15">
      <c r="AI1058" s="915"/>
      <c r="AK1058" s="914" t="s">
        <v>4422</v>
      </c>
      <c r="AL1058" s="914" t="s">
        <v>4453</v>
      </c>
      <c r="AM1058" s="643" t="s">
        <v>4454</v>
      </c>
      <c r="AN1058" s="914">
        <v>3704025</v>
      </c>
      <c r="AO1058" s="643" t="s">
        <v>139</v>
      </c>
      <c r="AP1058" s="643">
        <v>1</v>
      </c>
      <c r="AQ1058" s="644" t="s">
        <v>3177</v>
      </c>
      <c r="AR1058" s="450"/>
    </row>
    <row r="1059" spans="35:44" ht="15" customHeight="1" x14ac:dyDescent="0.15">
      <c r="AI1059" s="915"/>
      <c r="AK1059" s="914" t="s">
        <v>4422</v>
      </c>
      <c r="AL1059" s="914" t="s">
        <v>4455</v>
      </c>
      <c r="AM1059" s="643" t="s">
        <v>4456</v>
      </c>
      <c r="AN1059" s="914">
        <v>3704027</v>
      </c>
      <c r="AO1059" s="643" t="s">
        <v>139</v>
      </c>
      <c r="AP1059" s="643">
        <v>1</v>
      </c>
      <c r="AQ1059" s="644" t="s">
        <v>3177</v>
      </c>
      <c r="AR1059" s="450"/>
    </row>
    <row r="1060" spans="35:44" ht="15" customHeight="1" x14ac:dyDescent="0.15">
      <c r="AI1060" s="915"/>
      <c r="AK1060" s="914" t="s">
        <v>4422</v>
      </c>
      <c r="AL1060" s="914" t="s">
        <v>4457</v>
      </c>
      <c r="AM1060" s="643" t="s">
        <v>4458</v>
      </c>
      <c r="AN1060" s="914">
        <v>3704028</v>
      </c>
      <c r="AO1060" s="643">
        <v>1</v>
      </c>
      <c r="AP1060" s="643" t="s">
        <v>139</v>
      </c>
      <c r="AQ1060" s="644" t="s">
        <v>3177</v>
      </c>
      <c r="AR1060" s="450"/>
    </row>
    <row r="1061" spans="35:44" ht="15" customHeight="1" x14ac:dyDescent="0.15">
      <c r="AI1061" s="915"/>
      <c r="AK1061" s="914" t="s">
        <v>4422</v>
      </c>
      <c r="AL1061" s="914" t="s">
        <v>4459</v>
      </c>
      <c r="AM1061" s="643" t="s">
        <v>4460</v>
      </c>
      <c r="AN1061" s="914">
        <v>3704029</v>
      </c>
      <c r="AO1061" s="643">
        <v>1</v>
      </c>
      <c r="AP1061" s="643" t="s">
        <v>139</v>
      </c>
      <c r="AQ1061" s="644" t="s">
        <v>3177</v>
      </c>
      <c r="AR1061" s="450"/>
    </row>
    <row r="1062" spans="35:44" ht="15" customHeight="1" x14ac:dyDescent="0.15">
      <c r="AI1062" s="915"/>
      <c r="AK1062" s="914" t="s">
        <v>4422</v>
      </c>
      <c r="AL1062" s="914" t="s">
        <v>4461</v>
      </c>
      <c r="AM1062" s="643" t="s">
        <v>4462</v>
      </c>
      <c r="AN1062" s="914">
        <v>3704031</v>
      </c>
      <c r="AO1062" s="643" t="s">
        <v>139</v>
      </c>
      <c r="AP1062" s="643">
        <v>1</v>
      </c>
      <c r="AQ1062" s="644" t="s">
        <v>3177</v>
      </c>
      <c r="AR1062" s="450"/>
    </row>
    <row r="1063" spans="35:44" ht="15" customHeight="1" x14ac:dyDescent="0.15">
      <c r="AI1063" s="915"/>
      <c r="AK1063" s="914" t="s">
        <v>4422</v>
      </c>
      <c r="AL1063" s="914" t="s">
        <v>4463</v>
      </c>
      <c r="AM1063" s="643" t="s">
        <v>4464</v>
      </c>
      <c r="AN1063" s="914">
        <v>3704033</v>
      </c>
      <c r="AO1063" s="643">
        <v>1</v>
      </c>
      <c r="AP1063" s="643" t="s">
        <v>139</v>
      </c>
      <c r="AQ1063" s="644" t="s">
        <v>3177</v>
      </c>
      <c r="AR1063" s="450"/>
    </row>
    <row r="1064" spans="35:44" ht="15" customHeight="1" x14ac:dyDescent="0.15">
      <c r="AI1064" s="915"/>
      <c r="AK1064" s="914" t="s">
        <v>4422</v>
      </c>
      <c r="AL1064" s="914" t="s">
        <v>4465</v>
      </c>
      <c r="AM1064" s="643" t="s">
        <v>4466</v>
      </c>
      <c r="AN1064" s="914">
        <v>3704034</v>
      </c>
      <c r="AO1064" s="643" t="s">
        <v>139</v>
      </c>
      <c r="AP1064" s="643">
        <v>1</v>
      </c>
      <c r="AQ1064" s="644" t="s">
        <v>3177</v>
      </c>
      <c r="AR1064" s="450"/>
    </row>
    <row r="1065" spans="35:44" ht="15" customHeight="1" x14ac:dyDescent="0.15">
      <c r="AI1065" s="915"/>
      <c r="AK1065" s="914" t="s">
        <v>4422</v>
      </c>
      <c r="AL1065" s="914" t="s">
        <v>4467</v>
      </c>
      <c r="AM1065" s="643" t="s">
        <v>4468</v>
      </c>
      <c r="AN1065" s="914">
        <v>3704035</v>
      </c>
      <c r="AO1065" s="643" t="s">
        <v>139</v>
      </c>
      <c r="AP1065" s="643">
        <v>1</v>
      </c>
      <c r="AQ1065" s="644" t="s">
        <v>3177</v>
      </c>
      <c r="AR1065" s="450"/>
    </row>
    <row r="1066" spans="35:44" ht="15" customHeight="1" x14ac:dyDescent="0.15">
      <c r="AI1066" s="915"/>
      <c r="AK1066" s="914" t="s">
        <v>4422</v>
      </c>
      <c r="AL1066" s="914" t="s">
        <v>4469</v>
      </c>
      <c r="AM1066" s="643" t="s">
        <v>4470</v>
      </c>
      <c r="AN1066" s="914">
        <v>3704036</v>
      </c>
      <c r="AO1066" s="643">
        <v>1</v>
      </c>
      <c r="AP1066" s="643" t="s">
        <v>139</v>
      </c>
      <c r="AQ1066" s="644" t="s">
        <v>3177</v>
      </c>
      <c r="AR1066" s="450"/>
    </row>
    <row r="1067" spans="35:44" ht="15" customHeight="1" x14ac:dyDescent="0.15">
      <c r="AI1067" s="915"/>
      <c r="AK1067" s="914" t="s">
        <v>4422</v>
      </c>
      <c r="AL1067" s="914" t="s">
        <v>4471</v>
      </c>
      <c r="AM1067" s="643" t="s">
        <v>4472</v>
      </c>
      <c r="AN1067" s="914">
        <v>3704039</v>
      </c>
      <c r="AO1067" s="643" t="s">
        <v>139</v>
      </c>
      <c r="AP1067" s="643">
        <v>1</v>
      </c>
      <c r="AQ1067" s="644" t="s">
        <v>3177</v>
      </c>
      <c r="AR1067" s="450"/>
    </row>
    <row r="1068" spans="35:44" ht="15" customHeight="1" x14ac:dyDescent="0.15">
      <c r="AI1068" s="915"/>
      <c r="AK1068" s="914" t="s">
        <v>4473</v>
      </c>
      <c r="AL1068" s="914" t="s">
        <v>4474</v>
      </c>
      <c r="AM1068" s="643" t="s">
        <v>4475</v>
      </c>
      <c r="AN1068" s="914">
        <v>3705001</v>
      </c>
      <c r="AO1068" s="643">
        <v>1</v>
      </c>
      <c r="AP1068" s="643" t="s">
        <v>139</v>
      </c>
      <c r="AQ1068" s="644" t="s">
        <v>3177</v>
      </c>
      <c r="AR1068" s="450"/>
    </row>
    <row r="1069" spans="35:44" ht="15" customHeight="1" x14ac:dyDescent="0.15">
      <c r="AI1069" s="915"/>
      <c r="AK1069" s="914" t="s">
        <v>4473</v>
      </c>
      <c r="AL1069" s="914" t="s">
        <v>4476</v>
      </c>
      <c r="AM1069" s="643" t="s">
        <v>4477</v>
      </c>
      <c r="AN1069" s="914">
        <v>3705004</v>
      </c>
      <c r="AO1069" s="643" t="s">
        <v>139</v>
      </c>
      <c r="AP1069" s="643">
        <v>1</v>
      </c>
      <c r="AQ1069" s="644" t="s">
        <v>3177</v>
      </c>
      <c r="AR1069" s="450"/>
    </row>
    <row r="1070" spans="35:44" ht="15" customHeight="1" x14ac:dyDescent="0.15">
      <c r="AI1070" s="915"/>
      <c r="AK1070" s="914" t="s">
        <v>4473</v>
      </c>
      <c r="AL1070" s="914" t="s">
        <v>4478</v>
      </c>
      <c r="AM1070" s="643" t="s">
        <v>4479</v>
      </c>
      <c r="AN1070" s="914">
        <v>3705006</v>
      </c>
      <c r="AO1070" s="643" t="s">
        <v>139</v>
      </c>
      <c r="AP1070" s="643">
        <v>1</v>
      </c>
      <c r="AQ1070" s="644" t="s">
        <v>3177</v>
      </c>
      <c r="AR1070" s="450"/>
    </row>
    <row r="1071" spans="35:44" ht="15" customHeight="1" x14ac:dyDescent="0.15">
      <c r="AI1071" s="915"/>
      <c r="AK1071" s="914" t="s">
        <v>4473</v>
      </c>
      <c r="AL1071" s="914" t="s">
        <v>4480</v>
      </c>
      <c r="AM1071" s="643" t="s">
        <v>4481</v>
      </c>
      <c r="AN1071" s="914">
        <v>3705008</v>
      </c>
      <c r="AO1071" s="643" t="s">
        <v>139</v>
      </c>
      <c r="AP1071" s="643">
        <v>1</v>
      </c>
      <c r="AQ1071" s="644" t="s">
        <v>3177</v>
      </c>
      <c r="AR1071" s="450"/>
    </row>
    <row r="1072" spans="35:44" ht="15" customHeight="1" x14ac:dyDescent="0.15">
      <c r="AI1072" s="915"/>
      <c r="AK1072" s="914" t="s">
        <v>4473</v>
      </c>
      <c r="AL1072" s="914" t="s">
        <v>4482</v>
      </c>
      <c r="AM1072" s="643" t="s">
        <v>4483</v>
      </c>
      <c r="AN1072" s="914">
        <v>3705010</v>
      </c>
      <c r="AO1072" s="643">
        <v>1</v>
      </c>
      <c r="AP1072" s="643" t="s">
        <v>139</v>
      </c>
      <c r="AQ1072" s="644" t="s">
        <v>3177</v>
      </c>
      <c r="AR1072" s="450"/>
    </row>
    <row r="1073" spans="35:44" ht="15" customHeight="1" x14ac:dyDescent="0.15">
      <c r="AI1073" s="915"/>
      <c r="AK1073" s="914" t="s">
        <v>4473</v>
      </c>
      <c r="AL1073" s="914" t="s">
        <v>4484</v>
      </c>
      <c r="AM1073" s="643" t="s">
        <v>4485</v>
      </c>
      <c r="AN1073" s="914">
        <v>3705011</v>
      </c>
      <c r="AO1073" s="643">
        <v>1</v>
      </c>
      <c r="AP1073" s="643" t="s">
        <v>139</v>
      </c>
      <c r="AQ1073" s="644" t="s">
        <v>3177</v>
      </c>
      <c r="AR1073" s="450"/>
    </row>
    <row r="1074" spans="35:44" ht="15" customHeight="1" x14ac:dyDescent="0.15">
      <c r="AI1074" s="915"/>
      <c r="AK1074" s="914" t="s">
        <v>4473</v>
      </c>
      <c r="AL1074" s="914" t="s">
        <v>4486</v>
      </c>
      <c r="AM1074" s="643" t="s">
        <v>4487</v>
      </c>
      <c r="AN1074" s="914">
        <v>3705014</v>
      </c>
      <c r="AO1074" s="643">
        <v>1</v>
      </c>
      <c r="AP1074" s="643" t="s">
        <v>139</v>
      </c>
      <c r="AQ1074" s="644" t="s">
        <v>3177</v>
      </c>
      <c r="AR1074" s="450"/>
    </row>
    <row r="1075" spans="35:44" ht="15" customHeight="1" x14ac:dyDescent="0.15">
      <c r="AI1075" s="915"/>
      <c r="AK1075" s="914" t="s">
        <v>4473</v>
      </c>
      <c r="AL1075" s="914" t="s">
        <v>4488</v>
      </c>
      <c r="AM1075" s="643" t="s">
        <v>4489</v>
      </c>
      <c r="AN1075" s="914">
        <v>3705019</v>
      </c>
      <c r="AO1075" s="643" t="s">
        <v>139</v>
      </c>
      <c r="AP1075" s="643">
        <v>1</v>
      </c>
      <c r="AQ1075" s="644" t="s">
        <v>3177</v>
      </c>
      <c r="AR1075" s="450"/>
    </row>
    <row r="1076" spans="35:44" ht="15" customHeight="1" x14ac:dyDescent="0.15">
      <c r="AI1076" s="915"/>
      <c r="AK1076" s="914" t="s">
        <v>4490</v>
      </c>
      <c r="AL1076" s="914" t="s">
        <v>4491</v>
      </c>
      <c r="AM1076" s="643" t="s">
        <v>4492</v>
      </c>
      <c r="AN1076" s="914">
        <v>3801003</v>
      </c>
      <c r="AO1076" s="643">
        <v>1</v>
      </c>
      <c r="AP1076" s="643" t="s">
        <v>139</v>
      </c>
      <c r="AQ1076" s="644" t="s">
        <v>3177</v>
      </c>
      <c r="AR1076" s="450"/>
    </row>
    <row r="1077" spans="35:44" ht="15" customHeight="1" x14ac:dyDescent="0.15">
      <c r="AI1077" s="915"/>
      <c r="AK1077" s="914" t="s">
        <v>4490</v>
      </c>
      <c r="AL1077" s="914" t="s">
        <v>4493</v>
      </c>
      <c r="AM1077" s="643" t="s">
        <v>4494</v>
      </c>
      <c r="AN1077" s="914">
        <v>3801006</v>
      </c>
      <c r="AO1077" s="643" t="s">
        <v>139</v>
      </c>
      <c r="AP1077" s="643">
        <v>1</v>
      </c>
      <c r="AQ1077" s="644" t="s">
        <v>3177</v>
      </c>
      <c r="AR1077" s="450"/>
    </row>
    <row r="1078" spans="35:44" ht="15" customHeight="1" x14ac:dyDescent="0.15">
      <c r="AI1078" s="915"/>
      <c r="AK1078" s="914" t="s">
        <v>4495</v>
      </c>
      <c r="AL1078" s="914" t="s">
        <v>4496</v>
      </c>
      <c r="AM1078" s="643" t="s">
        <v>4497</v>
      </c>
      <c r="AN1078" s="914">
        <v>3802001</v>
      </c>
      <c r="AO1078" s="643" t="s">
        <v>139</v>
      </c>
      <c r="AP1078" s="643">
        <v>1</v>
      </c>
      <c r="AQ1078" s="644" t="s">
        <v>3177</v>
      </c>
      <c r="AR1078" s="450"/>
    </row>
    <row r="1079" spans="35:44" ht="15" customHeight="1" x14ac:dyDescent="0.15">
      <c r="AI1079" s="915"/>
      <c r="AK1079" s="914" t="s">
        <v>4495</v>
      </c>
      <c r="AL1079" s="914" t="s">
        <v>4498</v>
      </c>
      <c r="AM1079" s="643" t="s">
        <v>4499</v>
      </c>
      <c r="AN1079" s="914">
        <v>3802004</v>
      </c>
      <c r="AO1079" s="643" t="s">
        <v>139</v>
      </c>
      <c r="AP1079" s="643">
        <v>1</v>
      </c>
      <c r="AQ1079" s="644" t="s">
        <v>3177</v>
      </c>
      <c r="AR1079" s="450"/>
    </row>
    <row r="1080" spans="35:44" ht="15" customHeight="1" x14ac:dyDescent="0.15">
      <c r="AI1080" s="915"/>
      <c r="AK1080" s="914" t="s">
        <v>4495</v>
      </c>
      <c r="AL1080" s="914" t="s">
        <v>4500</v>
      </c>
      <c r="AM1080" s="643" t="s">
        <v>4501</v>
      </c>
      <c r="AN1080" s="914">
        <v>3802005</v>
      </c>
      <c r="AO1080" s="643" t="s">
        <v>139</v>
      </c>
      <c r="AP1080" s="643">
        <v>1</v>
      </c>
      <c r="AQ1080" s="644" t="s">
        <v>3177</v>
      </c>
      <c r="AR1080" s="450"/>
    </row>
    <row r="1081" spans="35:44" ht="15" customHeight="1" x14ac:dyDescent="0.15">
      <c r="AI1081" s="915"/>
      <c r="AK1081" s="914" t="s">
        <v>4495</v>
      </c>
      <c r="AL1081" s="914" t="s">
        <v>4502</v>
      </c>
      <c r="AM1081" s="643" t="s">
        <v>4503</v>
      </c>
      <c r="AN1081" s="914">
        <v>3802010</v>
      </c>
      <c r="AO1081" s="643">
        <v>1</v>
      </c>
      <c r="AP1081" s="643" t="s">
        <v>139</v>
      </c>
      <c r="AQ1081" s="644" t="s">
        <v>3177</v>
      </c>
      <c r="AR1081" s="450"/>
    </row>
    <row r="1082" spans="35:44" ht="15" customHeight="1" x14ac:dyDescent="0.15">
      <c r="AI1082" s="915"/>
      <c r="AK1082" s="914" t="s">
        <v>4504</v>
      </c>
      <c r="AL1082" s="914" t="s">
        <v>4505</v>
      </c>
      <c r="AM1082" s="643" t="s">
        <v>4506</v>
      </c>
      <c r="AN1082" s="914">
        <v>3803001</v>
      </c>
      <c r="AO1082" s="643" t="s">
        <v>139</v>
      </c>
      <c r="AP1082" s="643">
        <v>1</v>
      </c>
      <c r="AQ1082" s="644" t="s">
        <v>3177</v>
      </c>
      <c r="AR1082" s="450"/>
    </row>
    <row r="1083" spans="35:44" ht="15" customHeight="1" x14ac:dyDescent="0.15">
      <c r="AI1083" s="915"/>
      <c r="AK1083" s="914" t="s">
        <v>4504</v>
      </c>
      <c r="AL1083" s="914" t="s">
        <v>4507</v>
      </c>
      <c r="AM1083" s="643" t="s">
        <v>4508</v>
      </c>
      <c r="AN1083" s="914">
        <v>3803007</v>
      </c>
      <c r="AO1083" s="643">
        <v>1</v>
      </c>
      <c r="AP1083" s="643" t="s">
        <v>139</v>
      </c>
      <c r="AQ1083" s="644" t="s">
        <v>3177</v>
      </c>
      <c r="AR1083" s="450"/>
    </row>
    <row r="1084" spans="35:44" ht="15" customHeight="1" x14ac:dyDescent="0.15">
      <c r="AI1084" s="915"/>
      <c r="AK1084" s="914" t="s">
        <v>4504</v>
      </c>
      <c r="AL1084" s="914" t="s">
        <v>4509</v>
      </c>
      <c r="AM1084" s="643" t="s">
        <v>4510</v>
      </c>
      <c r="AN1084" s="914">
        <v>3803013</v>
      </c>
      <c r="AO1084" s="643">
        <v>1</v>
      </c>
      <c r="AP1084" s="643" t="s">
        <v>139</v>
      </c>
      <c r="AQ1084" s="644" t="s">
        <v>3177</v>
      </c>
      <c r="AR1084" s="450"/>
    </row>
    <row r="1085" spans="35:44" ht="15" customHeight="1" x14ac:dyDescent="0.15">
      <c r="AI1085" s="915"/>
      <c r="AK1085" s="914" t="s">
        <v>4511</v>
      </c>
      <c r="AL1085" s="914" t="s">
        <v>4512</v>
      </c>
      <c r="AM1085" s="643" t="s">
        <v>4513</v>
      </c>
      <c r="AN1085" s="914">
        <v>3804001</v>
      </c>
      <c r="AO1085" s="643" t="s">
        <v>139</v>
      </c>
      <c r="AP1085" s="643">
        <v>1</v>
      </c>
      <c r="AQ1085" s="644" t="s">
        <v>3177</v>
      </c>
      <c r="AR1085" s="450"/>
    </row>
    <row r="1086" spans="35:44" ht="15" customHeight="1" x14ac:dyDescent="0.15">
      <c r="AI1086" s="915"/>
      <c r="AK1086" s="914" t="s">
        <v>4511</v>
      </c>
      <c r="AL1086" s="914" t="s">
        <v>4514</v>
      </c>
      <c r="AM1086" s="643" t="s">
        <v>4515</v>
      </c>
      <c r="AN1086" s="914">
        <v>3804002</v>
      </c>
      <c r="AO1086" s="643">
        <v>1</v>
      </c>
      <c r="AP1086" s="643" t="s">
        <v>139</v>
      </c>
      <c r="AQ1086" s="644" t="s">
        <v>3177</v>
      </c>
      <c r="AR1086" s="450"/>
    </row>
    <row r="1087" spans="35:44" ht="15" customHeight="1" x14ac:dyDescent="0.15">
      <c r="AI1087" s="915"/>
      <c r="AK1087" s="914" t="s">
        <v>4511</v>
      </c>
      <c r="AL1087" s="914" t="s">
        <v>4516</v>
      </c>
      <c r="AM1087" s="643" t="s">
        <v>4517</v>
      </c>
      <c r="AN1087" s="914">
        <v>3804003</v>
      </c>
      <c r="AO1087" s="643" t="s">
        <v>139</v>
      </c>
      <c r="AP1087" s="643">
        <v>1</v>
      </c>
      <c r="AQ1087" s="644" t="s">
        <v>3177</v>
      </c>
      <c r="AR1087" s="450"/>
    </row>
    <row r="1088" spans="35:44" ht="15" customHeight="1" x14ac:dyDescent="0.15">
      <c r="AI1088" s="915"/>
      <c r="AK1088" s="914" t="s">
        <v>4511</v>
      </c>
      <c r="AL1088" s="914" t="s">
        <v>4518</v>
      </c>
      <c r="AM1088" s="643" t="s">
        <v>4519</v>
      </c>
      <c r="AN1088" s="914">
        <v>3804004</v>
      </c>
      <c r="AO1088" s="643" t="s">
        <v>139</v>
      </c>
      <c r="AP1088" s="643">
        <v>1</v>
      </c>
      <c r="AQ1088" s="644" t="s">
        <v>3177</v>
      </c>
      <c r="AR1088" s="450"/>
    </row>
    <row r="1089" spans="35:44" ht="15" customHeight="1" x14ac:dyDescent="0.15">
      <c r="AI1089" s="915"/>
      <c r="AK1089" s="914" t="s">
        <v>4511</v>
      </c>
      <c r="AL1089" s="914" t="s">
        <v>4520</v>
      </c>
      <c r="AM1089" s="643" t="s">
        <v>4521</v>
      </c>
      <c r="AN1089" s="914">
        <v>3804005</v>
      </c>
      <c r="AO1089" s="643" t="s">
        <v>139</v>
      </c>
      <c r="AP1089" s="643">
        <v>1</v>
      </c>
      <c r="AQ1089" s="644" t="s">
        <v>3177</v>
      </c>
      <c r="AR1089" s="450"/>
    </row>
    <row r="1090" spans="35:44" ht="15" customHeight="1" x14ac:dyDescent="0.15">
      <c r="AI1090" s="915"/>
      <c r="AK1090" s="914" t="s">
        <v>4511</v>
      </c>
      <c r="AL1090" s="914" t="s">
        <v>4522</v>
      </c>
      <c r="AM1090" s="643" t="s">
        <v>4523</v>
      </c>
      <c r="AN1090" s="914">
        <v>3804007</v>
      </c>
      <c r="AO1090" s="643" t="s">
        <v>139</v>
      </c>
      <c r="AP1090" s="643">
        <v>1</v>
      </c>
      <c r="AQ1090" s="644" t="s">
        <v>3177</v>
      </c>
      <c r="AR1090" s="450"/>
    </row>
    <row r="1091" spans="35:44" ht="15" customHeight="1" x14ac:dyDescent="0.15">
      <c r="AI1091" s="915"/>
      <c r="AK1091" s="914" t="s">
        <v>4511</v>
      </c>
      <c r="AL1091" s="914" t="s">
        <v>4524</v>
      </c>
      <c r="AM1091" s="643" t="s">
        <v>4525</v>
      </c>
      <c r="AN1091" s="914">
        <v>3804008</v>
      </c>
      <c r="AO1091" s="643" t="s">
        <v>139</v>
      </c>
      <c r="AP1091" s="643">
        <v>1</v>
      </c>
      <c r="AQ1091" s="644" t="s">
        <v>3177</v>
      </c>
      <c r="AR1091" s="450"/>
    </row>
    <row r="1092" spans="35:44" ht="15" customHeight="1" x14ac:dyDescent="0.15">
      <c r="AI1092" s="915"/>
      <c r="AK1092" s="914" t="s">
        <v>4526</v>
      </c>
      <c r="AL1092" s="914" t="s">
        <v>4527</v>
      </c>
      <c r="AM1092" s="643" t="s">
        <v>4528</v>
      </c>
      <c r="AN1092" s="914">
        <v>3901004</v>
      </c>
      <c r="AO1092" s="643">
        <v>1</v>
      </c>
      <c r="AP1092" s="643" t="s">
        <v>139</v>
      </c>
      <c r="AQ1092" s="644" t="s">
        <v>3177</v>
      </c>
      <c r="AR1092" s="450"/>
    </row>
    <row r="1093" spans="35:44" ht="15" customHeight="1" x14ac:dyDescent="0.15">
      <c r="AI1093" s="915"/>
      <c r="AK1093" s="914" t="s">
        <v>4526</v>
      </c>
      <c r="AL1093" s="914" t="s">
        <v>4529</v>
      </c>
      <c r="AM1093" s="643" t="s">
        <v>4530</v>
      </c>
      <c r="AN1093" s="914">
        <v>3901005</v>
      </c>
      <c r="AO1093" s="643">
        <v>1</v>
      </c>
      <c r="AP1093" s="643" t="s">
        <v>139</v>
      </c>
      <c r="AQ1093" s="644" t="s">
        <v>3177</v>
      </c>
      <c r="AR1093" s="450"/>
    </row>
    <row r="1094" spans="35:44" ht="15" customHeight="1" x14ac:dyDescent="0.15">
      <c r="AI1094" s="915"/>
      <c r="AK1094" s="914" t="s">
        <v>4526</v>
      </c>
      <c r="AL1094" s="914" t="s">
        <v>4531</v>
      </c>
      <c r="AM1094" s="643" t="s">
        <v>4532</v>
      </c>
      <c r="AN1094" s="914">
        <v>3901006</v>
      </c>
      <c r="AO1094" s="643">
        <v>1</v>
      </c>
      <c r="AP1094" s="643" t="s">
        <v>139</v>
      </c>
      <c r="AQ1094" s="644" t="s">
        <v>3177</v>
      </c>
      <c r="AR1094" s="450"/>
    </row>
    <row r="1095" spans="35:44" ht="15" customHeight="1" x14ac:dyDescent="0.15">
      <c r="AI1095" s="915"/>
      <c r="AK1095" s="914" t="s">
        <v>4526</v>
      </c>
      <c r="AL1095" s="914" t="s">
        <v>4533</v>
      </c>
      <c r="AM1095" s="643" t="s">
        <v>4534</v>
      </c>
      <c r="AN1095" s="914">
        <v>3901007</v>
      </c>
      <c r="AO1095" s="643">
        <v>1</v>
      </c>
      <c r="AP1095" s="643" t="s">
        <v>139</v>
      </c>
      <c r="AQ1095" s="644" t="s">
        <v>3177</v>
      </c>
      <c r="AR1095" s="450"/>
    </row>
    <row r="1096" spans="35:44" ht="15" customHeight="1" x14ac:dyDescent="0.15">
      <c r="AI1096" s="915"/>
      <c r="AK1096" s="914" t="s">
        <v>4526</v>
      </c>
      <c r="AL1096" s="914" t="s">
        <v>4535</v>
      </c>
      <c r="AM1096" s="643" t="s">
        <v>4536</v>
      </c>
      <c r="AN1096" s="914">
        <v>3901008</v>
      </c>
      <c r="AO1096" s="643" t="s">
        <v>139</v>
      </c>
      <c r="AP1096" s="643">
        <v>1</v>
      </c>
      <c r="AQ1096" s="644" t="s">
        <v>3177</v>
      </c>
      <c r="AR1096" s="450"/>
    </row>
    <row r="1097" spans="35:44" ht="15" customHeight="1" x14ac:dyDescent="0.15">
      <c r="AI1097" s="915"/>
      <c r="AK1097" s="914" t="s">
        <v>4526</v>
      </c>
      <c r="AL1097" s="914" t="s">
        <v>4537</v>
      </c>
      <c r="AM1097" s="643" t="s">
        <v>4538</v>
      </c>
      <c r="AN1097" s="914">
        <v>3901010</v>
      </c>
      <c r="AO1097" s="643" t="s">
        <v>139</v>
      </c>
      <c r="AP1097" s="643">
        <v>1</v>
      </c>
      <c r="AQ1097" s="644" t="s">
        <v>3177</v>
      </c>
      <c r="AR1097" s="450"/>
    </row>
    <row r="1098" spans="35:44" ht="15" customHeight="1" x14ac:dyDescent="0.15">
      <c r="AI1098" s="915"/>
      <c r="AK1098" s="914" t="s">
        <v>4526</v>
      </c>
      <c r="AL1098" s="919" t="s">
        <v>4539</v>
      </c>
      <c r="AM1098" s="643" t="s">
        <v>4540</v>
      </c>
      <c r="AN1098" s="914">
        <v>3901011</v>
      </c>
      <c r="AO1098" s="643" t="s">
        <v>139</v>
      </c>
      <c r="AP1098" s="643">
        <v>1</v>
      </c>
      <c r="AQ1098" s="644" t="s">
        <v>3177</v>
      </c>
      <c r="AR1098" s="450"/>
    </row>
    <row r="1099" spans="35:44" ht="15" customHeight="1" x14ac:dyDescent="0.15">
      <c r="AI1099" s="915"/>
      <c r="AK1099" s="914" t="s">
        <v>4526</v>
      </c>
      <c r="AL1099" s="914" t="s">
        <v>4541</v>
      </c>
      <c r="AM1099" s="643" t="s">
        <v>4542</v>
      </c>
      <c r="AN1099" s="914">
        <v>3901012</v>
      </c>
      <c r="AO1099" s="643">
        <v>1</v>
      </c>
      <c r="AP1099" s="643" t="s">
        <v>139</v>
      </c>
      <c r="AQ1099" s="644" t="s">
        <v>3177</v>
      </c>
      <c r="AR1099" s="450"/>
    </row>
    <row r="1100" spans="35:44" ht="15" customHeight="1" x14ac:dyDescent="0.15">
      <c r="AI1100" s="915"/>
      <c r="AK1100" s="914" t="s">
        <v>4526</v>
      </c>
      <c r="AL1100" s="914" t="s">
        <v>4543</v>
      </c>
      <c r="AM1100" s="643" t="s">
        <v>4544</v>
      </c>
      <c r="AN1100" s="914">
        <v>3901014</v>
      </c>
      <c r="AO1100" s="643">
        <v>1</v>
      </c>
      <c r="AP1100" s="643" t="s">
        <v>139</v>
      </c>
      <c r="AQ1100" s="644" t="s">
        <v>3177</v>
      </c>
      <c r="AR1100" s="450"/>
    </row>
    <row r="1101" spans="35:44" ht="15" customHeight="1" x14ac:dyDescent="0.15">
      <c r="AI1101" s="915"/>
      <c r="AK1101" s="914" t="s">
        <v>4526</v>
      </c>
      <c r="AL1101" s="914" t="s">
        <v>4545</v>
      </c>
      <c r="AM1101" s="643" t="s">
        <v>4546</v>
      </c>
      <c r="AN1101" s="914">
        <v>3901015</v>
      </c>
      <c r="AO1101" s="643" t="s">
        <v>139</v>
      </c>
      <c r="AP1101" s="643">
        <v>1</v>
      </c>
      <c r="AQ1101" s="644" t="s">
        <v>3177</v>
      </c>
      <c r="AR1101" s="450"/>
    </row>
    <row r="1102" spans="35:44" ht="15" customHeight="1" x14ac:dyDescent="0.15">
      <c r="AI1102" s="915"/>
      <c r="AK1102" s="914" t="s">
        <v>4526</v>
      </c>
      <c r="AL1102" s="914" t="s">
        <v>4547</v>
      </c>
      <c r="AM1102" s="643" t="s">
        <v>4548</v>
      </c>
      <c r="AN1102" s="914">
        <v>3901016</v>
      </c>
      <c r="AO1102" s="643" t="s">
        <v>139</v>
      </c>
      <c r="AP1102" s="643">
        <v>1</v>
      </c>
      <c r="AQ1102" s="644" t="s">
        <v>3177</v>
      </c>
      <c r="AR1102" s="450"/>
    </row>
    <row r="1103" spans="35:44" ht="15" customHeight="1" x14ac:dyDescent="0.15">
      <c r="AI1103" s="915"/>
      <c r="AK1103" s="914" t="s">
        <v>4526</v>
      </c>
      <c r="AL1103" s="914" t="s">
        <v>4549</v>
      </c>
      <c r="AM1103" s="643" t="s">
        <v>4550</v>
      </c>
      <c r="AN1103" s="914">
        <v>3901018</v>
      </c>
      <c r="AO1103" s="643">
        <v>1</v>
      </c>
      <c r="AP1103" s="643" t="s">
        <v>139</v>
      </c>
      <c r="AQ1103" s="644" t="s">
        <v>3177</v>
      </c>
      <c r="AR1103" s="450"/>
    </row>
    <row r="1104" spans="35:44" ht="15" customHeight="1" x14ac:dyDescent="0.15">
      <c r="AI1104" s="915"/>
      <c r="AK1104" s="914" t="s">
        <v>4526</v>
      </c>
      <c r="AL1104" s="914" t="s">
        <v>4551</v>
      </c>
      <c r="AM1104" s="643" t="s">
        <v>4552</v>
      </c>
      <c r="AN1104" s="914">
        <v>3901020</v>
      </c>
      <c r="AO1104" s="643">
        <v>1</v>
      </c>
      <c r="AP1104" s="643" t="s">
        <v>139</v>
      </c>
      <c r="AQ1104" s="644" t="s">
        <v>3177</v>
      </c>
      <c r="AR1104" s="450"/>
    </row>
    <row r="1105" spans="35:44" ht="15" customHeight="1" x14ac:dyDescent="0.15">
      <c r="AI1105" s="915"/>
      <c r="AK1105" s="914" t="s">
        <v>4526</v>
      </c>
      <c r="AL1105" s="914" t="s">
        <v>4553</v>
      </c>
      <c r="AM1105" s="643" t="s">
        <v>4554</v>
      </c>
      <c r="AN1105" s="914">
        <v>3901024</v>
      </c>
      <c r="AO1105" s="643">
        <v>1</v>
      </c>
      <c r="AP1105" s="643" t="s">
        <v>139</v>
      </c>
      <c r="AQ1105" s="644" t="s">
        <v>3177</v>
      </c>
      <c r="AR1105" s="450"/>
    </row>
    <row r="1106" spans="35:44" ht="15" customHeight="1" x14ac:dyDescent="0.15">
      <c r="AI1106" s="915"/>
      <c r="AK1106" s="914" t="s">
        <v>4526</v>
      </c>
      <c r="AL1106" s="914" t="s">
        <v>4555</v>
      </c>
      <c r="AM1106" s="643" t="s">
        <v>4556</v>
      </c>
      <c r="AN1106" s="914">
        <v>3901026</v>
      </c>
      <c r="AO1106" s="643">
        <v>1</v>
      </c>
      <c r="AP1106" s="643" t="s">
        <v>139</v>
      </c>
      <c r="AQ1106" s="644" t="s">
        <v>3177</v>
      </c>
      <c r="AR1106" s="450"/>
    </row>
    <row r="1107" spans="35:44" ht="15" customHeight="1" x14ac:dyDescent="0.15">
      <c r="AI1107" s="915"/>
      <c r="AK1107" s="914" t="s">
        <v>4526</v>
      </c>
      <c r="AL1107" s="914" t="s">
        <v>4557</v>
      </c>
      <c r="AM1107" s="643" t="s">
        <v>4558</v>
      </c>
      <c r="AN1107" s="914">
        <v>3901028</v>
      </c>
      <c r="AO1107" s="643" t="s">
        <v>139</v>
      </c>
      <c r="AP1107" s="643">
        <v>1</v>
      </c>
      <c r="AQ1107" s="644" t="s">
        <v>3177</v>
      </c>
      <c r="AR1107" s="450"/>
    </row>
    <row r="1108" spans="35:44" ht="15" customHeight="1" x14ac:dyDescent="0.15">
      <c r="AI1108" s="915"/>
      <c r="AK1108" s="914" t="s">
        <v>4526</v>
      </c>
      <c r="AL1108" s="914" t="s">
        <v>4559</v>
      </c>
      <c r="AM1108" s="643" t="s">
        <v>4560</v>
      </c>
      <c r="AN1108" s="914">
        <v>3901030</v>
      </c>
      <c r="AO1108" s="643" t="s">
        <v>139</v>
      </c>
      <c r="AP1108" s="643">
        <v>1</v>
      </c>
      <c r="AQ1108" s="644" t="s">
        <v>3177</v>
      </c>
      <c r="AR1108" s="450"/>
    </row>
    <row r="1109" spans="35:44" ht="15" customHeight="1" x14ac:dyDescent="0.15">
      <c r="AI1109" s="915"/>
      <c r="AK1109" s="914" t="s">
        <v>4526</v>
      </c>
      <c r="AL1109" s="914" t="s">
        <v>4561</v>
      </c>
      <c r="AM1109" s="643" t="s">
        <v>4562</v>
      </c>
      <c r="AN1109" s="914">
        <v>3901033</v>
      </c>
      <c r="AO1109" s="643" t="s">
        <v>139</v>
      </c>
      <c r="AP1109" s="643">
        <v>1</v>
      </c>
      <c r="AQ1109" s="644" t="s">
        <v>3177</v>
      </c>
      <c r="AR1109" s="450"/>
    </row>
    <row r="1110" spans="35:44" ht="15" customHeight="1" x14ac:dyDescent="0.15">
      <c r="AI1110" s="915"/>
      <c r="AK1110" s="914" t="s">
        <v>4526</v>
      </c>
      <c r="AL1110" s="914" t="s">
        <v>4563</v>
      </c>
      <c r="AM1110" s="643" t="s">
        <v>4564</v>
      </c>
      <c r="AN1110" s="914">
        <v>3901035</v>
      </c>
      <c r="AO1110" s="643">
        <v>1</v>
      </c>
      <c r="AP1110" s="643" t="s">
        <v>139</v>
      </c>
      <c r="AQ1110" s="644" t="s">
        <v>3177</v>
      </c>
      <c r="AR1110" s="450"/>
    </row>
    <row r="1111" spans="35:44" ht="15" customHeight="1" x14ac:dyDescent="0.15">
      <c r="AI1111" s="915"/>
      <c r="AK1111" s="914" t="s">
        <v>4526</v>
      </c>
      <c r="AL1111" s="914" t="s">
        <v>4565</v>
      </c>
      <c r="AM1111" s="643" t="s">
        <v>4566</v>
      </c>
      <c r="AN1111" s="914">
        <v>3901038</v>
      </c>
      <c r="AO1111" s="643">
        <v>1</v>
      </c>
      <c r="AP1111" s="643" t="s">
        <v>139</v>
      </c>
      <c r="AQ1111" s="644" t="s">
        <v>3177</v>
      </c>
      <c r="AR1111" s="450"/>
    </row>
    <row r="1112" spans="35:44" ht="15" customHeight="1" x14ac:dyDescent="0.15">
      <c r="AI1112" s="915"/>
      <c r="AK1112" s="914" t="s">
        <v>4526</v>
      </c>
      <c r="AL1112" s="914" t="s">
        <v>4567</v>
      </c>
      <c r="AM1112" s="643" t="s">
        <v>4568</v>
      </c>
      <c r="AN1112" s="914">
        <v>3901039</v>
      </c>
      <c r="AO1112" s="643" t="s">
        <v>139</v>
      </c>
      <c r="AP1112" s="643">
        <v>1</v>
      </c>
      <c r="AQ1112" s="644" t="s">
        <v>3177</v>
      </c>
      <c r="AR1112" s="450"/>
    </row>
    <row r="1113" spans="35:44" ht="15" customHeight="1" x14ac:dyDescent="0.15">
      <c r="AI1113" s="915"/>
      <c r="AK1113" s="914" t="s">
        <v>4526</v>
      </c>
      <c r="AL1113" s="914" t="s">
        <v>4569</v>
      </c>
      <c r="AM1113" s="643" t="s">
        <v>4570</v>
      </c>
      <c r="AN1113" s="914">
        <v>3901044</v>
      </c>
      <c r="AO1113" s="643" t="s">
        <v>139</v>
      </c>
      <c r="AP1113" s="643">
        <v>1</v>
      </c>
      <c r="AQ1113" s="644" t="s">
        <v>3198</v>
      </c>
      <c r="AR1113" s="450"/>
    </row>
    <row r="1114" spans="35:44" ht="15" customHeight="1" x14ac:dyDescent="0.15">
      <c r="AI1114" s="915"/>
      <c r="AK1114" s="914" t="s">
        <v>4526</v>
      </c>
      <c r="AL1114" s="914" t="s">
        <v>4571</v>
      </c>
      <c r="AM1114" s="643" t="s">
        <v>4572</v>
      </c>
      <c r="AN1114" s="914">
        <v>3901049</v>
      </c>
      <c r="AO1114" s="643" t="s">
        <v>139</v>
      </c>
      <c r="AP1114" s="643">
        <v>1</v>
      </c>
      <c r="AQ1114" s="644" t="s">
        <v>3177</v>
      </c>
      <c r="AR1114" s="450"/>
    </row>
    <row r="1115" spans="35:44" ht="15" customHeight="1" x14ac:dyDescent="0.15">
      <c r="AI1115" s="915"/>
      <c r="AK1115" s="914" t="s">
        <v>4526</v>
      </c>
      <c r="AL1115" s="914" t="s">
        <v>4573</v>
      </c>
      <c r="AM1115" s="643" t="s">
        <v>4574</v>
      </c>
      <c r="AN1115" s="914">
        <v>3901052</v>
      </c>
      <c r="AO1115" s="643" t="s">
        <v>139</v>
      </c>
      <c r="AP1115" s="643">
        <v>1</v>
      </c>
      <c r="AQ1115" s="644" t="s">
        <v>3177</v>
      </c>
      <c r="AR1115" s="450"/>
    </row>
    <row r="1116" spans="35:44" ht="15" customHeight="1" x14ac:dyDescent="0.15">
      <c r="AI1116" s="915"/>
      <c r="AK1116" s="914" t="s">
        <v>4526</v>
      </c>
      <c r="AL1116" s="914" t="s">
        <v>4575</v>
      </c>
      <c r="AM1116" s="643" t="s">
        <v>4576</v>
      </c>
      <c r="AN1116" s="914">
        <v>3901065</v>
      </c>
      <c r="AO1116" s="643" t="s">
        <v>139</v>
      </c>
      <c r="AP1116" s="643">
        <v>1</v>
      </c>
      <c r="AQ1116" s="644" t="s">
        <v>3177</v>
      </c>
      <c r="AR1116" s="450"/>
    </row>
    <row r="1117" spans="35:44" ht="15" customHeight="1" x14ac:dyDescent="0.15">
      <c r="AI1117" s="915"/>
      <c r="AK1117" s="914" t="s">
        <v>4526</v>
      </c>
      <c r="AL1117" s="914" t="s">
        <v>4577</v>
      </c>
      <c r="AM1117" s="643" t="s">
        <v>4578</v>
      </c>
      <c r="AN1117" s="914">
        <v>3901066</v>
      </c>
      <c r="AO1117" s="643">
        <v>1</v>
      </c>
      <c r="AP1117" s="643" t="s">
        <v>139</v>
      </c>
      <c r="AQ1117" s="644" t="s">
        <v>3177</v>
      </c>
      <c r="AR1117" s="450"/>
    </row>
    <row r="1118" spans="35:44" ht="15" customHeight="1" x14ac:dyDescent="0.15">
      <c r="AI1118" s="915"/>
      <c r="AK1118" s="914" t="s">
        <v>4526</v>
      </c>
      <c r="AL1118" s="914" t="s">
        <v>4579</v>
      </c>
      <c r="AM1118" s="643" t="s">
        <v>4580</v>
      </c>
      <c r="AN1118" s="914">
        <v>3901991</v>
      </c>
      <c r="AO1118" s="643" t="s">
        <v>139</v>
      </c>
      <c r="AP1118" s="643">
        <v>1</v>
      </c>
      <c r="AQ1118" s="644" t="s">
        <v>3177</v>
      </c>
      <c r="AR1118" s="450" t="s">
        <v>3199</v>
      </c>
    </row>
    <row r="1119" spans="35:44" ht="15" customHeight="1" x14ac:dyDescent="0.15">
      <c r="AI1119" s="915"/>
      <c r="AK1119" s="914" t="s">
        <v>4581</v>
      </c>
      <c r="AL1119" s="914" t="s">
        <v>4582</v>
      </c>
      <c r="AM1119" s="643" t="s">
        <v>4583</v>
      </c>
      <c r="AN1119" s="914">
        <v>3902001</v>
      </c>
      <c r="AO1119" s="643">
        <v>1</v>
      </c>
      <c r="AP1119" s="643" t="s">
        <v>139</v>
      </c>
      <c r="AQ1119" s="644" t="s">
        <v>3177</v>
      </c>
      <c r="AR1119" s="450"/>
    </row>
    <row r="1120" spans="35:44" ht="15" customHeight="1" x14ac:dyDescent="0.15">
      <c r="AI1120" s="915"/>
      <c r="AK1120" s="914" t="s">
        <v>4581</v>
      </c>
      <c r="AL1120" s="914" t="s">
        <v>4584</v>
      </c>
      <c r="AM1120" s="643" t="s">
        <v>4585</v>
      </c>
      <c r="AN1120" s="914">
        <v>3902002</v>
      </c>
      <c r="AO1120" s="643" t="s">
        <v>139</v>
      </c>
      <c r="AP1120" s="643">
        <v>1</v>
      </c>
      <c r="AQ1120" s="644" t="s">
        <v>3177</v>
      </c>
      <c r="AR1120" s="450"/>
    </row>
    <row r="1121" spans="35:44" ht="15" customHeight="1" x14ac:dyDescent="0.15">
      <c r="AI1121" s="915"/>
      <c r="AK1121" s="914" t="s">
        <v>4581</v>
      </c>
      <c r="AL1121" s="914" t="s">
        <v>4586</v>
      </c>
      <c r="AM1121" s="643" t="s">
        <v>4587</v>
      </c>
      <c r="AN1121" s="914">
        <v>3902004</v>
      </c>
      <c r="AO1121" s="643" t="s">
        <v>139</v>
      </c>
      <c r="AP1121" s="643">
        <v>1</v>
      </c>
      <c r="AQ1121" s="644" t="s">
        <v>3177</v>
      </c>
      <c r="AR1121" s="450"/>
    </row>
    <row r="1122" spans="35:44" ht="15" customHeight="1" x14ac:dyDescent="0.15">
      <c r="AI1122" s="915"/>
      <c r="AK1122" s="914" t="s">
        <v>4581</v>
      </c>
      <c r="AL1122" s="914" t="s">
        <v>4588</v>
      </c>
      <c r="AM1122" s="643" t="s">
        <v>4589</v>
      </c>
      <c r="AN1122" s="914">
        <v>3902007</v>
      </c>
      <c r="AO1122" s="643" t="s">
        <v>139</v>
      </c>
      <c r="AP1122" s="643">
        <v>1</v>
      </c>
      <c r="AQ1122" s="644" t="s">
        <v>3177</v>
      </c>
      <c r="AR1122" s="450"/>
    </row>
    <row r="1123" spans="35:44" ht="15" customHeight="1" x14ac:dyDescent="0.15">
      <c r="AI1123" s="915"/>
      <c r="AK1123" s="914" t="s">
        <v>4581</v>
      </c>
      <c r="AL1123" s="914" t="s">
        <v>4590</v>
      </c>
      <c r="AM1123" s="643" t="s">
        <v>4591</v>
      </c>
      <c r="AN1123" s="914">
        <v>3902008</v>
      </c>
      <c r="AO1123" s="643" t="s">
        <v>139</v>
      </c>
      <c r="AP1123" s="643">
        <v>1</v>
      </c>
      <c r="AQ1123" s="644" t="s">
        <v>3177</v>
      </c>
      <c r="AR1123" s="450"/>
    </row>
    <row r="1124" spans="35:44" ht="15" customHeight="1" x14ac:dyDescent="0.15">
      <c r="AI1124" s="915"/>
      <c r="AK1124" s="914" t="s">
        <v>4581</v>
      </c>
      <c r="AL1124" s="914" t="s">
        <v>4592</v>
      </c>
      <c r="AM1124" s="643" t="s">
        <v>4593</v>
      </c>
      <c r="AN1124" s="914">
        <v>3902009</v>
      </c>
      <c r="AO1124" s="643" t="s">
        <v>139</v>
      </c>
      <c r="AP1124" s="643">
        <v>1</v>
      </c>
      <c r="AQ1124" s="644" t="s">
        <v>3177</v>
      </c>
      <c r="AR1124" s="450"/>
    </row>
    <row r="1125" spans="35:44" ht="15" customHeight="1" x14ac:dyDescent="0.15">
      <c r="AI1125" s="915"/>
      <c r="AK1125" s="914" t="s">
        <v>4594</v>
      </c>
      <c r="AL1125" s="914" t="s">
        <v>4082</v>
      </c>
      <c r="AM1125" s="643" t="s">
        <v>4595</v>
      </c>
      <c r="AN1125" s="914">
        <v>3903001</v>
      </c>
      <c r="AO1125" s="643" t="s">
        <v>139</v>
      </c>
      <c r="AP1125" s="643">
        <v>1</v>
      </c>
      <c r="AQ1125" s="644" t="s">
        <v>3177</v>
      </c>
      <c r="AR1125" s="450"/>
    </row>
    <row r="1126" spans="35:44" ht="15" customHeight="1" x14ac:dyDescent="0.15">
      <c r="AI1126" s="915"/>
      <c r="AK1126" s="914" t="s">
        <v>4594</v>
      </c>
      <c r="AL1126" s="914" t="s">
        <v>4596</v>
      </c>
      <c r="AM1126" s="643" t="s">
        <v>4597</v>
      </c>
      <c r="AN1126" s="914">
        <v>3903003</v>
      </c>
      <c r="AO1126" s="643">
        <v>1</v>
      </c>
      <c r="AP1126" s="643" t="s">
        <v>139</v>
      </c>
      <c r="AQ1126" s="644" t="s">
        <v>3177</v>
      </c>
      <c r="AR1126" s="450"/>
    </row>
    <row r="1127" spans="35:44" ht="15" customHeight="1" x14ac:dyDescent="0.15">
      <c r="AI1127" s="915"/>
      <c r="AK1127" s="914" t="s">
        <v>4594</v>
      </c>
      <c r="AL1127" s="914" t="s">
        <v>4598</v>
      </c>
      <c r="AM1127" s="643" t="s">
        <v>4599</v>
      </c>
      <c r="AN1127" s="914">
        <v>3903006</v>
      </c>
      <c r="AO1127" s="643">
        <v>1</v>
      </c>
      <c r="AP1127" s="643" t="s">
        <v>139</v>
      </c>
      <c r="AQ1127" s="644" t="s">
        <v>3177</v>
      </c>
      <c r="AR1127" s="450"/>
    </row>
    <row r="1128" spans="35:44" ht="15" customHeight="1" x14ac:dyDescent="0.15">
      <c r="AI1128" s="915"/>
      <c r="AK1128" s="914" t="s">
        <v>4594</v>
      </c>
      <c r="AL1128" s="914" t="s">
        <v>4600</v>
      </c>
      <c r="AM1128" s="643" t="s">
        <v>4601</v>
      </c>
      <c r="AN1128" s="914">
        <v>3903009</v>
      </c>
      <c r="AO1128" s="643" t="s">
        <v>139</v>
      </c>
      <c r="AP1128" s="643">
        <v>1</v>
      </c>
      <c r="AQ1128" s="644" t="s">
        <v>3177</v>
      </c>
      <c r="AR1128" s="450"/>
    </row>
    <row r="1129" spans="35:44" ht="15" customHeight="1" x14ac:dyDescent="0.15">
      <c r="AI1129" s="915"/>
      <c r="AK1129" s="914" t="s">
        <v>4594</v>
      </c>
      <c r="AL1129" s="914" t="s">
        <v>4602</v>
      </c>
      <c r="AM1129" s="643" t="s">
        <v>4603</v>
      </c>
      <c r="AN1129" s="914">
        <v>3903012</v>
      </c>
      <c r="AO1129" s="643" t="s">
        <v>139</v>
      </c>
      <c r="AP1129" s="643">
        <v>1</v>
      </c>
      <c r="AQ1129" s="644" t="s">
        <v>3177</v>
      </c>
      <c r="AR1129" s="450"/>
    </row>
    <row r="1130" spans="35:44" ht="15" customHeight="1" x14ac:dyDescent="0.15">
      <c r="AI1130" s="915"/>
      <c r="AK1130" s="914" t="s">
        <v>4594</v>
      </c>
      <c r="AL1130" s="914" t="s">
        <v>4604</v>
      </c>
      <c r="AM1130" s="643" t="s">
        <v>4605</v>
      </c>
      <c r="AN1130" s="914">
        <v>3903013</v>
      </c>
      <c r="AO1130" s="643">
        <v>1</v>
      </c>
      <c r="AP1130" s="643" t="s">
        <v>139</v>
      </c>
      <c r="AQ1130" s="644" t="s">
        <v>3177</v>
      </c>
      <c r="AR1130" s="450"/>
    </row>
    <row r="1131" spans="35:44" ht="15" customHeight="1" x14ac:dyDescent="0.15">
      <c r="AI1131" s="915"/>
      <c r="AK1131" s="914" t="s">
        <v>4594</v>
      </c>
      <c r="AL1131" s="914" t="s">
        <v>4606</v>
      </c>
      <c r="AM1131" s="643" t="s">
        <v>4607</v>
      </c>
      <c r="AN1131" s="914">
        <v>3903016</v>
      </c>
      <c r="AO1131" s="643" t="s">
        <v>139</v>
      </c>
      <c r="AP1131" s="643">
        <v>1</v>
      </c>
      <c r="AQ1131" s="644" t="s">
        <v>3177</v>
      </c>
      <c r="AR1131" s="450"/>
    </row>
    <row r="1132" spans="35:44" ht="15" customHeight="1" x14ac:dyDescent="0.15">
      <c r="AI1132" s="915"/>
      <c r="AK1132" s="914" t="s">
        <v>4594</v>
      </c>
      <c r="AL1132" s="914" t="s">
        <v>4608</v>
      </c>
      <c r="AM1132" s="643" t="s">
        <v>4609</v>
      </c>
      <c r="AN1132" s="914">
        <v>3903021</v>
      </c>
      <c r="AO1132" s="643" t="s">
        <v>139</v>
      </c>
      <c r="AP1132" s="643">
        <v>1</v>
      </c>
      <c r="AQ1132" s="644" t="s">
        <v>3177</v>
      </c>
      <c r="AR1132" s="450"/>
    </row>
    <row r="1133" spans="35:44" ht="15" customHeight="1" x14ac:dyDescent="0.15">
      <c r="AI1133" s="915"/>
      <c r="AK1133" s="914" t="s">
        <v>4594</v>
      </c>
      <c r="AL1133" s="914" t="s">
        <v>4610</v>
      </c>
      <c r="AM1133" s="643" t="s">
        <v>4611</v>
      </c>
      <c r="AN1133" s="914">
        <v>3903022</v>
      </c>
      <c r="AO1133" s="643" t="s">
        <v>139</v>
      </c>
      <c r="AP1133" s="643">
        <v>1</v>
      </c>
      <c r="AQ1133" s="644" t="s">
        <v>3177</v>
      </c>
      <c r="AR1133" s="450"/>
    </row>
    <row r="1134" spans="35:44" ht="15" customHeight="1" x14ac:dyDescent="0.15">
      <c r="AI1134" s="915"/>
      <c r="AK1134" s="914" t="s">
        <v>4594</v>
      </c>
      <c r="AL1134" s="914" t="s">
        <v>4612</v>
      </c>
      <c r="AM1134" s="643" t="s">
        <v>4613</v>
      </c>
      <c r="AN1134" s="914">
        <v>3903023</v>
      </c>
      <c r="AO1134" s="643" t="s">
        <v>139</v>
      </c>
      <c r="AP1134" s="643">
        <v>1</v>
      </c>
      <c r="AQ1134" s="644" t="s">
        <v>3177</v>
      </c>
      <c r="AR1134" s="450"/>
    </row>
    <row r="1135" spans="35:44" ht="15" customHeight="1" x14ac:dyDescent="0.15">
      <c r="AI1135" s="915"/>
      <c r="AK1135" s="914" t="s">
        <v>4594</v>
      </c>
      <c r="AL1135" s="914" t="s">
        <v>4614</v>
      </c>
      <c r="AM1135" s="643" t="s">
        <v>4615</v>
      </c>
      <c r="AN1135" s="914">
        <v>3903024</v>
      </c>
      <c r="AO1135" s="643" t="s">
        <v>139</v>
      </c>
      <c r="AP1135" s="643">
        <v>1</v>
      </c>
      <c r="AQ1135" s="644" t="s">
        <v>3177</v>
      </c>
      <c r="AR1135" s="450"/>
    </row>
    <row r="1136" spans="35:44" ht="15" customHeight="1" x14ac:dyDescent="0.15">
      <c r="AI1136" s="915"/>
      <c r="AK1136" s="914" t="s">
        <v>4594</v>
      </c>
      <c r="AL1136" s="914" t="s">
        <v>4616</v>
      </c>
      <c r="AM1136" s="643" t="s">
        <v>4617</v>
      </c>
      <c r="AN1136" s="914">
        <v>3903990</v>
      </c>
      <c r="AO1136" s="643" t="s">
        <v>139</v>
      </c>
      <c r="AP1136" s="643">
        <v>1</v>
      </c>
      <c r="AQ1136" s="644" t="s">
        <v>3177</v>
      </c>
      <c r="AR1136" s="450" t="s">
        <v>3199</v>
      </c>
    </row>
    <row r="1137" spans="35:44" ht="15" customHeight="1" x14ac:dyDescent="0.15">
      <c r="AI1137" s="915"/>
      <c r="AK1137" s="914" t="s">
        <v>4618</v>
      </c>
      <c r="AL1137" s="914" t="s">
        <v>4619</v>
      </c>
      <c r="AM1137" s="643" t="s">
        <v>4620</v>
      </c>
      <c r="AN1137" s="914">
        <v>3904002</v>
      </c>
      <c r="AO1137" s="643" t="s">
        <v>139</v>
      </c>
      <c r="AP1137" s="643">
        <v>1</v>
      </c>
      <c r="AQ1137" s="644" t="s">
        <v>3177</v>
      </c>
      <c r="AR1137" s="450"/>
    </row>
    <row r="1138" spans="35:44" ht="15" customHeight="1" x14ac:dyDescent="0.15">
      <c r="AI1138" s="915"/>
      <c r="AK1138" s="914" t="s">
        <v>4618</v>
      </c>
      <c r="AL1138" s="914" t="s">
        <v>4621</v>
      </c>
      <c r="AM1138" s="643" t="s">
        <v>4622</v>
      </c>
      <c r="AN1138" s="914">
        <v>3904003</v>
      </c>
      <c r="AO1138" s="643">
        <v>1</v>
      </c>
      <c r="AP1138" s="643" t="s">
        <v>139</v>
      </c>
      <c r="AQ1138" s="644" t="s">
        <v>3177</v>
      </c>
      <c r="AR1138" s="450"/>
    </row>
    <row r="1139" spans="35:44" ht="15" customHeight="1" x14ac:dyDescent="0.15">
      <c r="AI1139" s="915"/>
      <c r="AK1139" s="914" t="s">
        <v>4618</v>
      </c>
      <c r="AL1139" s="914" t="s">
        <v>4623</v>
      </c>
      <c r="AM1139" s="643" t="s">
        <v>4624</v>
      </c>
      <c r="AN1139" s="914">
        <v>3904005</v>
      </c>
      <c r="AO1139" s="643" t="s">
        <v>139</v>
      </c>
      <c r="AP1139" s="643">
        <v>1</v>
      </c>
      <c r="AQ1139" s="644" t="s">
        <v>3177</v>
      </c>
      <c r="AR1139" s="450"/>
    </row>
    <row r="1140" spans="35:44" ht="15" customHeight="1" x14ac:dyDescent="0.15">
      <c r="AI1140" s="915"/>
      <c r="AK1140" s="914" t="s">
        <v>4618</v>
      </c>
      <c r="AL1140" s="914" t="s">
        <v>4625</v>
      </c>
      <c r="AM1140" s="643" t="s">
        <v>4626</v>
      </c>
      <c r="AN1140" s="914">
        <v>3904006</v>
      </c>
      <c r="AO1140" s="643">
        <v>1</v>
      </c>
      <c r="AP1140" s="643" t="s">
        <v>139</v>
      </c>
      <c r="AQ1140" s="644" t="s">
        <v>3177</v>
      </c>
      <c r="AR1140" s="450"/>
    </row>
    <row r="1141" spans="35:44" ht="15" customHeight="1" x14ac:dyDescent="0.15">
      <c r="AI1141" s="915"/>
      <c r="AK1141" s="914" t="s">
        <v>4618</v>
      </c>
      <c r="AL1141" s="914" t="s">
        <v>4627</v>
      </c>
      <c r="AM1141" s="643" t="s">
        <v>4628</v>
      </c>
      <c r="AN1141" s="914">
        <v>3904007</v>
      </c>
      <c r="AO1141" s="643" t="s">
        <v>139</v>
      </c>
      <c r="AP1141" s="643">
        <v>1</v>
      </c>
      <c r="AQ1141" s="644" t="s">
        <v>3177</v>
      </c>
      <c r="AR1141" s="450"/>
    </row>
    <row r="1142" spans="35:44" ht="15" customHeight="1" x14ac:dyDescent="0.15">
      <c r="AI1142" s="915"/>
      <c r="AK1142" s="914" t="s">
        <v>4618</v>
      </c>
      <c r="AL1142" s="914" t="s">
        <v>4629</v>
      </c>
      <c r="AM1142" s="643" t="s">
        <v>4630</v>
      </c>
      <c r="AN1142" s="914">
        <v>3904012</v>
      </c>
      <c r="AO1142" s="643">
        <v>1</v>
      </c>
      <c r="AP1142" s="643" t="s">
        <v>139</v>
      </c>
      <c r="AQ1142" s="644" t="s">
        <v>3177</v>
      </c>
      <c r="AR1142" s="450"/>
    </row>
    <row r="1143" spans="35:44" ht="15" customHeight="1" x14ac:dyDescent="0.15">
      <c r="AI1143" s="915"/>
      <c r="AK1143" s="914" t="s">
        <v>4618</v>
      </c>
      <c r="AL1143" s="914" t="s">
        <v>4631</v>
      </c>
      <c r="AM1143" s="643" t="s">
        <v>4632</v>
      </c>
      <c r="AN1143" s="914">
        <v>3904013</v>
      </c>
      <c r="AO1143" s="643" t="s">
        <v>139</v>
      </c>
      <c r="AP1143" s="643">
        <v>1</v>
      </c>
      <c r="AQ1143" s="644" t="s">
        <v>3177</v>
      </c>
      <c r="AR1143" s="450"/>
    </row>
    <row r="1144" spans="35:44" ht="15" customHeight="1" x14ac:dyDescent="0.15">
      <c r="AI1144" s="915"/>
      <c r="AK1144" s="914" t="s">
        <v>4618</v>
      </c>
      <c r="AL1144" s="914" t="s">
        <v>4633</v>
      </c>
      <c r="AM1144" s="643" t="s">
        <v>4634</v>
      </c>
      <c r="AN1144" s="914">
        <v>3904015</v>
      </c>
      <c r="AO1144" s="643" t="s">
        <v>139</v>
      </c>
      <c r="AP1144" s="643">
        <v>1</v>
      </c>
      <c r="AQ1144" s="644" t="s">
        <v>3177</v>
      </c>
      <c r="AR1144" s="450"/>
    </row>
    <row r="1145" spans="35:44" ht="15" customHeight="1" x14ac:dyDescent="0.15">
      <c r="AI1145" s="915"/>
      <c r="AK1145" s="914" t="s">
        <v>4635</v>
      </c>
      <c r="AL1145" s="914" t="s">
        <v>4636</v>
      </c>
      <c r="AM1145" s="643" t="s">
        <v>4637</v>
      </c>
      <c r="AN1145" s="914">
        <v>3905001</v>
      </c>
      <c r="AO1145" s="643" t="s">
        <v>139</v>
      </c>
      <c r="AP1145" s="643">
        <v>1</v>
      </c>
      <c r="AQ1145" s="644" t="s">
        <v>3177</v>
      </c>
      <c r="AR1145" s="450"/>
    </row>
    <row r="1146" spans="35:44" ht="15" customHeight="1" x14ac:dyDescent="0.15">
      <c r="AI1146" s="915"/>
      <c r="AK1146" s="914" t="s">
        <v>4635</v>
      </c>
      <c r="AL1146" s="914" t="s">
        <v>4638</v>
      </c>
      <c r="AM1146" s="643" t="s">
        <v>4639</v>
      </c>
      <c r="AN1146" s="914">
        <v>3905002</v>
      </c>
      <c r="AO1146" s="643">
        <v>1</v>
      </c>
      <c r="AP1146" s="643" t="s">
        <v>139</v>
      </c>
      <c r="AQ1146" s="644" t="s">
        <v>3177</v>
      </c>
      <c r="AR1146" s="450"/>
    </row>
    <row r="1147" spans="35:44" ht="15" customHeight="1" x14ac:dyDescent="0.15">
      <c r="AI1147" s="915"/>
      <c r="AK1147" s="914" t="s">
        <v>4635</v>
      </c>
      <c r="AL1147" s="914" t="s">
        <v>4640</v>
      </c>
      <c r="AM1147" s="643" t="s">
        <v>4641</v>
      </c>
      <c r="AN1147" s="914">
        <v>3905005</v>
      </c>
      <c r="AO1147" s="643" t="s">
        <v>139</v>
      </c>
      <c r="AP1147" s="643">
        <v>1</v>
      </c>
      <c r="AQ1147" s="644" t="s">
        <v>3177</v>
      </c>
      <c r="AR1147" s="450"/>
    </row>
    <row r="1148" spans="35:44" ht="15" customHeight="1" x14ac:dyDescent="0.15">
      <c r="AI1148" s="915"/>
      <c r="AK1148" s="914" t="s">
        <v>4635</v>
      </c>
      <c r="AL1148" s="914" t="s">
        <v>4642</v>
      </c>
      <c r="AM1148" s="643" t="s">
        <v>4643</v>
      </c>
      <c r="AN1148" s="914">
        <v>3905012</v>
      </c>
      <c r="AO1148" s="643">
        <v>1</v>
      </c>
      <c r="AP1148" s="643" t="s">
        <v>139</v>
      </c>
      <c r="AQ1148" s="644" t="s">
        <v>3177</v>
      </c>
      <c r="AR1148" s="450"/>
    </row>
    <row r="1149" spans="35:44" ht="15" customHeight="1" x14ac:dyDescent="0.15">
      <c r="AI1149" s="915"/>
      <c r="AK1149" s="914" t="s">
        <v>4644</v>
      </c>
      <c r="AL1149" s="914" t="s">
        <v>4645</v>
      </c>
      <c r="AM1149" s="643" t="s">
        <v>4646</v>
      </c>
      <c r="AN1149" s="914">
        <v>3906001</v>
      </c>
      <c r="AO1149" s="643" t="s">
        <v>139</v>
      </c>
      <c r="AP1149" s="643">
        <v>1</v>
      </c>
      <c r="AQ1149" s="644" t="s">
        <v>3177</v>
      </c>
      <c r="AR1149" s="450"/>
    </row>
    <row r="1150" spans="35:44" ht="15" customHeight="1" x14ac:dyDescent="0.15">
      <c r="AI1150" s="915"/>
      <c r="AK1150" s="914" t="s">
        <v>4644</v>
      </c>
      <c r="AL1150" s="914" t="s">
        <v>4647</v>
      </c>
      <c r="AM1150" s="643" t="s">
        <v>4648</v>
      </c>
      <c r="AN1150" s="914">
        <v>3906003</v>
      </c>
      <c r="AO1150" s="643">
        <v>1</v>
      </c>
      <c r="AP1150" s="643" t="s">
        <v>139</v>
      </c>
      <c r="AQ1150" s="644" t="s">
        <v>3177</v>
      </c>
      <c r="AR1150" s="450"/>
    </row>
    <row r="1151" spans="35:44" ht="15" customHeight="1" x14ac:dyDescent="0.15">
      <c r="AI1151" s="915"/>
      <c r="AK1151" s="914" t="s">
        <v>4644</v>
      </c>
      <c r="AL1151" s="914" t="s">
        <v>4649</v>
      </c>
      <c r="AM1151" s="643" t="s">
        <v>4650</v>
      </c>
      <c r="AN1151" s="914">
        <v>3906004</v>
      </c>
      <c r="AO1151" s="643" t="s">
        <v>139</v>
      </c>
      <c r="AP1151" s="643">
        <v>1</v>
      </c>
      <c r="AQ1151" s="644" t="s">
        <v>3177</v>
      </c>
      <c r="AR1151" s="450"/>
    </row>
    <row r="1152" spans="35:44" ht="15" customHeight="1" x14ac:dyDescent="0.15">
      <c r="AI1152" s="915"/>
      <c r="AK1152" s="914" t="s">
        <v>4644</v>
      </c>
      <c r="AL1152" s="914" t="s">
        <v>4651</v>
      </c>
      <c r="AM1152" s="643" t="s">
        <v>4652</v>
      </c>
      <c r="AN1152" s="914">
        <v>3906005</v>
      </c>
      <c r="AO1152" s="643" t="s">
        <v>139</v>
      </c>
      <c r="AP1152" s="643">
        <v>1</v>
      </c>
      <c r="AQ1152" s="644" t="s">
        <v>3177</v>
      </c>
      <c r="AR1152" s="450"/>
    </row>
    <row r="1153" spans="35:44" ht="15" customHeight="1" x14ac:dyDescent="0.15">
      <c r="AI1153" s="915"/>
      <c r="AK1153" s="914" t="s">
        <v>4644</v>
      </c>
      <c r="AL1153" s="914" t="s">
        <v>4653</v>
      </c>
      <c r="AM1153" s="643" t="s">
        <v>4654</v>
      </c>
      <c r="AN1153" s="914">
        <v>3906006</v>
      </c>
      <c r="AO1153" s="643">
        <v>1</v>
      </c>
      <c r="AP1153" s="643" t="s">
        <v>139</v>
      </c>
      <c r="AQ1153" s="644" t="s">
        <v>3177</v>
      </c>
      <c r="AR1153" s="450"/>
    </row>
    <row r="1154" spans="35:44" ht="15" customHeight="1" x14ac:dyDescent="0.15">
      <c r="AI1154" s="915"/>
      <c r="AK1154" s="914" t="s">
        <v>4644</v>
      </c>
      <c r="AL1154" s="914" t="s">
        <v>4655</v>
      </c>
      <c r="AM1154" s="643" t="s">
        <v>4656</v>
      </c>
      <c r="AN1154" s="914">
        <v>3906007</v>
      </c>
      <c r="AO1154" s="643" t="s">
        <v>139</v>
      </c>
      <c r="AP1154" s="643">
        <v>1</v>
      </c>
      <c r="AQ1154" s="644" t="s">
        <v>3177</v>
      </c>
      <c r="AR1154" s="450"/>
    </row>
    <row r="1155" spans="35:44" ht="15" customHeight="1" x14ac:dyDescent="0.15">
      <c r="AI1155" s="915"/>
      <c r="AK1155" s="914" t="s">
        <v>4644</v>
      </c>
      <c r="AL1155" s="914" t="s">
        <v>4657</v>
      </c>
      <c r="AM1155" s="643" t="s">
        <v>4658</v>
      </c>
      <c r="AN1155" s="914">
        <v>3906008</v>
      </c>
      <c r="AO1155" s="643" t="s">
        <v>139</v>
      </c>
      <c r="AP1155" s="643">
        <v>1</v>
      </c>
      <c r="AQ1155" s="644" t="s">
        <v>3177</v>
      </c>
      <c r="AR1155" s="450"/>
    </row>
    <row r="1156" spans="35:44" ht="15" customHeight="1" x14ac:dyDescent="0.15">
      <c r="AI1156" s="915"/>
      <c r="AK1156" s="914" t="s">
        <v>4644</v>
      </c>
      <c r="AL1156" s="914" t="s">
        <v>4659</v>
      </c>
      <c r="AM1156" s="643" t="s">
        <v>4660</v>
      </c>
      <c r="AN1156" s="914">
        <v>3906011</v>
      </c>
      <c r="AO1156" s="643" t="s">
        <v>139</v>
      </c>
      <c r="AP1156" s="643">
        <v>1</v>
      </c>
      <c r="AQ1156" s="644" t="s">
        <v>3177</v>
      </c>
      <c r="AR1156" s="450"/>
    </row>
    <row r="1157" spans="35:44" ht="15" customHeight="1" x14ac:dyDescent="0.15">
      <c r="AI1157" s="915"/>
      <c r="AK1157" s="914" t="s">
        <v>4644</v>
      </c>
      <c r="AL1157" s="914" t="s">
        <v>4661</v>
      </c>
      <c r="AM1157" s="643" t="s">
        <v>4662</v>
      </c>
      <c r="AN1157" s="914">
        <v>3906013</v>
      </c>
      <c r="AO1157" s="643" t="s">
        <v>139</v>
      </c>
      <c r="AP1157" s="643">
        <v>1</v>
      </c>
      <c r="AQ1157" s="644" t="s">
        <v>3177</v>
      </c>
      <c r="AR1157" s="450"/>
    </row>
    <row r="1158" spans="35:44" ht="15" customHeight="1" x14ac:dyDescent="0.15">
      <c r="AI1158" s="915"/>
      <c r="AK1158" s="914" t="s">
        <v>4663</v>
      </c>
      <c r="AL1158" s="914" t="s">
        <v>4664</v>
      </c>
      <c r="AM1158" s="643" t="s">
        <v>4665</v>
      </c>
      <c r="AN1158" s="914">
        <v>3907005</v>
      </c>
      <c r="AO1158" s="643">
        <v>1</v>
      </c>
      <c r="AP1158" s="643" t="s">
        <v>139</v>
      </c>
      <c r="AQ1158" s="644" t="s">
        <v>3177</v>
      </c>
      <c r="AR1158" s="450"/>
    </row>
    <row r="1159" spans="35:44" ht="15" customHeight="1" x14ac:dyDescent="0.15">
      <c r="AI1159" s="915"/>
      <c r="AK1159" s="914" t="s">
        <v>4663</v>
      </c>
      <c r="AL1159" s="914" t="s">
        <v>4666</v>
      </c>
      <c r="AM1159" s="643" t="s">
        <v>4667</v>
      </c>
      <c r="AN1159" s="914">
        <v>3907008</v>
      </c>
      <c r="AO1159" s="643" t="s">
        <v>139</v>
      </c>
      <c r="AP1159" s="643">
        <v>1</v>
      </c>
      <c r="AQ1159" s="644" t="s">
        <v>3177</v>
      </c>
      <c r="AR1159" s="450"/>
    </row>
    <row r="1160" spans="35:44" ht="15" customHeight="1" x14ac:dyDescent="0.15">
      <c r="AI1160" s="915"/>
      <c r="AK1160" s="914" t="s">
        <v>4663</v>
      </c>
      <c r="AL1160" s="914" t="s">
        <v>4668</v>
      </c>
      <c r="AM1160" s="643" t="s">
        <v>4669</v>
      </c>
      <c r="AN1160" s="914">
        <v>3907010</v>
      </c>
      <c r="AO1160" s="643" t="s">
        <v>139</v>
      </c>
      <c r="AP1160" s="643">
        <v>1</v>
      </c>
      <c r="AQ1160" s="644" t="s">
        <v>3177</v>
      </c>
      <c r="AR1160" s="450"/>
    </row>
    <row r="1161" spans="35:44" ht="15" customHeight="1" x14ac:dyDescent="0.15">
      <c r="AI1161" s="915"/>
      <c r="AK1161" s="914" t="s">
        <v>4663</v>
      </c>
      <c r="AL1161" s="914" t="s">
        <v>4670</v>
      </c>
      <c r="AM1161" s="643" t="s">
        <v>4671</v>
      </c>
      <c r="AN1161" s="914">
        <v>3907011</v>
      </c>
      <c r="AO1161" s="643">
        <v>1</v>
      </c>
      <c r="AP1161" s="643" t="s">
        <v>139</v>
      </c>
      <c r="AQ1161" s="644" t="s">
        <v>3177</v>
      </c>
      <c r="AR1161" s="450"/>
    </row>
    <row r="1162" spans="35:44" ht="15" customHeight="1" x14ac:dyDescent="0.15">
      <c r="AI1162" s="915"/>
      <c r="AK1162" s="914" t="s">
        <v>4663</v>
      </c>
      <c r="AL1162" s="914" t="s">
        <v>4672</v>
      </c>
      <c r="AM1162" s="643" t="s">
        <v>4673</v>
      </c>
      <c r="AN1162" s="914">
        <v>3907013</v>
      </c>
      <c r="AO1162" s="643" t="s">
        <v>139</v>
      </c>
      <c r="AP1162" s="643">
        <v>1</v>
      </c>
      <c r="AQ1162" s="644" t="s">
        <v>3177</v>
      </c>
      <c r="AR1162" s="450"/>
    </row>
    <row r="1163" spans="35:44" ht="15" customHeight="1" x14ac:dyDescent="0.15">
      <c r="AI1163" s="915"/>
      <c r="AK1163" s="914" t="s">
        <v>4663</v>
      </c>
      <c r="AL1163" s="914" t="s">
        <v>4674</v>
      </c>
      <c r="AM1163" s="643" t="s">
        <v>4675</v>
      </c>
      <c r="AN1163" s="914">
        <v>3907015</v>
      </c>
      <c r="AO1163" s="643" t="s">
        <v>139</v>
      </c>
      <c r="AP1163" s="643">
        <v>1</v>
      </c>
      <c r="AQ1163" s="644" t="s">
        <v>3177</v>
      </c>
      <c r="AR1163" s="450"/>
    </row>
    <row r="1164" spans="35:44" ht="15" customHeight="1" x14ac:dyDescent="0.15">
      <c r="AI1164" s="915"/>
      <c r="AK1164" s="914" t="s">
        <v>4663</v>
      </c>
      <c r="AL1164" s="914" t="s">
        <v>4676</v>
      </c>
      <c r="AM1164" s="643" t="s">
        <v>4677</v>
      </c>
      <c r="AN1164" s="914">
        <v>3907021</v>
      </c>
      <c r="AO1164" s="643">
        <v>1</v>
      </c>
      <c r="AP1164" s="643" t="s">
        <v>139</v>
      </c>
      <c r="AQ1164" s="644" t="s">
        <v>3177</v>
      </c>
      <c r="AR1164" s="450"/>
    </row>
    <row r="1165" spans="35:44" ht="15" customHeight="1" x14ac:dyDescent="0.15">
      <c r="AI1165" s="915"/>
      <c r="AK1165" s="914" t="s">
        <v>4663</v>
      </c>
      <c r="AL1165" s="914" t="s">
        <v>4678</v>
      </c>
      <c r="AM1165" s="643" t="s">
        <v>4679</v>
      </c>
      <c r="AN1165" s="914">
        <v>3907022</v>
      </c>
      <c r="AO1165" s="643" t="s">
        <v>139</v>
      </c>
      <c r="AP1165" s="643">
        <v>1</v>
      </c>
      <c r="AQ1165" s="644" t="s">
        <v>3177</v>
      </c>
      <c r="AR1165" s="450"/>
    </row>
    <row r="1166" spans="35:44" ht="15" customHeight="1" x14ac:dyDescent="0.15">
      <c r="AI1166" s="915"/>
      <c r="AK1166" s="914" t="s">
        <v>4663</v>
      </c>
      <c r="AL1166" s="914" t="s">
        <v>4680</v>
      </c>
      <c r="AM1166" s="643" t="s">
        <v>4681</v>
      </c>
      <c r="AN1166" s="914">
        <v>3907023</v>
      </c>
      <c r="AO1166" s="643">
        <v>1</v>
      </c>
      <c r="AP1166" s="643" t="s">
        <v>139</v>
      </c>
      <c r="AQ1166" s="644" t="s">
        <v>3177</v>
      </c>
      <c r="AR1166" s="450"/>
    </row>
    <row r="1167" spans="35:44" ht="15" customHeight="1" x14ac:dyDescent="0.15">
      <c r="AI1167" s="915"/>
      <c r="AK1167" s="914" t="s">
        <v>4663</v>
      </c>
      <c r="AL1167" s="914" t="s">
        <v>4682</v>
      </c>
      <c r="AM1167" s="643" t="s">
        <v>4683</v>
      </c>
      <c r="AN1167" s="914">
        <v>3907024</v>
      </c>
      <c r="AO1167" s="643" t="s">
        <v>139</v>
      </c>
      <c r="AP1167" s="643">
        <v>1</v>
      </c>
      <c r="AQ1167" s="644" t="s">
        <v>3177</v>
      </c>
      <c r="AR1167" s="450"/>
    </row>
    <row r="1168" spans="35:44" ht="15" customHeight="1" x14ac:dyDescent="0.15">
      <c r="AI1168" s="915"/>
      <c r="AK1168" s="914" t="s">
        <v>4684</v>
      </c>
      <c r="AL1168" s="914" t="s">
        <v>4685</v>
      </c>
      <c r="AM1168" s="643" t="s">
        <v>4686</v>
      </c>
      <c r="AN1168" s="914">
        <v>3908001</v>
      </c>
      <c r="AO1168" s="643" t="s">
        <v>139</v>
      </c>
      <c r="AP1168" s="643">
        <v>1</v>
      </c>
      <c r="AQ1168" s="644" t="s">
        <v>3177</v>
      </c>
      <c r="AR1168" s="450"/>
    </row>
    <row r="1169" spans="35:44" ht="15" customHeight="1" x14ac:dyDescent="0.15">
      <c r="AI1169" s="915"/>
      <c r="AK1169" s="914" t="s">
        <v>4684</v>
      </c>
      <c r="AL1169" s="914" t="s">
        <v>4687</v>
      </c>
      <c r="AM1169" s="643" t="s">
        <v>4688</v>
      </c>
      <c r="AN1169" s="914">
        <v>3908002</v>
      </c>
      <c r="AO1169" s="643" t="s">
        <v>139</v>
      </c>
      <c r="AP1169" s="643">
        <v>1</v>
      </c>
      <c r="AQ1169" s="644" t="s">
        <v>3177</v>
      </c>
      <c r="AR1169" s="450"/>
    </row>
    <row r="1170" spans="35:44" ht="15" customHeight="1" x14ac:dyDescent="0.15">
      <c r="AI1170" s="915"/>
      <c r="AK1170" s="914" t="s">
        <v>4684</v>
      </c>
      <c r="AL1170" s="914" t="s">
        <v>4689</v>
      </c>
      <c r="AM1170" s="643" t="s">
        <v>4690</v>
      </c>
      <c r="AN1170" s="914">
        <v>3908005</v>
      </c>
      <c r="AO1170" s="643">
        <v>1</v>
      </c>
      <c r="AP1170" s="643" t="s">
        <v>139</v>
      </c>
      <c r="AQ1170" s="644" t="s">
        <v>3177</v>
      </c>
      <c r="AR1170" s="450"/>
    </row>
    <row r="1171" spans="35:44" ht="15" customHeight="1" x14ac:dyDescent="0.15">
      <c r="AI1171" s="915"/>
      <c r="AK1171" s="914" t="s">
        <v>4684</v>
      </c>
      <c r="AL1171" s="914" t="s">
        <v>4691</v>
      </c>
      <c r="AM1171" s="643" t="s">
        <v>4692</v>
      </c>
      <c r="AN1171" s="914">
        <v>3908006</v>
      </c>
      <c r="AO1171" s="643">
        <v>1</v>
      </c>
      <c r="AP1171" s="643" t="s">
        <v>139</v>
      </c>
      <c r="AQ1171" s="644" t="s">
        <v>3177</v>
      </c>
      <c r="AR1171" s="450"/>
    </row>
    <row r="1172" spans="35:44" ht="15" customHeight="1" x14ac:dyDescent="0.15">
      <c r="AI1172" s="915"/>
      <c r="AK1172" s="914" t="s">
        <v>4684</v>
      </c>
      <c r="AL1172" s="914" t="s">
        <v>4693</v>
      </c>
      <c r="AM1172" s="643" t="s">
        <v>4694</v>
      </c>
      <c r="AN1172" s="914">
        <v>3908007</v>
      </c>
      <c r="AO1172" s="643" t="s">
        <v>139</v>
      </c>
      <c r="AP1172" s="643">
        <v>1</v>
      </c>
      <c r="AQ1172" s="644" t="s">
        <v>3177</v>
      </c>
      <c r="AR1172" s="450"/>
    </row>
    <row r="1173" spans="35:44" ht="15" customHeight="1" x14ac:dyDescent="0.15">
      <c r="AI1173" s="915"/>
      <c r="AK1173" s="914" t="s">
        <v>4684</v>
      </c>
      <c r="AL1173" s="914" t="s">
        <v>4695</v>
      </c>
      <c r="AM1173" s="643" t="s">
        <v>4696</v>
      </c>
      <c r="AN1173" s="914">
        <v>3908008</v>
      </c>
      <c r="AO1173" s="643" t="s">
        <v>139</v>
      </c>
      <c r="AP1173" s="643">
        <v>1</v>
      </c>
      <c r="AQ1173" s="644" t="s">
        <v>3198</v>
      </c>
      <c r="AR1173" s="450"/>
    </row>
    <row r="1174" spans="35:44" ht="15" customHeight="1" x14ac:dyDescent="0.15">
      <c r="AI1174" s="915"/>
      <c r="AK1174" s="914" t="s">
        <v>4684</v>
      </c>
      <c r="AL1174" s="914" t="s">
        <v>4697</v>
      </c>
      <c r="AM1174" s="643" t="s">
        <v>4698</v>
      </c>
      <c r="AN1174" s="914">
        <v>3908997</v>
      </c>
      <c r="AO1174" s="643" t="s">
        <v>139</v>
      </c>
      <c r="AP1174" s="643">
        <v>1</v>
      </c>
      <c r="AQ1174" s="644" t="s">
        <v>3198</v>
      </c>
      <c r="AR1174" s="450" t="s">
        <v>3199</v>
      </c>
    </row>
    <row r="1175" spans="35:44" ht="15" customHeight="1" x14ac:dyDescent="0.15">
      <c r="AI1175" s="915"/>
      <c r="AL1175" s="920"/>
    </row>
    <row r="1181" spans="35:44" ht="15" customHeight="1" x14ac:dyDescent="0.15">
      <c r="AM1181" s="650"/>
      <c r="AN1181" s="651"/>
      <c r="AO1181" s="651"/>
      <c r="AP1181" s="652"/>
    </row>
    <row r="1182" spans="35:44" ht="15" customHeight="1" x14ac:dyDescent="0.15">
      <c r="AM1182" s="650" t="s">
        <v>3013</v>
      </c>
      <c r="AN1182" s="653" t="s">
        <v>3</v>
      </c>
      <c r="AO1182" s="653"/>
      <c r="AP1182" s="650">
        <v>1</v>
      </c>
    </row>
    <row r="1183" spans="35:44" ht="15" customHeight="1" x14ac:dyDescent="0.15">
      <c r="AN1183" s="653" t="s">
        <v>3012</v>
      </c>
      <c r="AO1183" s="653"/>
      <c r="AP1183" s="650">
        <v>2</v>
      </c>
    </row>
    <row r="1184" spans="35:44" ht="15" customHeight="1" x14ac:dyDescent="0.15">
      <c r="AN1184" s="34" t="s">
        <v>3024</v>
      </c>
      <c r="AP1184" s="650">
        <v>3</v>
      </c>
    </row>
    <row r="1185" spans="42:42" ht="15" customHeight="1" x14ac:dyDescent="0.15">
      <c r="AP1185" s="650">
        <v>4</v>
      </c>
    </row>
    <row r="1186" spans="42:42" ht="15" customHeight="1" x14ac:dyDescent="0.15">
      <c r="AP1186" s="650">
        <v>5</v>
      </c>
    </row>
  </sheetData>
  <sheetProtection algorithmName="SHA-512" hashValue="kIE7SnurAdYJMo99lrr4kAsu08al8EMV2viMC/tFiHfdYMPRBwqNEMnn6oVMo3aK0vgIwy9j4GIfAg0cYEzHdA==" saltValue="Nc0tFcUXiWH7HWFPfE3DLg==" spinCount="100000" sheet="1" formatCells="0"/>
  <autoFilter ref="AK432:AR1174" xr:uid="{7E5880E1-C581-437C-A6B6-9CB0B1AF463A}"/>
  <dataConsolidate/>
  <mergeCells count="800">
    <mergeCell ref="A1:F1"/>
    <mergeCell ref="G1:AE1"/>
    <mergeCell ref="A2:F2"/>
    <mergeCell ref="G2:AE3"/>
    <mergeCell ref="AF2:AF3"/>
    <mergeCell ref="A4:D4"/>
    <mergeCell ref="K4:W5"/>
    <mergeCell ref="A5:J5"/>
    <mergeCell ref="A9:C9"/>
    <mergeCell ref="D9:P10"/>
    <mergeCell ref="Q9:S10"/>
    <mergeCell ref="T9:AE10"/>
    <mergeCell ref="AF9:AF10"/>
    <mergeCell ref="A10:C10"/>
    <mergeCell ref="A6:B7"/>
    <mergeCell ref="N6:U7"/>
    <mergeCell ref="A8:C8"/>
    <mergeCell ref="D8:P8"/>
    <mergeCell ref="Q8:S8"/>
    <mergeCell ref="T8:AE8"/>
    <mergeCell ref="AF11:AF12"/>
    <mergeCell ref="H12:P12"/>
    <mergeCell ref="D13:P14"/>
    <mergeCell ref="Q13:S14"/>
    <mergeCell ref="T13:AE14"/>
    <mergeCell ref="AF13:AF14"/>
    <mergeCell ref="A11:C14"/>
    <mergeCell ref="D11:D12"/>
    <mergeCell ref="E11:G12"/>
    <mergeCell ref="H11:P11"/>
    <mergeCell ref="Q11:S11"/>
    <mergeCell ref="T11:AE11"/>
    <mergeCell ref="A16:C16"/>
    <mergeCell ref="D16:P16"/>
    <mergeCell ref="Q16:S16"/>
    <mergeCell ref="T16:AE16"/>
    <mergeCell ref="D22:E22"/>
    <mergeCell ref="F22:P22"/>
    <mergeCell ref="AF16:AF17"/>
    <mergeCell ref="A17:C18"/>
    <mergeCell ref="D17:P18"/>
    <mergeCell ref="Q17:S19"/>
    <mergeCell ref="T17:AE19"/>
    <mergeCell ref="AF18:AF19"/>
    <mergeCell ref="A19:C19"/>
    <mergeCell ref="D19:P19"/>
    <mergeCell ref="A20:C22"/>
    <mergeCell ref="D20:E20"/>
    <mergeCell ref="F20:P20"/>
    <mergeCell ref="Q20:AE20"/>
    <mergeCell ref="D21:E21"/>
    <mergeCell ref="F21:P21"/>
    <mergeCell ref="Q21:S22"/>
    <mergeCell ref="T21:AE22"/>
    <mergeCell ref="A30:AE30"/>
    <mergeCell ref="A31:B31"/>
    <mergeCell ref="C31:AE32"/>
    <mergeCell ref="A32:B32"/>
    <mergeCell ref="AF33:AF35"/>
    <mergeCell ref="A34:AE34"/>
    <mergeCell ref="A35:AE35"/>
    <mergeCell ref="Q23:S23"/>
    <mergeCell ref="T23:AE23"/>
    <mergeCell ref="AF23:AF24"/>
    <mergeCell ref="H24:P24"/>
    <mergeCell ref="D25:P26"/>
    <mergeCell ref="Q25:S26"/>
    <mergeCell ref="T25:AE26"/>
    <mergeCell ref="AF25:AF26"/>
    <mergeCell ref="A23:C26"/>
    <mergeCell ref="D23:D24"/>
    <mergeCell ref="E23:G24"/>
    <mergeCell ref="H23:P23"/>
    <mergeCell ref="V39:W40"/>
    <mergeCell ref="Y39:Z40"/>
    <mergeCell ref="AB39:AC40"/>
    <mergeCell ref="G40:G41"/>
    <mergeCell ref="H40:Q41"/>
    <mergeCell ref="AF40:AF41"/>
    <mergeCell ref="A36:F36"/>
    <mergeCell ref="V36:AD36"/>
    <mergeCell ref="AF36:AF37"/>
    <mergeCell ref="B37:D37"/>
    <mergeCell ref="V37:X38"/>
    <mergeCell ref="B38:D38"/>
    <mergeCell ref="G38:G39"/>
    <mergeCell ref="Y38:AA38"/>
    <mergeCell ref="AB38:AD38"/>
    <mergeCell ref="B39:D39"/>
    <mergeCell ref="A46:L46"/>
    <mergeCell ref="M46:AA46"/>
    <mergeCell ref="A47:C47"/>
    <mergeCell ref="D47:F47"/>
    <mergeCell ref="G47:I47"/>
    <mergeCell ref="J47:L47"/>
    <mergeCell ref="M47:O47"/>
    <mergeCell ref="P47:R47"/>
    <mergeCell ref="S47:U47"/>
    <mergeCell ref="V47:X47"/>
    <mergeCell ref="M49:O49"/>
    <mergeCell ref="P49:R49"/>
    <mergeCell ref="S49:U49"/>
    <mergeCell ref="V49:X49"/>
    <mergeCell ref="Y49:AA49"/>
    <mergeCell ref="A50:B50"/>
    <mergeCell ref="Y47:AA47"/>
    <mergeCell ref="A48:C49"/>
    <mergeCell ref="D48:F49"/>
    <mergeCell ref="G48:I49"/>
    <mergeCell ref="J48:L49"/>
    <mergeCell ref="M48:O48"/>
    <mergeCell ref="P48:R48"/>
    <mergeCell ref="S48:U48"/>
    <mergeCell ref="V48:X48"/>
    <mergeCell ref="Y48:AA48"/>
    <mergeCell ref="L62:S62"/>
    <mergeCell ref="A63:B70"/>
    <mergeCell ref="C63:G63"/>
    <mergeCell ref="H63:J63"/>
    <mergeCell ref="L63:S76"/>
    <mergeCell ref="C64:G64"/>
    <mergeCell ref="C51:AE51"/>
    <mergeCell ref="A54:B54"/>
    <mergeCell ref="C54:D54"/>
    <mergeCell ref="A55:B55"/>
    <mergeCell ref="C55:D55"/>
    <mergeCell ref="A56:B56"/>
    <mergeCell ref="C56:D56"/>
    <mergeCell ref="H64:J64"/>
    <mergeCell ref="C65:G65"/>
    <mergeCell ref="H65:J65"/>
    <mergeCell ref="C66:G66"/>
    <mergeCell ref="H66:J66"/>
    <mergeCell ref="C67:G67"/>
    <mergeCell ref="H67:J67"/>
    <mergeCell ref="A57:B57"/>
    <mergeCell ref="C57:D57"/>
    <mergeCell ref="A62:G62"/>
    <mergeCell ref="H62:K62"/>
    <mergeCell ref="A71:B73"/>
    <mergeCell ref="C71:G71"/>
    <mergeCell ref="H71:J71"/>
    <mergeCell ref="C72:G72"/>
    <mergeCell ref="H72:J72"/>
    <mergeCell ref="C73:G73"/>
    <mergeCell ref="H73:J73"/>
    <mergeCell ref="C68:G68"/>
    <mergeCell ref="H68:J68"/>
    <mergeCell ref="C69:G69"/>
    <mergeCell ref="H69:J69"/>
    <mergeCell ref="C70:G70"/>
    <mergeCell ref="H70:J70"/>
    <mergeCell ref="A80:Z80"/>
    <mergeCell ref="A81:H81"/>
    <mergeCell ref="I81:P81"/>
    <mergeCell ref="A82:D82"/>
    <mergeCell ref="E82:H82"/>
    <mergeCell ref="I82:L82"/>
    <mergeCell ref="M82:P82"/>
    <mergeCell ref="A74:B76"/>
    <mergeCell ref="C74:G74"/>
    <mergeCell ref="H74:J74"/>
    <mergeCell ref="C75:G75"/>
    <mergeCell ref="H75:J75"/>
    <mergeCell ref="C76:G76"/>
    <mergeCell ref="H76:J76"/>
    <mergeCell ref="AF88:AF90"/>
    <mergeCell ref="A91:F91"/>
    <mergeCell ref="G91:L91"/>
    <mergeCell ref="M91:N91"/>
    <mergeCell ref="O91:T91"/>
    <mergeCell ref="U91:V91"/>
    <mergeCell ref="A83:C83"/>
    <mergeCell ref="E83:G83"/>
    <mergeCell ref="I83:K83"/>
    <mergeCell ref="M83:O83"/>
    <mergeCell ref="A87:AA87"/>
    <mergeCell ref="A88:F90"/>
    <mergeCell ref="G88:N90"/>
    <mergeCell ref="O88:V90"/>
    <mergeCell ref="W88:Z90"/>
    <mergeCell ref="A92:F92"/>
    <mergeCell ref="G92:L92"/>
    <mergeCell ref="M92:N92"/>
    <mergeCell ref="O92:T92"/>
    <mergeCell ref="U92:V92"/>
    <mergeCell ref="A93:F93"/>
    <mergeCell ref="G93:L93"/>
    <mergeCell ref="M93:N93"/>
    <mergeCell ref="O93:T93"/>
    <mergeCell ref="U93:V93"/>
    <mergeCell ref="A94:F94"/>
    <mergeCell ref="G94:L94"/>
    <mergeCell ref="M94:N94"/>
    <mergeCell ref="O94:T94"/>
    <mergeCell ref="U94:V94"/>
    <mergeCell ref="A95:F95"/>
    <mergeCell ref="G95:L95"/>
    <mergeCell ref="M95:N95"/>
    <mergeCell ref="O95:T95"/>
    <mergeCell ref="U95:V95"/>
    <mergeCell ref="R102:AA102"/>
    <mergeCell ref="E103:Q103"/>
    <mergeCell ref="R103:AA103"/>
    <mergeCell ref="E104:Q104"/>
    <mergeCell ref="R104:AA104"/>
    <mergeCell ref="E105:Q105"/>
    <mergeCell ref="R105:AA105"/>
    <mergeCell ref="A96:F96"/>
    <mergeCell ref="G96:L96"/>
    <mergeCell ref="M96:N96"/>
    <mergeCell ref="O96:T96"/>
    <mergeCell ref="U96:V96"/>
    <mergeCell ref="A101:B115"/>
    <mergeCell ref="C101:D107"/>
    <mergeCell ref="E101:Q101"/>
    <mergeCell ref="R101:AA101"/>
    <mergeCell ref="E102:Q102"/>
    <mergeCell ref="E106:Q106"/>
    <mergeCell ref="R106:AA106"/>
    <mergeCell ref="E107:Q107"/>
    <mergeCell ref="R107:AA107"/>
    <mergeCell ref="C108:D115"/>
    <mergeCell ref="E108:Q108"/>
    <mergeCell ref="R108:AA108"/>
    <mergeCell ref="E109:Q109"/>
    <mergeCell ref="S109:AA109"/>
    <mergeCell ref="E110:Q110"/>
    <mergeCell ref="E114:Q114"/>
    <mergeCell ref="R114:AA114"/>
    <mergeCell ref="E115:Q115"/>
    <mergeCell ref="R115:AA115"/>
    <mergeCell ref="C116:Q116"/>
    <mergeCell ref="R116:AA116"/>
    <mergeCell ref="R110:AA110"/>
    <mergeCell ref="E111:Q111"/>
    <mergeCell ref="S111:AA111"/>
    <mergeCell ref="E112:Q112"/>
    <mergeCell ref="R112:AA112"/>
    <mergeCell ref="E113:Q113"/>
    <mergeCell ref="S113:AA113"/>
    <mergeCell ref="A117:B119"/>
    <mergeCell ref="E117:Q117"/>
    <mergeCell ref="R117:AA117"/>
    <mergeCell ref="E118:Q118"/>
    <mergeCell ref="R118:AA118"/>
    <mergeCell ref="C119:Q119"/>
    <mergeCell ref="R119:AA119"/>
    <mergeCell ref="A124:Q124"/>
    <mergeCell ref="R124:AA124"/>
    <mergeCell ref="A126:Q126"/>
    <mergeCell ref="R126:AA126"/>
    <mergeCell ref="A120:B123"/>
    <mergeCell ref="E120:Q120"/>
    <mergeCell ref="R120:AA120"/>
    <mergeCell ref="E121:Q121"/>
    <mergeCell ref="S121:AA121"/>
    <mergeCell ref="A130:B130"/>
    <mergeCell ref="I133:W133"/>
    <mergeCell ref="AA133:AE133"/>
    <mergeCell ref="AD121:AE125"/>
    <mergeCell ref="E122:Q122"/>
    <mergeCell ref="R122:AA122"/>
    <mergeCell ref="C123:Q123"/>
    <mergeCell ref="R123:AA123"/>
    <mergeCell ref="A125:Q125"/>
    <mergeCell ref="R125:AA125"/>
    <mergeCell ref="A140:B140"/>
    <mergeCell ref="C140:M140"/>
    <mergeCell ref="A141:B141"/>
    <mergeCell ref="C141:M141"/>
    <mergeCell ref="A128:Q128"/>
    <mergeCell ref="R128:AA128"/>
    <mergeCell ref="AB128:AC128"/>
    <mergeCell ref="A129:Q129"/>
    <mergeCell ref="R129:AA129"/>
    <mergeCell ref="AB129:AC129"/>
    <mergeCell ref="A150:C150"/>
    <mergeCell ref="D150:E150"/>
    <mergeCell ref="F150:N150"/>
    <mergeCell ref="P150:Q150"/>
    <mergeCell ref="R150:AD150"/>
    <mergeCell ref="A142:B142"/>
    <mergeCell ref="C142:M142"/>
    <mergeCell ref="A143:B143"/>
    <mergeCell ref="C143:M143"/>
    <mergeCell ref="A144:B144"/>
    <mergeCell ref="C144:M144"/>
    <mergeCell ref="A145:B145"/>
    <mergeCell ref="C145:M145"/>
    <mergeCell ref="N144:AE145"/>
    <mergeCell ref="A153:C153"/>
    <mergeCell ref="D153:E153"/>
    <mergeCell ref="F153:I153"/>
    <mergeCell ref="K153:AD153"/>
    <mergeCell ref="B154:C154"/>
    <mergeCell ref="D154:AD154"/>
    <mergeCell ref="A151:C151"/>
    <mergeCell ref="D151:E151"/>
    <mergeCell ref="F151:N151"/>
    <mergeCell ref="A152:C152"/>
    <mergeCell ref="D152:E152"/>
    <mergeCell ref="F152:N152"/>
    <mergeCell ref="A163:B163"/>
    <mergeCell ref="C163:W163"/>
    <mergeCell ref="A164:B164"/>
    <mergeCell ref="C164:W164"/>
    <mergeCell ref="A165:B165"/>
    <mergeCell ref="C165:W165"/>
    <mergeCell ref="B155:C155"/>
    <mergeCell ref="D155:AD155"/>
    <mergeCell ref="B156:C156"/>
    <mergeCell ref="D156:AD156"/>
    <mergeCell ref="A162:B162"/>
    <mergeCell ref="C162:W162"/>
    <mergeCell ref="A178:C178"/>
    <mergeCell ref="D178:E178"/>
    <mergeCell ref="F178:H178"/>
    <mergeCell ref="I178:J178"/>
    <mergeCell ref="A189:E191"/>
    <mergeCell ref="Y189:AC189"/>
    <mergeCell ref="F190:J191"/>
    <mergeCell ref="K191:O191"/>
    <mergeCell ref="A166:B166"/>
    <mergeCell ref="C166:W166"/>
    <mergeCell ref="A167:B167"/>
    <mergeCell ref="C167:I167"/>
    <mergeCell ref="J167:W167"/>
    <mergeCell ref="A176:E177"/>
    <mergeCell ref="F177:J177"/>
    <mergeCell ref="W192:X192"/>
    <mergeCell ref="AB192:AC192"/>
    <mergeCell ref="A200:E201"/>
    <mergeCell ref="T200:X200"/>
    <mergeCell ref="F201:J201"/>
    <mergeCell ref="A202:C202"/>
    <mergeCell ref="D202:E202"/>
    <mergeCell ref="F202:H202"/>
    <mergeCell ref="I202:J202"/>
    <mergeCell ref="A192:C192"/>
    <mergeCell ref="D192:E192"/>
    <mergeCell ref="F192:H192"/>
    <mergeCell ref="I192:J192"/>
    <mergeCell ref="K192:M192"/>
    <mergeCell ref="N192:O192"/>
    <mergeCell ref="A206:AE206"/>
    <mergeCell ref="A208:D210"/>
    <mergeCell ref="E209:Y209"/>
    <mergeCell ref="Z209:AE210"/>
    <mergeCell ref="E210:G210"/>
    <mergeCell ref="H210:J210"/>
    <mergeCell ref="K210:M210"/>
    <mergeCell ref="N210:P210"/>
    <mergeCell ref="Q210:S210"/>
    <mergeCell ref="T210:V210"/>
    <mergeCell ref="W210:Y210"/>
    <mergeCell ref="A211:C211"/>
    <mergeCell ref="E211:F211"/>
    <mergeCell ref="H211:I211"/>
    <mergeCell ref="K211:L211"/>
    <mergeCell ref="N211:O211"/>
    <mergeCell ref="Q211:R211"/>
    <mergeCell ref="T211:U211"/>
    <mergeCell ref="W211:X211"/>
    <mergeCell ref="AF222:AF223"/>
    <mergeCell ref="C223:E224"/>
    <mergeCell ref="F223:H223"/>
    <mergeCell ref="I223:K224"/>
    <mergeCell ref="L223:M224"/>
    <mergeCell ref="F224:H224"/>
    <mergeCell ref="Z211:AD211"/>
    <mergeCell ref="A212:AE212"/>
    <mergeCell ref="A216:AE216"/>
    <mergeCell ref="A220:AE220"/>
    <mergeCell ref="AF220:AF221"/>
    <mergeCell ref="A221:AE221"/>
    <mergeCell ref="A225:B225"/>
    <mergeCell ref="C225:D225"/>
    <mergeCell ref="F225:G225"/>
    <mergeCell ref="I225:J225"/>
    <mergeCell ref="L225:M225"/>
    <mergeCell ref="A229:AE229"/>
    <mergeCell ref="C222:M222"/>
    <mergeCell ref="N222:O225"/>
    <mergeCell ref="P222:AE227"/>
    <mergeCell ref="Z230:AB230"/>
    <mergeCell ref="AC230:AE230"/>
    <mergeCell ref="A231:J231"/>
    <mergeCell ref="K231:M231"/>
    <mergeCell ref="N231:P231"/>
    <mergeCell ref="Q231:S231"/>
    <mergeCell ref="T231:V231"/>
    <mergeCell ref="W231:Y231"/>
    <mergeCell ref="Z231:AB231"/>
    <mergeCell ref="AC231:AE231"/>
    <mergeCell ref="A230:J230"/>
    <mergeCell ref="K230:M230"/>
    <mergeCell ref="N230:P230"/>
    <mergeCell ref="Q230:S230"/>
    <mergeCell ref="T230:V230"/>
    <mergeCell ref="W230:Y230"/>
    <mergeCell ref="Z232:AB232"/>
    <mergeCell ref="AC232:AE232"/>
    <mergeCell ref="A233:B233"/>
    <mergeCell ref="C233:AE233"/>
    <mergeCell ref="A234:B234"/>
    <mergeCell ref="C234:AE234"/>
    <mergeCell ref="A232:J232"/>
    <mergeCell ref="K232:M232"/>
    <mergeCell ref="N232:P232"/>
    <mergeCell ref="Q232:S232"/>
    <mergeCell ref="T232:V232"/>
    <mergeCell ref="W232:Y232"/>
    <mergeCell ref="A238:B238"/>
    <mergeCell ref="C238:AE238"/>
    <mergeCell ref="A239:B239"/>
    <mergeCell ref="C239:AE239"/>
    <mergeCell ref="A240:B240"/>
    <mergeCell ref="C240:AE240"/>
    <mergeCell ref="A235:B235"/>
    <mergeCell ref="C235:AE235"/>
    <mergeCell ref="A236:B236"/>
    <mergeCell ref="C236:AE236"/>
    <mergeCell ref="A237:B237"/>
    <mergeCell ref="C237:AE237"/>
    <mergeCell ref="A241:B241"/>
    <mergeCell ref="C241:AE241"/>
    <mergeCell ref="A242:B242"/>
    <mergeCell ref="C242:AE242"/>
    <mergeCell ref="A245:AE245"/>
    <mergeCell ref="K246:M246"/>
    <mergeCell ref="N246:P246"/>
    <mergeCell ref="Q246:S246"/>
    <mergeCell ref="T246:V246"/>
    <mergeCell ref="W246:Y246"/>
    <mergeCell ref="Z246:AB246"/>
    <mergeCell ref="AC246:AE246"/>
    <mergeCell ref="A247:B252"/>
    <mergeCell ref="C247:J247"/>
    <mergeCell ref="K247:M247"/>
    <mergeCell ref="N247:P247"/>
    <mergeCell ref="Q247:S247"/>
    <mergeCell ref="T247:V247"/>
    <mergeCell ref="W247:Y247"/>
    <mergeCell ref="Z247:AB247"/>
    <mergeCell ref="AC247:AE247"/>
    <mergeCell ref="C248:J248"/>
    <mergeCell ref="K248:M248"/>
    <mergeCell ref="N248:P248"/>
    <mergeCell ref="Q248:S248"/>
    <mergeCell ref="T248:V248"/>
    <mergeCell ref="W248:Y248"/>
    <mergeCell ref="Z248:AB248"/>
    <mergeCell ref="AC248:AE248"/>
    <mergeCell ref="Z249:AB249"/>
    <mergeCell ref="AC249:AE249"/>
    <mergeCell ref="C250:J250"/>
    <mergeCell ref="K250:M250"/>
    <mergeCell ref="N250:P250"/>
    <mergeCell ref="Q250:S250"/>
    <mergeCell ref="T250:V250"/>
    <mergeCell ref="W250:Y250"/>
    <mergeCell ref="Z250:AB250"/>
    <mergeCell ref="AC250:AE250"/>
    <mergeCell ref="C249:J249"/>
    <mergeCell ref="K249:M249"/>
    <mergeCell ref="N249:P249"/>
    <mergeCell ref="Q249:S249"/>
    <mergeCell ref="T249:V249"/>
    <mergeCell ref="W249:Y249"/>
    <mergeCell ref="Z251:AB251"/>
    <mergeCell ref="AC251:AE251"/>
    <mergeCell ref="C252:J252"/>
    <mergeCell ref="K252:M252"/>
    <mergeCell ref="N252:P252"/>
    <mergeCell ref="Q252:S252"/>
    <mergeCell ref="T252:V252"/>
    <mergeCell ref="W252:Y252"/>
    <mergeCell ref="Z252:AB252"/>
    <mergeCell ref="AC252:AE252"/>
    <mergeCell ref="C251:J251"/>
    <mergeCell ref="K251:M251"/>
    <mergeCell ref="N251:P251"/>
    <mergeCell ref="Q251:S251"/>
    <mergeCell ref="T251:V251"/>
    <mergeCell ref="W251:Y251"/>
    <mergeCell ref="W253:Y253"/>
    <mergeCell ref="Z253:AB253"/>
    <mergeCell ref="AC253:AE253"/>
    <mergeCell ref="C254:J254"/>
    <mergeCell ref="K254:M254"/>
    <mergeCell ref="N254:P254"/>
    <mergeCell ref="Q254:S254"/>
    <mergeCell ref="T254:V254"/>
    <mergeCell ref="W254:Y254"/>
    <mergeCell ref="Z254:AB254"/>
    <mergeCell ref="C253:J253"/>
    <mergeCell ref="K253:M253"/>
    <mergeCell ref="N253:P253"/>
    <mergeCell ref="Q253:S253"/>
    <mergeCell ref="T253:V253"/>
    <mergeCell ref="AC254:AE254"/>
    <mergeCell ref="K255:M255"/>
    <mergeCell ref="N255:P255"/>
    <mergeCell ref="Q255:S255"/>
    <mergeCell ref="T255:V255"/>
    <mergeCell ref="W255:Y255"/>
    <mergeCell ref="Z255:AB255"/>
    <mergeCell ref="AC255:AE255"/>
    <mergeCell ref="T256:V256"/>
    <mergeCell ref="W256:Y256"/>
    <mergeCell ref="Z256:AB256"/>
    <mergeCell ref="AC256:AE256"/>
    <mergeCell ref="Z257:AB257"/>
    <mergeCell ref="AC257:AE257"/>
    <mergeCell ref="AF259:AF260"/>
    <mergeCell ref="A261:AE261"/>
    <mergeCell ref="A262:O262"/>
    <mergeCell ref="A265:G265"/>
    <mergeCell ref="H265:K265"/>
    <mergeCell ref="L265:O265"/>
    <mergeCell ref="P265:S265"/>
    <mergeCell ref="T265:W265"/>
    <mergeCell ref="A253:B257"/>
    <mergeCell ref="X265:AA265"/>
    <mergeCell ref="AB265:AD265"/>
    <mergeCell ref="C257:J257"/>
    <mergeCell ref="K257:M257"/>
    <mergeCell ref="N257:P257"/>
    <mergeCell ref="Q257:S257"/>
    <mergeCell ref="T257:V257"/>
    <mergeCell ref="W257:Y257"/>
    <mergeCell ref="C256:J256"/>
    <mergeCell ref="K256:M256"/>
    <mergeCell ref="N256:P256"/>
    <mergeCell ref="Q256:S256"/>
    <mergeCell ref="C255:J255"/>
    <mergeCell ref="A266:G266"/>
    <mergeCell ref="H266:K266"/>
    <mergeCell ref="L266:O266"/>
    <mergeCell ref="P266:S266"/>
    <mergeCell ref="T266:W266"/>
    <mergeCell ref="X266:AA266"/>
    <mergeCell ref="AB266:AD266"/>
    <mergeCell ref="AF273:AF274"/>
    <mergeCell ref="F274:H274"/>
    <mergeCell ref="I274:K274"/>
    <mergeCell ref="L274:N274"/>
    <mergeCell ref="O274:Q274"/>
    <mergeCell ref="R274:T274"/>
    <mergeCell ref="AF266:AF267"/>
    <mergeCell ref="L267:O267"/>
    <mergeCell ref="P267:AA267"/>
    <mergeCell ref="AB267:AD267"/>
    <mergeCell ref="A272:AE272"/>
    <mergeCell ref="A273:E274"/>
    <mergeCell ref="F273:H273"/>
    <mergeCell ref="I273:K273"/>
    <mergeCell ref="L273:N273"/>
    <mergeCell ref="O273:Q273"/>
    <mergeCell ref="U274:W274"/>
    <mergeCell ref="X274:AB274"/>
    <mergeCell ref="AC274:AE274"/>
    <mergeCell ref="B275:AD275"/>
    <mergeCell ref="A280:AE280"/>
    <mergeCell ref="A282:P282"/>
    <mergeCell ref="U282:Y282"/>
    <mergeCell ref="Z282:AD282"/>
    <mergeCell ref="R273:T273"/>
    <mergeCell ref="U273:W273"/>
    <mergeCell ref="X273:AB273"/>
    <mergeCell ref="AC273:AE273"/>
    <mergeCell ref="AF282:AF285"/>
    <mergeCell ref="A283:T283"/>
    <mergeCell ref="U283:Y283"/>
    <mergeCell ref="Z283:AD283"/>
    <mergeCell ref="A284:T284"/>
    <mergeCell ref="U284:Y284"/>
    <mergeCell ref="Z284:AD284"/>
    <mergeCell ref="A285:T285"/>
    <mergeCell ref="U285:Y285"/>
    <mergeCell ref="Z285:AD285"/>
    <mergeCell ref="A286:T286"/>
    <mergeCell ref="U286:Y286"/>
    <mergeCell ref="Z286:AD286"/>
    <mergeCell ref="AF286:AF290"/>
    <mergeCell ref="A287:T287"/>
    <mergeCell ref="U287:Y287"/>
    <mergeCell ref="Z287:AD287"/>
    <mergeCell ref="A288:T288"/>
    <mergeCell ref="U288:Y288"/>
    <mergeCell ref="Z288:AD288"/>
    <mergeCell ref="A297:E297"/>
    <mergeCell ref="F297:J297"/>
    <mergeCell ref="K297:AD297"/>
    <mergeCell ref="A298:E298"/>
    <mergeCell ref="F298:J298"/>
    <mergeCell ref="K298:AD298"/>
    <mergeCell ref="A289:T289"/>
    <mergeCell ref="U289:Y289"/>
    <mergeCell ref="Z289:AD289"/>
    <mergeCell ref="A294:AE294"/>
    <mergeCell ref="A296:E296"/>
    <mergeCell ref="F296:J296"/>
    <mergeCell ref="K296:AD296"/>
    <mergeCell ref="A301:E301"/>
    <mergeCell ref="F301:J301"/>
    <mergeCell ref="K301:AD301"/>
    <mergeCell ref="A302:E302"/>
    <mergeCell ref="F302:J302"/>
    <mergeCell ref="K302:AD302"/>
    <mergeCell ref="A299:E299"/>
    <mergeCell ref="F299:J299"/>
    <mergeCell ref="K299:AD299"/>
    <mergeCell ref="A300:E300"/>
    <mergeCell ref="F300:J300"/>
    <mergeCell ref="K300:AD300"/>
    <mergeCell ref="A305:E305"/>
    <mergeCell ref="F305:J305"/>
    <mergeCell ref="K305:AD305"/>
    <mergeCell ref="A306:B306"/>
    <mergeCell ref="C306:AE306"/>
    <mergeCell ref="A307:B307"/>
    <mergeCell ref="C307:AE307"/>
    <mergeCell ref="A303:E303"/>
    <mergeCell ref="F303:J303"/>
    <mergeCell ref="K303:AD303"/>
    <mergeCell ref="A304:E304"/>
    <mergeCell ref="F304:J304"/>
    <mergeCell ref="K304:P304"/>
    <mergeCell ref="Q304:AD304"/>
    <mergeCell ref="AF316:AF317"/>
    <mergeCell ref="A317:T317"/>
    <mergeCell ref="U317:Y317"/>
    <mergeCell ref="Z317:AD317"/>
    <mergeCell ref="A312:AE312"/>
    <mergeCell ref="U314:Y314"/>
    <mergeCell ref="Z314:AD314"/>
    <mergeCell ref="A315:T315"/>
    <mergeCell ref="U315:Y315"/>
    <mergeCell ref="Z315:AD315"/>
    <mergeCell ref="A318:T318"/>
    <mergeCell ref="U318:Y318"/>
    <mergeCell ref="Z318:AD318"/>
    <mergeCell ref="A319:T319"/>
    <mergeCell ref="U319:Y319"/>
    <mergeCell ref="Z319:AD319"/>
    <mergeCell ref="A316:T316"/>
    <mergeCell ref="U316:Y316"/>
    <mergeCell ref="Z316:AD316"/>
    <mergeCell ref="A326:P326"/>
    <mergeCell ref="Q326:AE326"/>
    <mergeCell ref="A327:AE327"/>
    <mergeCell ref="A330:B333"/>
    <mergeCell ref="C330:L330"/>
    <mergeCell ref="N330:AE333"/>
    <mergeCell ref="P337:AE337"/>
    <mergeCell ref="AF330:AF333"/>
    <mergeCell ref="C331:L331"/>
    <mergeCell ref="C332:L332"/>
    <mergeCell ref="C333:L333"/>
    <mergeCell ref="A336:B339"/>
    <mergeCell ref="C336:L336"/>
    <mergeCell ref="N336:O336"/>
    <mergeCell ref="P336:AE336"/>
    <mergeCell ref="C337:L337"/>
    <mergeCell ref="N337:O337"/>
    <mergeCell ref="C338:L338"/>
    <mergeCell ref="N338:O338"/>
    <mergeCell ref="P338:AE338"/>
    <mergeCell ref="C339:L339"/>
    <mergeCell ref="N339:O340"/>
    <mergeCell ref="P339:AE339"/>
    <mergeCell ref="P340:AE340"/>
    <mergeCell ref="A320:T320"/>
    <mergeCell ref="U320:Y320"/>
    <mergeCell ref="Z320:AD320"/>
    <mergeCell ref="AF320:AF322"/>
    <mergeCell ref="A321:T321"/>
    <mergeCell ref="U321:Y321"/>
    <mergeCell ref="Z321:AD321"/>
    <mergeCell ref="A325:AC325"/>
    <mergeCell ref="AD325:AE325"/>
    <mergeCell ref="A347:C349"/>
    <mergeCell ref="D347:G349"/>
    <mergeCell ref="H347:K349"/>
    <mergeCell ref="L347:O349"/>
    <mergeCell ref="Q347:AE349"/>
    <mergeCell ref="AF348:AF349"/>
    <mergeCell ref="A342:P342"/>
    <mergeCell ref="A344:N344"/>
    <mergeCell ref="A345:C346"/>
    <mergeCell ref="D345:G346"/>
    <mergeCell ref="H345:K346"/>
    <mergeCell ref="L345:O346"/>
    <mergeCell ref="B350:AE350"/>
    <mergeCell ref="A354:AE354"/>
    <mergeCell ref="U355:X355"/>
    <mergeCell ref="Y355:AB355"/>
    <mergeCell ref="A356:J357"/>
    <mergeCell ref="K356:T356"/>
    <mergeCell ref="U356:X356"/>
    <mergeCell ref="Y356:AB356"/>
    <mergeCell ref="AC356:AE357"/>
    <mergeCell ref="K357:T357"/>
    <mergeCell ref="A369:B369"/>
    <mergeCell ref="C369:AD369"/>
    <mergeCell ref="A370:B370"/>
    <mergeCell ref="C370:AD370"/>
    <mergeCell ref="A371:B371"/>
    <mergeCell ref="C371:AD371"/>
    <mergeCell ref="U357:X357"/>
    <mergeCell ref="Y357:AB357"/>
    <mergeCell ref="B361:AD361"/>
    <mergeCell ref="A362:B362"/>
    <mergeCell ref="C362:AE362"/>
    <mergeCell ref="A367:AE367"/>
    <mergeCell ref="A372:B372"/>
    <mergeCell ref="C372:H372"/>
    <mergeCell ref="I372:AD372"/>
    <mergeCell ref="A375:N375"/>
    <mergeCell ref="O375:AE375"/>
    <mergeCell ref="A376:G376"/>
    <mergeCell ref="H376:L376"/>
    <mergeCell ref="M376:Q376"/>
    <mergeCell ref="R376:AE378"/>
    <mergeCell ref="A377:G377"/>
    <mergeCell ref="A380:B380"/>
    <mergeCell ref="H380:I380"/>
    <mergeCell ref="J380:K380"/>
    <mergeCell ref="A381:W381"/>
    <mergeCell ref="X381:Y381"/>
    <mergeCell ref="Z381:AE381"/>
    <mergeCell ref="H377:L377"/>
    <mergeCell ref="M377:Q377"/>
    <mergeCell ref="AF377:AF379"/>
    <mergeCell ref="A378:G378"/>
    <mergeCell ref="H378:L378"/>
    <mergeCell ref="M378:Q378"/>
    <mergeCell ref="A379:G379"/>
    <mergeCell ref="H379:L379"/>
    <mergeCell ref="M379:Q379"/>
    <mergeCell ref="A394:B395"/>
    <mergeCell ref="C394:F394"/>
    <mergeCell ref="C395:F395"/>
    <mergeCell ref="G395:P395"/>
    <mergeCell ref="Q395:W395"/>
    <mergeCell ref="A396:AE396"/>
    <mergeCell ref="A382:W382"/>
    <mergeCell ref="X382:Y382"/>
    <mergeCell ref="Z382:AE382"/>
    <mergeCell ref="A388:B388"/>
    <mergeCell ref="C388:AE388"/>
    <mergeCell ref="A389:B389"/>
    <mergeCell ref="C389:AE389"/>
    <mergeCell ref="A405:B405"/>
    <mergeCell ref="C405:AE405"/>
    <mergeCell ref="A406:B406"/>
    <mergeCell ref="C406:AE406"/>
    <mergeCell ref="A407:B407"/>
    <mergeCell ref="C407:AE407"/>
    <mergeCell ref="Y402:AD403"/>
    <mergeCell ref="A403:F403"/>
    <mergeCell ref="G403:L403"/>
    <mergeCell ref="M403:R403"/>
    <mergeCell ref="S403:X403"/>
    <mergeCell ref="A404:F404"/>
    <mergeCell ref="G404:L404"/>
    <mergeCell ref="M404:R404"/>
    <mergeCell ref="S404:X404"/>
    <mergeCell ref="Y404:AD404"/>
    <mergeCell ref="A416:B416"/>
    <mergeCell ref="C416:AE416"/>
    <mergeCell ref="A417:B417"/>
    <mergeCell ref="C417:AE417"/>
    <mergeCell ref="A418:B418"/>
    <mergeCell ref="C418:AE418"/>
    <mergeCell ref="Y413:AD414"/>
    <mergeCell ref="A414:F414"/>
    <mergeCell ref="G414:L414"/>
    <mergeCell ref="M414:R414"/>
    <mergeCell ref="S414:X414"/>
    <mergeCell ref="A415:F415"/>
    <mergeCell ref="G415:L415"/>
    <mergeCell ref="M415:R415"/>
    <mergeCell ref="S415:X415"/>
    <mergeCell ref="Y415:AD415"/>
    <mergeCell ref="A427:F427"/>
    <mergeCell ref="G427:L427"/>
    <mergeCell ref="M427:R427"/>
    <mergeCell ref="A428:B428"/>
    <mergeCell ref="C428:AE428"/>
    <mergeCell ref="K439:N439"/>
    <mergeCell ref="A419:B419"/>
    <mergeCell ref="C419:AE419"/>
    <mergeCell ref="A422:P422"/>
    <mergeCell ref="M425:R426"/>
    <mergeCell ref="A426:F426"/>
    <mergeCell ref="G426:L426"/>
    <mergeCell ref="Y426:AD426"/>
  </mergeCells>
  <phoneticPr fontId="14"/>
  <conditionalFormatting sqref="A34 H36:T38">
    <cfRule type="notContainsBlanks" dxfId="437" priority="59">
      <formula>LEN(TRIM(A34))&gt;0</formula>
    </cfRule>
  </conditionalFormatting>
  <conditionalFormatting sqref="A41">
    <cfRule type="notContainsBlanks" dxfId="436" priority="156">
      <formula>LEN(TRIM(A41))&gt;0</formula>
    </cfRule>
    <cfRule type="containsBlanks" dxfId="435" priority="157">
      <formula>LEN(TRIM(A41))=0</formula>
    </cfRule>
  </conditionalFormatting>
  <conditionalFormatting sqref="A278:A281">
    <cfRule type="expression" dxfId="434" priority="4">
      <formula>#REF!&lt;&gt;0</formula>
    </cfRule>
  </conditionalFormatting>
  <conditionalFormatting sqref="A283:A289">
    <cfRule type="expression" dxfId="433" priority="16">
      <formula>#REF!&lt;&gt;0</formula>
    </cfRule>
  </conditionalFormatting>
  <conditionalFormatting sqref="A306:A313">
    <cfRule type="expression" dxfId="432" priority="3">
      <formula>#REF!&lt;&gt;0</formula>
    </cfRule>
  </conditionalFormatting>
  <conditionalFormatting sqref="A315:A321">
    <cfRule type="expression" dxfId="431" priority="15">
      <formula>#REF!&lt;&gt;0</formula>
    </cfRule>
  </conditionalFormatting>
  <conditionalFormatting sqref="A340:A341">
    <cfRule type="expression" dxfId="430" priority="205">
      <formula>AND($A$330&lt;&gt;"",OR($A$330=0,$A$330=1))</formula>
    </cfRule>
  </conditionalFormatting>
  <conditionalFormatting sqref="A394 C394:C395">
    <cfRule type="expression" dxfId="429" priority="63">
      <formula>AND($L$445&lt;&gt;"",$L$445=0)</formula>
    </cfRule>
  </conditionalFormatting>
  <conditionalFormatting sqref="A32:B32">
    <cfRule type="containsBlanks" dxfId="428" priority="159">
      <formula>LEN(TRIM(A32))=0</formula>
    </cfRule>
    <cfRule type="notContainsBlanks" dxfId="427" priority="158">
      <formula>LEN(TRIM(A32))&gt;0</formula>
    </cfRule>
  </conditionalFormatting>
  <conditionalFormatting sqref="A140:B145">
    <cfRule type="containsBlanks" dxfId="426" priority="6">
      <formula>LEN(TRIM(A140))=0</formula>
    </cfRule>
  </conditionalFormatting>
  <conditionalFormatting sqref="A330:B333">
    <cfRule type="expression" dxfId="425" priority="206">
      <formula>$AF$330="←(1)現時点の耐震化状況についてお答えください。"</formula>
    </cfRule>
  </conditionalFormatting>
  <conditionalFormatting sqref="A336:B339">
    <cfRule type="notContainsBlanks" dxfId="424" priority="88">
      <formula>LEN(TRIM(A336))&gt;0</formula>
    </cfRule>
    <cfRule type="containsBlanks" dxfId="423" priority="89">
      <formula>LEN(TRIM(A336))=0</formula>
    </cfRule>
  </conditionalFormatting>
  <conditionalFormatting sqref="A369:B372">
    <cfRule type="containsBlanks" dxfId="422" priority="99">
      <formula>LEN(TRIM(A369))=0</formula>
    </cfRule>
    <cfRule type="notContainsBlanks" dxfId="421" priority="98">
      <formula>LEN(TRIM(A369))&gt;0</formula>
    </cfRule>
  </conditionalFormatting>
  <conditionalFormatting sqref="A83:C83">
    <cfRule type="notContainsBlanks" dxfId="420" priority="139">
      <formula>LEN(TRIM(A83))&gt;0</formula>
    </cfRule>
    <cfRule type="containsBlanks" dxfId="419" priority="140">
      <formula>LEN(TRIM(A83))=0</formula>
    </cfRule>
  </conditionalFormatting>
  <conditionalFormatting sqref="A178:C178 F178:H178 A192:C192 F192:H192 K192:M192 F202:H202">
    <cfRule type="containsBlanks" dxfId="418" priority="24">
      <formula>LEN(TRIM(A178))=0</formula>
    </cfRule>
  </conditionalFormatting>
  <conditionalFormatting sqref="A211:C211">
    <cfRule type="notContainsBlanks" dxfId="417" priority="77">
      <formula>LEN(TRIM(A211))&gt;0</formula>
    </cfRule>
    <cfRule type="containsBlanks" dxfId="416" priority="78">
      <formula>LEN(TRIM(A211))=0</formula>
    </cfRule>
  </conditionalFormatting>
  <conditionalFormatting sqref="A345:C346">
    <cfRule type="expression" dxfId="415" priority="200">
      <formula>$AD$325="✔"</formula>
    </cfRule>
  </conditionalFormatting>
  <conditionalFormatting sqref="A2:F2">
    <cfRule type="expression" dxfId="414" priority="72">
      <formula>$A$2="選択してください↓"</formula>
    </cfRule>
    <cfRule type="notContainsBlanks" dxfId="413" priority="73">
      <formula>LEN(TRIM(A2))&gt;0</formula>
    </cfRule>
    <cfRule type="expression" dxfId="412" priority="179">
      <formula>AND($A$2="","選択してください")</formula>
    </cfRule>
  </conditionalFormatting>
  <conditionalFormatting sqref="A297:J305 Q304">
    <cfRule type="containsBlanks" dxfId="411" priority="213">
      <formula>LEN(TRIM(A297))=0</formula>
    </cfRule>
  </conditionalFormatting>
  <conditionalFormatting sqref="A48:L49">
    <cfRule type="containsBlanks" dxfId="410" priority="151">
      <formula>LEN(TRIM(A48))=0</formula>
    </cfRule>
    <cfRule type="notContainsBlanks" dxfId="409" priority="150">
      <formula>LEN(TRIM(A48))&gt;0</formula>
    </cfRule>
  </conditionalFormatting>
  <conditionalFormatting sqref="A427:L427">
    <cfRule type="containsBlanks" dxfId="408" priority="57">
      <formula>LEN(TRIM(A427))=0</formula>
    </cfRule>
  </conditionalFormatting>
  <conditionalFormatting sqref="A375:N375 A376:R376 A377:Q378 A379:AE382">
    <cfRule type="expression" dxfId="407" priority="66">
      <formula>$AD$325="✔"</formula>
    </cfRule>
  </conditionalFormatting>
  <conditionalFormatting sqref="A282:U282 AE282">
    <cfRule type="expression" dxfId="406" priority="191">
      <formula>#REF!&lt;&gt;0</formula>
    </cfRule>
  </conditionalFormatting>
  <conditionalFormatting sqref="A404:X404 A415:X415 A427:L427">
    <cfRule type="expression" dxfId="405" priority="56">
      <formula>$AK$1="学校法人項目回答不要"</formula>
    </cfRule>
  </conditionalFormatting>
  <conditionalFormatting sqref="A404:X404">
    <cfRule type="containsBlanks" dxfId="404" priority="193">
      <formula>LEN(TRIM(A404))=0</formula>
    </cfRule>
  </conditionalFormatting>
  <conditionalFormatting sqref="A415:X415">
    <cfRule type="containsBlanks" dxfId="403" priority="183">
      <formula>LEN(TRIM(A415))=0</formula>
    </cfRule>
  </conditionalFormatting>
  <conditionalFormatting sqref="A30:AE32">
    <cfRule type="expression" dxfId="402" priority="14">
      <formula>$AK$2="未加盟"</formula>
    </cfRule>
  </conditionalFormatting>
  <conditionalFormatting sqref="A35:AE132">
    <cfRule type="expression" dxfId="401" priority="65">
      <formula>$A$32="✔"</formula>
    </cfRule>
  </conditionalFormatting>
  <conditionalFormatting sqref="A148:AE167">
    <cfRule type="expression" dxfId="400" priority="5">
      <formula>OR($A$144="○",$A$145="○")</formula>
    </cfRule>
  </conditionalFormatting>
  <conditionalFormatting sqref="A334:AE340">
    <cfRule type="expression" dxfId="399" priority="20">
      <formula>AND($A$330=0,$A$330&lt;&gt;"")</formula>
    </cfRule>
    <cfRule type="expression" dxfId="398" priority="21">
      <formula>$A$330=1</formula>
    </cfRule>
  </conditionalFormatting>
  <conditionalFormatting sqref="A353:AE372">
    <cfRule type="expression" dxfId="397" priority="67">
      <formula>AND($L$347=0,$L$347&lt;&gt;"")</formula>
    </cfRule>
  </conditionalFormatting>
  <conditionalFormatting sqref="A382:AE382">
    <cfRule type="expression" dxfId="396" priority="198">
      <formula>$X$381=2</formula>
    </cfRule>
  </conditionalFormatting>
  <conditionalFormatting sqref="A385:AE429">
    <cfRule type="expression" dxfId="395" priority="1">
      <formula>$AK$1="学校法人項目回答不要"</formula>
    </cfRule>
  </conditionalFormatting>
  <conditionalFormatting sqref="A400:AE427 A428:B428">
    <cfRule type="expression" dxfId="394" priority="37">
      <formula>$A$394=2</formula>
    </cfRule>
  </conditionalFormatting>
  <conditionalFormatting sqref="B361:AD361">
    <cfRule type="containsBlanks" dxfId="393" priority="103">
      <formula>LEN(TRIM(B361))=0</formula>
    </cfRule>
    <cfRule type="notContainsBlanks" dxfId="392" priority="102">
      <formula>LEN(TRIM(B361))&gt;0</formula>
    </cfRule>
  </conditionalFormatting>
  <conditionalFormatting sqref="B278:AE278">
    <cfRule type="expression" dxfId="391" priority="207">
      <formula>#REF!&lt;&gt;0</formula>
    </cfRule>
  </conditionalFormatting>
  <conditionalFormatting sqref="B310:AE311 A314:U314 AE314">
    <cfRule type="expression" dxfId="390" priority="189">
      <formula>#REF!&lt;&gt;0</formula>
    </cfRule>
  </conditionalFormatting>
  <conditionalFormatting sqref="C55:D57">
    <cfRule type="containsBlanks" dxfId="389" priority="142">
      <formula>LEN(TRIM(C55))=0</formula>
    </cfRule>
    <cfRule type="notContainsBlanks" dxfId="388" priority="141">
      <formula>LEN(TRIM(C55))&gt;0</formula>
    </cfRule>
  </conditionalFormatting>
  <conditionalFormatting sqref="C225:D225">
    <cfRule type="containsBlanks" dxfId="387" priority="109">
      <formula>LEN(TRIM(C225))=0</formula>
    </cfRule>
    <cfRule type="notContainsBlanks" dxfId="386" priority="106">
      <formula>LEN(TRIM(C225))&gt;0</formula>
    </cfRule>
  </conditionalFormatting>
  <conditionalFormatting sqref="C428:AE428">
    <cfRule type="expression" dxfId="385" priority="2">
      <formula>$A$504=2</formula>
    </cfRule>
  </conditionalFormatting>
  <conditionalFormatting sqref="D347:O349">
    <cfRule type="containsBlanks" dxfId="384" priority="95">
      <formula>LEN(TRIM(D347))=0</formula>
    </cfRule>
  </conditionalFormatting>
  <conditionalFormatting sqref="D8:P10">
    <cfRule type="containsBlanks" dxfId="383" priority="171">
      <formula>LEN(TRIM(D8))=0</formula>
    </cfRule>
    <cfRule type="notContainsBlanks" dxfId="382" priority="170">
      <formula>LEN(TRIM(D8))&gt;0</formula>
    </cfRule>
  </conditionalFormatting>
  <conditionalFormatting sqref="D13:P14">
    <cfRule type="notContainsBlanks" dxfId="381" priority="164">
      <formula>LEN(TRIM(D13))&gt;0</formula>
    </cfRule>
    <cfRule type="containsBlanks" dxfId="380" priority="165">
      <formula>LEN(TRIM(D13))=0</formula>
    </cfRule>
  </conditionalFormatting>
  <conditionalFormatting sqref="D16:P19">
    <cfRule type="containsBlanks" dxfId="379" priority="163">
      <formula>LEN(TRIM(D16))=0</formula>
    </cfRule>
    <cfRule type="notContainsBlanks" dxfId="378" priority="162">
      <formula>LEN(TRIM(D16))&gt;0</formula>
    </cfRule>
  </conditionalFormatting>
  <conditionalFormatting sqref="D25:P26">
    <cfRule type="containsBlanks" dxfId="377" priority="119">
      <formula>LEN(TRIM(D25))=0</formula>
    </cfRule>
    <cfRule type="notContainsBlanks" dxfId="376" priority="118">
      <formula>LEN(TRIM(D25))&gt;0</formula>
    </cfRule>
  </conditionalFormatting>
  <conditionalFormatting sqref="E211:F211 H211:I211 K211:L211 N211:O211 Q211:R211 T211:U211">
    <cfRule type="containsBlanks" dxfId="375" priority="75">
      <formula>LEN(TRIM(E211))=0</formula>
    </cfRule>
    <cfRule type="notContainsBlanks" dxfId="374" priority="74">
      <formula>LEN(TRIM(E211))&gt;0</formula>
    </cfRule>
  </conditionalFormatting>
  <conditionalFormatting sqref="E11:G12">
    <cfRule type="notContainsBlanks" dxfId="373" priority="168">
      <formula>LEN(TRIM(E11))&gt;0</formula>
    </cfRule>
    <cfRule type="containsBlanks" dxfId="372" priority="169">
      <formula>LEN(TRIM(E11))=0</formula>
    </cfRule>
  </conditionalFormatting>
  <conditionalFormatting sqref="E23:G24">
    <cfRule type="containsBlanks" dxfId="371" priority="173">
      <formula>LEN(TRIM(E23))=0</formula>
    </cfRule>
    <cfRule type="notContainsBlanks" dxfId="370" priority="172">
      <formula>LEN(TRIM(E23))&gt;0</formula>
    </cfRule>
  </conditionalFormatting>
  <conditionalFormatting sqref="E83:G83">
    <cfRule type="containsBlanks" dxfId="369" priority="138">
      <formula>LEN(TRIM(E83))=0</formula>
    </cfRule>
  </conditionalFormatting>
  <conditionalFormatting sqref="F225:G225">
    <cfRule type="notContainsBlanks" dxfId="368" priority="105">
      <formula>LEN(TRIM(F225))&gt;0</formula>
    </cfRule>
    <cfRule type="containsBlanks" dxfId="367" priority="108">
      <formula>LEN(TRIM(F225))=0</formula>
    </cfRule>
  </conditionalFormatting>
  <conditionalFormatting sqref="F20:P22">
    <cfRule type="containsBlanks" dxfId="366" priority="34">
      <formula>LEN(TRIM(F20))=0</formula>
    </cfRule>
  </conditionalFormatting>
  <conditionalFormatting sqref="F274:T274">
    <cfRule type="containsBlanks" dxfId="365" priority="83">
      <formula>LEN(TRIM(F274))=0</formula>
    </cfRule>
  </conditionalFormatting>
  <conditionalFormatting sqref="G91:L95">
    <cfRule type="containsBlanks" dxfId="364" priority="133">
      <formula>LEN(TRIM(G91))=0</formula>
    </cfRule>
    <cfRule type="notContainsBlanks" dxfId="363" priority="132">
      <formula>LEN(TRIM(G91))&gt;0</formula>
    </cfRule>
  </conditionalFormatting>
  <conditionalFormatting sqref="G395:W395">
    <cfRule type="expression" dxfId="362" priority="27">
      <formula>$A$394=1</formula>
    </cfRule>
  </conditionalFormatting>
  <conditionalFormatting sqref="H63:J69">
    <cfRule type="notContainsBlanks" dxfId="361" priority="210">
      <formula>LEN(TRIM(H63))&gt;0</formula>
    </cfRule>
    <cfRule type="containsBlanks" dxfId="360" priority="209">
      <formula>LEN(TRIM(H63))=0</formula>
    </cfRule>
  </conditionalFormatting>
  <conditionalFormatting sqref="H71:J72">
    <cfRule type="notContainsBlanks" dxfId="359" priority="112">
      <formula>LEN(TRIM(H71))&gt;0</formula>
    </cfRule>
    <cfRule type="containsBlanks" dxfId="358" priority="113">
      <formula>LEN(TRIM(H71))=0</formula>
    </cfRule>
  </conditionalFormatting>
  <conditionalFormatting sqref="H74:J75">
    <cfRule type="containsBlanks" dxfId="357" priority="111">
      <formula>LEN(TRIM(H74))=0</formula>
    </cfRule>
    <cfRule type="notContainsBlanks" dxfId="356" priority="110">
      <formula>LEN(TRIM(H74))&gt;0</formula>
    </cfRule>
  </conditionalFormatting>
  <conditionalFormatting sqref="H377:L379">
    <cfRule type="containsBlanks" dxfId="355" priority="86">
      <formula>LEN(TRIM(H377))=0</formula>
    </cfRule>
  </conditionalFormatting>
  <conditionalFormatting sqref="H12:P12">
    <cfRule type="notContainsBlanks" dxfId="354" priority="166">
      <formula>LEN(TRIM(H12))&gt;0</formula>
    </cfRule>
    <cfRule type="containsBlanks" dxfId="353" priority="167">
      <formula>LEN(TRIM(H12))=0</formula>
    </cfRule>
  </conditionalFormatting>
  <conditionalFormatting sqref="H24:P24">
    <cfRule type="containsBlanks" dxfId="352" priority="161">
      <formula>LEN(TRIM(H24))=0</formula>
    </cfRule>
    <cfRule type="notContainsBlanks" dxfId="351" priority="160">
      <formula>LEN(TRIM(H24))&gt;0</formula>
    </cfRule>
  </conditionalFormatting>
  <conditionalFormatting sqref="H266:AA266">
    <cfRule type="containsBlanks" dxfId="350" priority="70">
      <formula>LEN(TRIM(H266))=0</formula>
    </cfRule>
    <cfRule type="notContainsBlanks" dxfId="349" priority="71">
      <formula>LEN(TRIM(H266))&gt;0</formula>
    </cfRule>
  </conditionalFormatting>
  <conditionalFormatting sqref="I225:J225">
    <cfRule type="containsBlanks" dxfId="348" priority="107">
      <formula>LEN(TRIM(I225))=0</formula>
    </cfRule>
    <cfRule type="notContainsBlanks" dxfId="347" priority="104">
      <formula>LEN(TRIM(I225))&gt;0</formula>
    </cfRule>
  </conditionalFormatting>
  <conditionalFormatting sqref="I83:K83">
    <cfRule type="notContainsBlanks" dxfId="346" priority="136">
      <formula>LEN(TRIM(I83))&gt;0</formula>
    </cfRule>
    <cfRule type="containsBlanks" dxfId="345" priority="137">
      <formula>LEN(TRIM(I83))=0</formula>
    </cfRule>
  </conditionalFormatting>
  <conditionalFormatting sqref="I372:AD372">
    <cfRule type="notContainsBlanks" dxfId="344" priority="100">
      <formula>LEN(TRIM(I372))&gt;0</formula>
    </cfRule>
    <cfRule type="containsBlanks" dxfId="343" priority="101">
      <formula>LEN(TRIM(I372))=0</formula>
    </cfRule>
  </conditionalFormatting>
  <conditionalFormatting sqref="J167:W167">
    <cfRule type="containsBlanks" dxfId="342" priority="30">
      <formula>LEN(TRIM(J167))=0</formula>
    </cfRule>
  </conditionalFormatting>
  <conditionalFormatting sqref="K225:L228">
    <cfRule type="expression" dxfId="341" priority="192">
      <formula>#REF!="←ALTの人数が未記入です。（ALTがいない場合は「０」と記入してください。）"</formula>
    </cfRule>
  </conditionalFormatting>
  <conditionalFormatting sqref="K232:M232">
    <cfRule type="expression" dxfId="340" priority="13">
      <formula>$K$231="×"</formula>
    </cfRule>
  </conditionalFormatting>
  <conditionalFormatting sqref="K247:M248 K251:M252">
    <cfRule type="expression" dxfId="339" priority="54">
      <formula>$K$231="○"</formula>
    </cfRule>
  </conditionalFormatting>
  <conditionalFormatting sqref="K253:M257">
    <cfRule type="expression" dxfId="338" priority="47">
      <formula>$K$231="×"</formula>
    </cfRule>
  </conditionalFormatting>
  <conditionalFormatting sqref="K251:P257 Q250:Y257 Z249:AE257">
    <cfRule type="containsBlanks" dxfId="337" priority="82">
      <formula>LEN(TRIM(K249))=0</formula>
    </cfRule>
  </conditionalFormatting>
  <conditionalFormatting sqref="K247:S247 K248:AE248 W247:AE247">
    <cfRule type="notContainsBlanks" dxfId="336" priority="177">
      <formula>LEN(TRIM(K247))&gt;0</formula>
    </cfRule>
  </conditionalFormatting>
  <conditionalFormatting sqref="K247:S247 W247:AE247 K248:AE248 T8:AE8">
    <cfRule type="containsBlanks" dxfId="335" priority="178">
      <formula>LEN(TRIM(K8))=0</formula>
    </cfRule>
  </conditionalFormatting>
  <conditionalFormatting sqref="K232:AE232 Q231:AE231">
    <cfRule type="notContainsBlanks" dxfId="334" priority="80">
      <formula>LEN(TRIM(K231))&gt;0</formula>
    </cfRule>
  </conditionalFormatting>
  <conditionalFormatting sqref="M377:M379">
    <cfRule type="expression" dxfId="333" priority="199">
      <formula>H377=0</formula>
    </cfRule>
  </conditionalFormatting>
  <conditionalFormatting sqref="M83:O83">
    <cfRule type="notContainsBlanks" dxfId="332" priority="134">
      <formula>LEN(TRIM(M83))&gt;0</formula>
    </cfRule>
    <cfRule type="containsBlanks" dxfId="331" priority="135">
      <formula>LEN(TRIM(M83))=0</formula>
    </cfRule>
  </conditionalFormatting>
  <conditionalFormatting sqref="M377:Q379">
    <cfRule type="containsBlanks" dxfId="330" priority="212">
      <formula>LEN(TRIM(M377))=0</formula>
    </cfRule>
  </conditionalFormatting>
  <conditionalFormatting sqref="N336:O340">
    <cfRule type="notContainsBlanks" dxfId="329" priority="90">
      <formula>LEN(TRIM(N336))&gt;0</formula>
    </cfRule>
    <cfRule type="containsBlanks" dxfId="328" priority="91">
      <formula>LEN(TRIM(N336))=0</formula>
    </cfRule>
  </conditionalFormatting>
  <conditionalFormatting sqref="N232:P232">
    <cfRule type="expression" dxfId="327" priority="12">
      <formula>$N$231="×"</formula>
    </cfRule>
  </conditionalFormatting>
  <conditionalFormatting sqref="N247:P248 N251:P252">
    <cfRule type="expression" dxfId="326" priority="53">
      <formula>$N$231="○"</formula>
    </cfRule>
  </conditionalFormatting>
  <conditionalFormatting sqref="N253:P257">
    <cfRule type="expression" dxfId="325" priority="46">
      <formula>$N$231="×"</formula>
    </cfRule>
  </conditionalFormatting>
  <conditionalFormatting sqref="N334:AE340">
    <cfRule type="expression" dxfId="324" priority="58">
      <formula>$A$336=1</formula>
    </cfRule>
  </conditionalFormatting>
  <conditionalFormatting sqref="O349">
    <cfRule type="expression" dxfId="323" priority="94">
      <formula>$L$347=0</formula>
    </cfRule>
  </conditionalFormatting>
  <conditionalFormatting sqref="O375">
    <cfRule type="expression" dxfId="322" priority="201">
      <formula>$AD$325="✔"</formula>
    </cfRule>
  </conditionalFormatting>
  <conditionalFormatting sqref="O91:T95">
    <cfRule type="notContainsBlanks" dxfId="321" priority="130">
      <formula>LEN(TRIM(O91))&gt;0</formula>
    </cfRule>
    <cfRule type="containsBlanks" dxfId="320" priority="131">
      <formula>LEN(TRIM(O91))=0</formula>
    </cfRule>
  </conditionalFormatting>
  <conditionalFormatting sqref="P150:Q150 D150:E153 K153 A162:B167">
    <cfRule type="containsBlanks" dxfId="319" priority="79">
      <formula>LEN(TRIM(A150))=0</formula>
    </cfRule>
  </conditionalFormatting>
  <conditionalFormatting sqref="P48:R49">
    <cfRule type="notContainsBlanks" dxfId="318" priority="148">
      <formula>LEN(TRIM(P48))&gt;0</formula>
    </cfRule>
    <cfRule type="containsBlanks" dxfId="317" priority="149">
      <formula>LEN(TRIM(P48))=0</formula>
    </cfRule>
  </conditionalFormatting>
  <conditionalFormatting sqref="P340:AE340">
    <cfRule type="notContainsBlanks" dxfId="316" priority="84">
      <formula>LEN(TRIM(P340))&gt;0</formula>
    </cfRule>
    <cfRule type="containsBlanks" dxfId="315" priority="85">
      <formula>LEN(TRIM(P340))=0</formula>
    </cfRule>
  </conditionalFormatting>
  <conditionalFormatting sqref="Q326">
    <cfRule type="expression" dxfId="314" priority="204">
      <formula>$AD$325="✔"</formula>
    </cfRule>
  </conditionalFormatting>
  <conditionalFormatting sqref="Q344">
    <cfRule type="expression" dxfId="313" priority="197">
      <formula>$AF$348="←(2)無線LAN環境についての課題としてあてはまるものを選択してください。"</formula>
    </cfRule>
    <cfRule type="expression" dxfId="312" priority="196">
      <formula>$AF$348="（2）利用中の無線LAN環境についての課題で、「5. 課題はない」を選択した場合は、他の課題を選択しないでください。"</formula>
    </cfRule>
  </conditionalFormatting>
  <conditionalFormatting sqref="Q347">
    <cfRule type="expression" dxfId="311" priority="184">
      <formula>#REF!="○"</formula>
    </cfRule>
    <cfRule type="expression" dxfId="310" priority="185">
      <formula>$AF$496="（2）利用中の無線LAN環境についての課題で、「5. 課題はない」を選択した場合は、他の課題を選択しないでください。"</formula>
    </cfRule>
    <cfRule type="expression" dxfId="309" priority="186">
      <formula>AND($L$495&lt;&gt;"",$L$495=0)</formula>
    </cfRule>
    <cfRule type="expression" dxfId="308" priority="187">
      <formula>$AF$496="←(2)無線LAN環境についての課題としてあてはまるものを選択してください。"</formula>
    </cfRule>
  </conditionalFormatting>
  <conditionalFormatting sqref="Q232:S232">
    <cfRule type="expression" dxfId="307" priority="11">
      <formula>$Q$231="×"</formula>
    </cfRule>
  </conditionalFormatting>
  <conditionalFormatting sqref="Q247:S252">
    <cfRule type="expression" dxfId="306" priority="52">
      <formula>$Q$231="○"</formula>
    </cfRule>
  </conditionalFormatting>
  <conditionalFormatting sqref="Q253:S257">
    <cfRule type="expression" dxfId="305" priority="40">
      <formula>$Q$231="×"</formula>
    </cfRule>
  </conditionalFormatting>
  <conditionalFormatting sqref="Q395:W395">
    <cfRule type="containsBlanks" dxfId="304" priority="208">
      <formula>LEN(TRIM(Q395))=0</formula>
    </cfRule>
  </conditionalFormatting>
  <conditionalFormatting sqref="Q231:AE231 K232:AE232">
    <cfRule type="containsBlanks" dxfId="303" priority="81">
      <formula>LEN(TRIM(K231))=0</formula>
    </cfRule>
  </conditionalFormatting>
  <conditionalFormatting sqref="R101:AA106">
    <cfRule type="containsBlanks" dxfId="302" priority="129">
      <formula>LEN(TRIM(R101))=0</formula>
    </cfRule>
    <cfRule type="notContainsBlanks" dxfId="301" priority="128">
      <formula>LEN(TRIM(R101))&gt;0</formula>
    </cfRule>
  </conditionalFormatting>
  <conditionalFormatting sqref="R108:AA108 S109:AA109 R110:AA110 S111:AA111 R112:AA112 S113:AA113 R114:AA114">
    <cfRule type="containsBlanks" dxfId="300" priority="127">
      <formula>LEN(TRIM(R108))=0</formula>
    </cfRule>
    <cfRule type="notContainsBlanks" dxfId="299" priority="126">
      <formula>LEN(TRIM(R108))&gt;0</formula>
    </cfRule>
  </conditionalFormatting>
  <conditionalFormatting sqref="R117:AA118">
    <cfRule type="containsBlanks" dxfId="298" priority="125">
      <formula>LEN(TRIM(R117))=0</formula>
    </cfRule>
    <cfRule type="notContainsBlanks" dxfId="297" priority="124">
      <formula>LEN(TRIM(R117))&gt;0</formula>
    </cfRule>
  </conditionalFormatting>
  <conditionalFormatting sqref="R120:AA120 S121:AA121 R122:AA122">
    <cfRule type="notContainsBlanks" dxfId="296" priority="122">
      <formula>LEN(TRIM(R120))&gt;0</formula>
    </cfRule>
    <cfRule type="containsBlanks" dxfId="295" priority="123">
      <formula>LEN(TRIM(R120))=0</formula>
    </cfRule>
  </conditionalFormatting>
  <conditionalFormatting sqref="R125:AA125">
    <cfRule type="notContainsBlanks" dxfId="294" priority="120">
      <formula>LEN(TRIM(R125))&gt;0</formula>
    </cfRule>
    <cfRule type="containsBlanks" dxfId="293" priority="121">
      <formula>LEN(TRIM(R125))=0</formula>
    </cfRule>
  </conditionalFormatting>
  <conditionalFormatting sqref="S48:U48">
    <cfRule type="notContainsBlanks" dxfId="292" priority="147">
      <formula>LEN(TRIM(S48))&gt;0</formula>
    </cfRule>
  </conditionalFormatting>
  <conditionalFormatting sqref="S48:U49">
    <cfRule type="containsBlanks" dxfId="291" priority="146">
      <formula>LEN(TRIM(S48))=0</formula>
    </cfRule>
  </conditionalFormatting>
  <conditionalFormatting sqref="S49:U49">
    <cfRule type="notContainsBlanks" dxfId="290" priority="145">
      <formula>LEN(TRIM(S49))&gt;0</formula>
    </cfRule>
  </conditionalFormatting>
  <conditionalFormatting sqref="S427:AD427">
    <cfRule type="expression" dxfId="289" priority="180">
      <formula>$AF$535="←特別利害関係者の人数が「監事総数」を上回っているので修正願います。"</formula>
    </cfRule>
  </conditionalFormatting>
  <conditionalFormatting sqref="T11 T12:AE14 T9:AE10">
    <cfRule type="containsBlanks" dxfId="288" priority="175">
      <formula>LEN(TRIM(T9))=0</formula>
    </cfRule>
  </conditionalFormatting>
  <conditionalFormatting sqref="T11 T12:AE14">
    <cfRule type="notContainsBlanks" dxfId="287" priority="174">
      <formula>LEN(TRIM(T11))&gt;0</formula>
    </cfRule>
  </conditionalFormatting>
  <conditionalFormatting sqref="T21">
    <cfRule type="containsBlanks" dxfId="286" priority="35">
      <formula>LEN(TRIM(T21))=0</formula>
    </cfRule>
  </conditionalFormatting>
  <conditionalFormatting sqref="T23 T24:AE26">
    <cfRule type="containsBlanks" dxfId="285" priority="117">
      <formula>LEN(TRIM(T23))=0</formula>
    </cfRule>
    <cfRule type="notContainsBlanks" dxfId="284" priority="116">
      <formula>LEN(TRIM(T23))&gt;0</formula>
    </cfRule>
  </conditionalFormatting>
  <conditionalFormatting sqref="T232:V232">
    <cfRule type="expression" dxfId="283" priority="10">
      <formula>$T$231="×"</formula>
    </cfRule>
  </conditionalFormatting>
  <conditionalFormatting sqref="T247:V247">
    <cfRule type="containsBlanks" dxfId="282" priority="51">
      <formula>LEN(TRIM(T247))=0</formula>
    </cfRule>
  </conditionalFormatting>
  <conditionalFormatting sqref="T247:V248 T250:V252">
    <cfRule type="expression" dxfId="281" priority="41">
      <formula>$T$231="○"</formula>
    </cfRule>
  </conditionalFormatting>
  <conditionalFormatting sqref="T253:V257">
    <cfRule type="expression" dxfId="280" priority="50">
      <formula>$T$231="×"</formula>
    </cfRule>
  </conditionalFormatting>
  <conditionalFormatting sqref="T8:AE10">
    <cfRule type="notContainsBlanks" dxfId="279" priority="176">
      <formula>LEN(TRIM(T8))&gt;0</formula>
    </cfRule>
  </conditionalFormatting>
  <conditionalFormatting sqref="T17:AE19">
    <cfRule type="containsBlanks" dxfId="278" priority="36">
      <formula>LEN(TRIM(T17))=0</formula>
    </cfRule>
  </conditionalFormatting>
  <conditionalFormatting sqref="U315:Y321 Z316:AD321">
    <cfRule type="containsBlanks" dxfId="277" priority="93">
      <formula>LEN(TRIM(U315))=0</formula>
    </cfRule>
  </conditionalFormatting>
  <conditionalFormatting sqref="U315:Y321">
    <cfRule type="expression" dxfId="276" priority="22">
      <formula>$A$305="○"</formula>
    </cfRule>
  </conditionalFormatting>
  <conditionalFormatting sqref="U356:AB357">
    <cfRule type="containsBlanks" dxfId="275" priority="97">
      <formula>LEN(TRIM(U356))=0</formula>
    </cfRule>
    <cfRule type="notContainsBlanks" dxfId="274" priority="96">
      <formula>LEN(TRIM(U356))&gt;0</formula>
    </cfRule>
  </conditionalFormatting>
  <conditionalFormatting sqref="U283:AD283 U284 Z284 U285:AD287 U288 Z288 U289:AD289">
    <cfRule type="notContainsBlanks" dxfId="273" priority="211">
      <formula>LEN(TRIM(U283))&gt;0</formula>
    </cfRule>
  </conditionalFormatting>
  <conditionalFormatting sqref="U283:AD283 Z284 U285:AD287 Z288 U289:AD289 U284 U288">
    <cfRule type="containsBlanks" dxfId="272" priority="87">
      <formula>LEN(TRIM(U283))=0</formula>
    </cfRule>
  </conditionalFormatting>
  <conditionalFormatting sqref="V48:X49">
    <cfRule type="containsBlanks" dxfId="271" priority="144">
      <formula>LEN(TRIM(V48))=0</formula>
    </cfRule>
    <cfRule type="notContainsBlanks" dxfId="270" priority="143">
      <formula>LEN(TRIM(V48))&gt;0</formula>
    </cfRule>
  </conditionalFormatting>
  <conditionalFormatting sqref="W232:Y232">
    <cfRule type="expression" dxfId="269" priority="9">
      <formula>$W$231="×"</formula>
    </cfRule>
  </conditionalFormatting>
  <conditionalFormatting sqref="W247:Y248 W250:Y252">
    <cfRule type="expression" dxfId="268" priority="49">
      <formula>$W$231="○"</formula>
    </cfRule>
  </conditionalFormatting>
  <conditionalFormatting sqref="W253:Y257">
    <cfRule type="expression" dxfId="267" priority="42">
      <formula>$W$231="×"</formula>
    </cfRule>
  </conditionalFormatting>
  <conditionalFormatting sqref="X40">
    <cfRule type="expression" dxfId="266" priority="195">
      <formula>$AF$91="←他県からの生徒数が未記入です。（いない場合は「０」と記入してください。）"</formula>
    </cfRule>
  </conditionalFormatting>
  <conditionalFormatting sqref="X381:Y382">
    <cfRule type="containsBlanks" dxfId="265" priority="203">
      <formula>LEN(TRIM(X381))=0</formula>
    </cfRule>
  </conditionalFormatting>
  <conditionalFormatting sqref="X274:AE274">
    <cfRule type="containsBlanks" dxfId="264" priority="69">
      <formula>LEN(TRIM(X274))=0</formula>
    </cfRule>
    <cfRule type="notContainsBlanks" dxfId="263" priority="68">
      <formula>LEN(TRIM(X274))&gt;0</formula>
    </cfRule>
  </conditionalFormatting>
  <conditionalFormatting sqref="Y39:Z40">
    <cfRule type="notContainsBlanks" dxfId="262" priority="154">
      <formula>LEN(TRIM(Y39))&gt;0</formula>
    </cfRule>
    <cfRule type="containsBlanks" dxfId="261" priority="155">
      <formula>LEN(TRIM(Y39))=0</formula>
    </cfRule>
    <cfRule type="expression" dxfId="260" priority="115">
      <formula>$A$41=2</formula>
    </cfRule>
  </conditionalFormatting>
  <conditionalFormatting sqref="Y415:AD415">
    <cfRule type="expression" dxfId="259" priority="182">
      <formula>#REF!="←非常勤の人数が↑の「評議員総数」を上回っているので修正願います。"</formula>
    </cfRule>
  </conditionalFormatting>
  <conditionalFormatting sqref="Y427:AD427">
    <cfRule type="expression" dxfId="258" priority="181">
      <formula>$AF$535="←【監事のうち特別利害関係者の人数】が未記入です。（０人の場合は「０」と記入してください。）"</formula>
    </cfRule>
  </conditionalFormatting>
  <conditionalFormatting sqref="Z282">
    <cfRule type="expression" dxfId="257" priority="190">
      <formula>#REF!&lt;&gt;0</formula>
    </cfRule>
  </conditionalFormatting>
  <conditionalFormatting sqref="Z314">
    <cfRule type="expression" dxfId="256" priority="188">
      <formula>#REF!&lt;&gt;0</formula>
    </cfRule>
  </conditionalFormatting>
  <conditionalFormatting sqref="Z232:AB232">
    <cfRule type="expression" dxfId="255" priority="8">
      <formula>$Z$231="×"</formula>
    </cfRule>
  </conditionalFormatting>
  <conditionalFormatting sqref="Z247:AB252">
    <cfRule type="expression" dxfId="254" priority="43">
      <formula>$Z$231="○"</formula>
    </cfRule>
  </conditionalFormatting>
  <conditionalFormatting sqref="Z253:AB257">
    <cfRule type="expression" dxfId="253" priority="45">
      <formula>$Z$231="×"</formula>
    </cfRule>
  </conditionalFormatting>
  <conditionalFormatting sqref="Z283:AD289">
    <cfRule type="expression" dxfId="252" priority="60">
      <formula>$AC$274="○"</formula>
    </cfRule>
  </conditionalFormatting>
  <conditionalFormatting sqref="Z315:AD321">
    <cfRule type="expression" dxfId="251" priority="61">
      <formula>$F$305="○"</formula>
    </cfRule>
  </conditionalFormatting>
  <conditionalFormatting sqref="Z316:AD321 U315:Y321">
    <cfRule type="notContainsBlanks" dxfId="250" priority="92">
      <formula>LEN(TRIM(U315))&gt;0</formula>
    </cfRule>
  </conditionalFormatting>
  <conditionalFormatting sqref="Z334:AE334">
    <cfRule type="expression" dxfId="249" priority="202">
      <formula>$A$336=1</formula>
    </cfRule>
  </conditionalFormatting>
  <conditionalFormatting sqref="AA40 AD40">
    <cfRule type="expression" dxfId="248" priority="194">
      <formula>$AF$91="←外国人生徒数が未記入です。（いない場合は「０」と記入してください。）"</formula>
    </cfRule>
  </conditionalFormatting>
  <conditionalFormatting sqref="AB39:AC40">
    <cfRule type="notContainsBlanks" dxfId="247" priority="152">
      <formula>LEN(TRIM(AB39))&gt;0</formula>
    </cfRule>
    <cfRule type="containsBlanks" dxfId="246" priority="153">
      <formula>LEN(TRIM(AB39))=0</formula>
    </cfRule>
    <cfRule type="expression" dxfId="245" priority="114">
      <formula>$A$41=1</formula>
    </cfRule>
  </conditionalFormatting>
  <conditionalFormatting sqref="AC232:AE232">
    <cfRule type="expression" dxfId="244" priority="7">
      <formula>$AC$231="×"</formula>
    </cfRule>
  </conditionalFormatting>
  <conditionalFormatting sqref="AC247:AE252">
    <cfRule type="expression" dxfId="243" priority="48">
      <formula>$AC$231="○"</formula>
    </cfRule>
  </conditionalFormatting>
  <conditionalFormatting sqref="AC253:AE257">
    <cfRule type="expression" dxfId="242" priority="44">
      <formula>$AC$231="×"</formula>
    </cfRule>
  </conditionalFormatting>
  <conditionalFormatting sqref="AD325:AE325">
    <cfRule type="notContainsBlanks" dxfId="241" priority="39">
      <formula>LEN(TRIM(AD325))&gt;0</formula>
    </cfRule>
  </conditionalFormatting>
  <conditionalFormatting sqref="AE334">
    <cfRule type="expression" dxfId="240" priority="19">
      <formula>$A$330=1</formula>
    </cfRule>
    <cfRule type="expression" dxfId="239" priority="18">
      <formula>AND($A$330=0,$A$330&lt;&gt;"")</formula>
    </cfRule>
  </conditionalFormatting>
  <conditionalFormatting sqref="AF1:AF428">
    <cfRule type="notContainsBlanks" dxfId="238" priority="76">
      <formula>LEN(TRIM(AF1))&gt;0</formula>
    </cfRule>
  </conditionalFormatting>
  <conditionalFormatting sqref="AF2:AF108 AF110:AF132">
    <cfRule type="expression" dxfId="237" priority="64">
      <formula>$A$32="✔"</formula>
    </cfRule>
  </conditionalFormatting>
  <conditionalFormatting sqref="AF109">
    <cfRule type="notContainsBlanks" dxfId="236" priority="33">
      <formula>LEN(TRIM(AF109))&gt;0</formula>
    </cfRule>
    <cfRule type="expression" dxfId="235" priority="32">
      <formula>AND($A$32="✔",$A$44="○",$A$45="",$A$46="",$A$47="")</formula>
    </cfRule>
  </conditionalFormatting>
  <conditionalFormatting sqref="AF150">
    <cfRule type="notContainsBlanks" dxfId="234" priority="29">
      <formula>LEN(TRIM(AF150))&gt;0</formula>
    </cfRule>
  </conditionalFormatting>
  <conditionalFormatting sqref="AF160">
    <cfRule type="notContainsBlanks" dxfId="233" priority="28">
      <formula>LEN(TRIM(AF160))&gt;0</formula>
    </cfRule>
  </conditionalFormatting>
  <conditionalFormatting sqref="AF177:AF178">
    <cfRule type="notContainsBlanks" dxfId="232" priority="26">
      <formula>LEN(TRIM(AF177))&gt;0</formula>
    </cfRule>
  </conditionalFormatting>
  <conditionalFormatting sqref="AF191:AF192">
    <cfRule type="notContainsBlanks" dxfId="231" priority="25">
      <formula>LEN(TRIM(AF191))&gt;0</formula>
    </cfRule>
  </conditionalFormatting>
  <conditionalFormatting sqref="AF273:AF274">
    <cfRule type="notContainsBlanks" dxfId="230" priority="23">
      <formula>LEN(TRIM(AF273))&gt;0</formula>
    </cfRule>
  </conditionalFormatting>
  <conditionalFormatting sqref="AF356:AF357">
    <cfRule type="notContainsBlanks" dxfId="229" priority="17">
      <formula>LEN(TRIM(AF356))&gt;0</formula>
    </cfRule>
  </conditionalFormatting>
  <conditionalFormatting sqref="AF369">
    <cfRule type="expression" dxfId="228" priority="38">
      <formula>$L$347=0</formula>
    </cfRule>
  </conditionalFormatting>
  <conditionalFormatting sqref="AF427">
    <cfRule type="expression" dxfId="227" priority="62">
      <formula>$A$394=2</formula>
    </cfRule>
  </conditionalFormatting>
  <dataValidations count="18">
    <dataValidation imeMode="fullKatakana" allowBlank="1" showInputMessage="1" showErrorMessage="1" sqref="D8:P8 T8:AE8 H12:P12 H24:P24 D16" xr:uid="{1DA18349-FD6C-457B-A380-8D3C67A640DF}"/>
    <dataValidation type="list" allowBlank="1" showInputMessage="1" showErrorMessage="1" sqref="N341:O341" xr:uid="{C60C2B60-9497-456F-8220-E9A483E2261A}">
      <formula1>$AJ$1:$AJ$2</formula1>
    </dataValidation>
    <dataValidation type="list" allowBlank="1" showInputMessage="1" showErrorMessage="1" sqref="X383:Y384" xr:uid="{C0B70BBF-EE77-4E5F-84F6-EB38B00B18C5}">
      <formula1>"1,2"</formula1>
    </dataValidation>
    <dataValidation type="list" allowBlank="1" showInputMessage="1" showErrorMessage="1" sqref="N382:O384 Q350 Q368 Q365:Q366 Q353" xr:uid="{F9FDE1DD-2812-4F27-9F10-174B4C9A0AE0}">
      <formula1>"○,　"</formula1>
    </dataValidation>
    <dataValidation type="list" allowBlank="1" showInputMessage="1" showErrorMessage="1" sqref="A2:F2" xr:uid="{B80C3C79-E5BB-4A6F-8F8D-56D13C4D90D9}">
      <formula1>"選択してください↓,北海道,青森県,岩手県,宮城県,秋田県,山形県,福島県,新潟県,茨城県,栃木県,群馬県,埼玉県,千葉県,神奈川県,東京都,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7" xr:uid="{F6B41E55-66E4-47B3-BFED-AF3DE477A416}">
      <formula1>INDIRECT($A$2)</formula1>
    </dataValidation>
    <dataValidation allowBlank="1" showInputMessage="1" showErrorMessage="1" errorTitle="スペース・改行の入力禁止" error="セル内に【スペース（空白）】または【改行】が含まれています。_x000a_スペース・改行を削除してください。" sqref="D19" xr:uid="{3513F4CE-FBDB-4F20-A5AB-4F388583C60A}"/>
    <dataValidation type="list" allowBlank="1" showInputMessage="1" showErrorMessage="1" sqref="A297:J305" xr:uid="{F132D3D4-9069-4B8E-8277-D980E1089373}">
      <formula1>"　,○"</formula1>
    </dataValidation>
    <dataValidation type="list" allowBlank="1" showInputMessage="1" showErrorMessage="1" sqref="A394:B395" xr:uid="{87AD6FA4-2896-4523-B813-86DCAD4245FE}">
      <formula1>"　,1,2"</formula1>
    </dataValidation>
    <dataValidation type="list" allowBlank="1" showInputMessage="1" showErrorMessage="1" sqref="A32:B32 AD325:AE325" xr:uid="{4ED7072D-A84E-47A1-8631-1CC1F4A1BB09}">
      <formula1>$AM$1181:$AM$1182</formula1>
    </dataValidation>
    <dataValidation type="list" allowBlank="1" showInputMessage="1" showErrorMessage="1" sqref="A41" xr:uid="{9DFE964B-A8A3-480A-B224-1EE15B42139C}">
      <formula1>$AP$1181:$AP$1184</formula1>
    </dataValidation>
    <dataValidation type="list" allowBlank="1" showInputMessage="1" showErrorMessage="1" sqref="Q231:AE231" xr:uid="{A02F5089-81C9-4F94-838A-B8FE41815FE2}">
      <formula1>$AN$1181:$AN$1183</formula1>
    </dataValidation>
    <dataValidation type="list" allowBlank="1" showInputMessage="1" showErrorMessage="1" sqref="AA285:AD287 AA283:AD283 Z283:Z288 U283:U288 V283:Y283 D150:E153 Z247:AE251 F274:T274 N336:O340 U315:Y320 Q250:Y251 U356:AB357 A369:B372 AC274:AE274 K253:AE256 K251:P251 K247:Y248 A162:B167 P150:Q150 V285:Y287 A140:B145 Z316:AD320" xr:uid="{613B7B5A-DCE6-4DAD-BAF3-C5B60EC93360}">
      <formula1>$AN$1181:$AN$1182</formula1>
    </dataValidation>
    <dataValidation allowBlank="1" showInputMessage="1" showErrorMessage="1" promptTitle="（！）単位は「円」です" prompt="昨年まで千円単位で入力をお願いしていましたが、円単位での入力に変更となりました。" sqref="R101:AA101" xr:uid="{82D302AC-CC52-46F7-9CFE-F933FA680DCF}"/>
    <dataValidation type="list" allowBlank="1" showInputMessage="1" showErrorMessage="1" sqref="A336:B339" xr:uid="{32145751-D951-454E-B7A7-65BDD5B2B46F}">
      <formula1>$AP$1181:$AP$1185</formula1>
    </dataValidation>
    <dataValidation type="list" allowBlank="1" showInputMessage="1" showErrorMessage="1" sqref="X381:Y382" xr:uid="{B65DEECF-CD44-49DB-8F77-7DBE412CFD55}">
      <formula1>$AP$1181:$AP$1183</formula1>
    </dataValidation>
    <dataValidation type="list" allowBlank="1" showInputMessage="1" showErrorMessage="1" sqref="K232:AE232" xr:uid="{0BCB0FD0-7FC0-4766-8DBB-74773AABEE69}">
      <formula1>"受給有,受給無,受給対象外,不明"</formula1>
    </dataValidation>
    <dataValidation type="list" allowBlank="1" showInputMessage="1" showErrorMessage="1" sqref="A330:B333" xr:uid="{7B99283D-2CB1-4DCF-B73A-45E6EC416C03}">
      <formula1>"0,1,2,3,"</formula1>
    </dataValidation>
  </dataValidations>
  <printOptions horizontalCentered="1"/>
  <pageMargins left="0.39370078740157483" right="0.39370078740157483" top="0.19685039370078741" bottom="0" header="0.59055118110236227" footer="0.11811023622047245"/>
  <pageSetup paperSize="9" scale="90" fitToWidth="0" fitToHeight="0" orientation="portrait" useFirstPageNumber="1" r:id="rId1"/>
  <headerFooter alignWithMargins="0">
    <oddFooter xml:space="preserve">&amp;C&amp;"ＭＳ Ｐゴシック,標準"&amp;10&amp;P </oddFooter>
  </headerFooter>
  <rowBreaks count="7" manualBreakCount="7">
    <brk id="34" max="30" man="1"/>
    <brk id="76" min="15" max="30" man="1"/>
    <brk id="132" min="15" max="30" man="1"/>
    <brk id="205" min="15" max="30" man="1"/>
    <brk id="260" min="15" max="30" man="1"/>
    <brk id="324" min="15" max="30" man="1"/>
    <brk id="384" min="15"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9C80-E254-4575-B34D-2255F9656EAD}">
  <sheetPr>
    <tabColor rgb="FFFFCC66"/>
  </sheetPr>
  <dimension ref="A1:BK3654"/>
  <sheetViews>
    <sheetView showGridLines="0" topLeftCell="B1" zoomScaleNormal="100" zoomScaleSheetLayoutView="110" workbookViewId="0">
      <selection activeCell="AF320" sqref="AF320"/>
    </sheetView>
  </sheetViews>
  <sheetFormatPr defaultColWidth="4.33203125" defaultRowHeight="15" customHeight="1" x14ac:dyDescent="0.15"/>
  <cols>
    <col min="1" max="5" width="4.1640625" style="1" customWidth="1"/>
    <col min="6" max="6" width="5.33203125" style="1" customWidth="1"/>
    <col min="7" max="16" width="4.1640625" style="1" customWidth="1"/>
    <col min="17" max="17" width="4.5" style="1" customWidth="1"/>
    <col min="18" max="31" width="4.1640625" style="1" customWidth="1"/>
    <col min="32" max="32" width="96.83203125" style="50" customWidth="1"/>
    <col min="33" max="33" width="4.33203125" style="54" customWidth="1"/>
    <col min="34" max="34" width="20.5" style="1" hidden="1" customWidth="1"/>
    <col min="35" max="35" width="49.1640625" style="1" hidden="1" customWidth="1"/>
    <col min="36" max="36" width="55" style="1" hidden="1" customWidth="1"/>
    <col min="37" max="37" width="12.1640625" style="1" hidden="1" customWidth="1"/>
    <col min="38" max="38" width="14.83203125" style="1" hidden="1" customWidth="1"/>
    <col min="39" max="40" width="11" style="1" hidden="1" customWidth="1"/>
    <col min="41" max="41" width="29.33203125" style="1" hidden="1" customWidth="1"/>
    <col min="42" max="42" width="9.83203125" style="1" hidden="1" customWidth="1"/>
    <col min="43" max="43" width="20.5" style="1" hidden="1" customWidth="1"/>
    <col min="44" max="44" width="3.83203125" style="1" hidden="1" customWidth="1"/>
    <col min="45" max="46" width="4.6640625" style="1" hidden="1" customWidth="1"/>
    <col min="47" max="16384" width="4.33203125" style="1"/>
  </cols>
  <sheetData>
    <row r="1" spans="1:37" ht="21" x14ac:dyDescent="0.15">
      <c r="A1" s="3575" t="s">
        <v>0</v>
      </c>
      <c r="B1" s="3576"/>
      <c r="C1" s="3576"/>
      <c r="D1" s="3576"/>
      <c r="E1" s="3576"/>
      <c r="F1" s="3577"/>
      <c r="G1" s="3578" t="s">
        <v>1</v>
      </c>
      <c r="H1" s="3579"/>
      <c r="I1" s="3579"/>
      <c r="J1" s="3579"/>
      <c r="K1" s="3579"/>
      <c r="L1" s="3579"/>
      <c r="M1" s="3579"/>
      <c r="N1" s="3579"/>
      <c r="O1" s="3579"/>
      <c r="P1" s="3579"/>
      <c r="Q1" s="3579"/>
      <c r="R1" s="3579"/>
      <c r="S1" s="3579"/>
      <c r="T1" s="3579"/>
      <c r="U1" s="3579"/>
      <c r="V1" s="3579"/>
      <c r="W1" s="3579"/>
      <c r="X1" s="3579"/>
      <c r="Y1" s="3579"/>
      <c r="Z1" s="3579"/>
      <c r="AA1" s="3579"/>
      <c r="AB1" s="3579"/>
      <c r="AC1" s="3579"/>
      <c r="AD1" s="3579"/>
      <c r="AE1" s="3579"/>
      <c r="AF1" s="654" t="s">
        <v>2</v>
      </c>
      <c r="AG1" s="52"/>
      <c r="AJ1" s="1" t="s">
        <v>3</v>
      </c>
      <c r="AK1" s="1" t="str">
        <f>IFERROR(VLOOKUP(A4,AK476:AQ494,5,FALSE),"")</f>
        <v/>
      </c>
    </row>
    <row r="2" spans="1:37" ht="30" customHeight="1" thickBot="1" x14ac:dyDescent="0.2">
      <c r="A2" s="1129" t="s">
        <v>3074</v>
      </c>
      <c r="B2" s="1130"/>
      <c r="C2" s="1130"/>
      <c r="D2" s="1130"/>
      <c r="E2" s="1130"/>
      <c r="F2" s="1131"/>
      <c r="G2" s="3580" t="s">
        <v>2962</v>
      </c>
      <c r="H2" s="3581"/>
      <c r="I2" s="3581"/>
      <c r="J2" s="3581"/>
      <c r="K2" s="3581"/>
      <c r="L2" s="3581"/>
      <c r="M2" s="3581"/>
      <c r="N2" s="3581"/>
      <c r="O2" s="3581"/>
      <c r="P2" s="3581"/>
      <c r="Q2" s="3581"/>
      <c r="R2" s="3581"/>
      <c r="S2" s="3581"/>
      <c r="T2" s="3581"/>
      <c r="U2" s="3581"/>
      <c r="V2" s="3581"/>
      <c r="W2" s="3581"/>
      <c r="X2" s="3581"/>
      <c r="Y2" s="3581"/>
      <c r="Z2" s="3581"/>
      <c r="AA2" s="3581"/>
      <c r="AB2" s="3581"/>
      <c r="AC2" s="3581"/>
      <c r="AD2" s="3581"/>
      <c r="AE2" s="3581"/>
      <c r="AF2" s="1244" t="str">
        <f>IF(A2="選択してください↓","←都道府県名が未選択です。（セルを選択し▼をクリックすると都道府県一覧が表示されます。）",IF(A2="","←都道府県名が未選択です。",""))</f>
        <v>←都道府県名が未選択です。（セルを選択し▼をクリックすると都道府県一覧が表示されます。）</v>
      </c>
      <c r="AG2" s="53"/>
      <c r="AK2" s="1" t="str">
        <f>IFERROR(VLOOKUP(A4,AK475:AP494,6,FALSE),"")</f>
        <v/>
      </c>
    </row>
    <row r="3" spans="1:37" ht="6" customHeight="1" thickBot="1" x14ac:dyDescent="0.2">
      <c r="A3" s="655"/>
      <c r="B3" s="655"/>
      <c r="C3" s="655"/>
      <c r="D3" s="655"/>
      <c r="E3" s="655"/>
      <c r="F3" s="655"/>
      <c r="G3" s="655"/>
      <c r="H3" s="656"/>
      <c r="I3" s="656"/>
      <c r="J3" s="656"/>
      <c r="K3" s="656"/>
      <c r="L3" s="656"/>
      <c r="M3" s="656"/>
      <c r="N3" s="656"/>
      <c r="O3" s="656"/>
      <c r="P3" s="656"/>
      <c r="Q3" s="656"/>
      <c r="R3" s="656"/>
      <c r="S3" s="656"/>
      <c r="T3" s="656"/>
      <c r="U3" s="656"/>
      <c r="V3" s="656"/>
      <c r="W3" s="656"/>
      <c r="X3" s="656"/>
      <c r="Y3" s="656"/>
      <c r="Z3" s="656"/>
      <c r="AA3" s="655"/>
      <c r="AB3" s="655"/>
      <c r="AC3" s="655"/>
      <c r="AD3" s="655"/>
      <c r="AE3" s="655"/>
      <c r="AF3" s="1244"/>
      <c r="AG3" s="53"/>
    </row>
    <row r="4" spans="1:37" ht="24" customHeight="1" thickBot="1" x14ac:dyDescent="0.2">
      <c r="A4" s="3582" t="str">
        <f>IFERROR(VLOOKUP(CONCATENATE(A2,D19),AJ476:AK494,2,FALSE),"")</f>
        <v/>
      </c>
      <c r="B4" s="3583"/>
      <c r="C4" s="3583"/>
      <c r="D4" s="3583"/>
      <c r="E4" s="657" t="str">
        <f>IF(A4="","",VLOOKUP(A4,AK476:AM494,3,FALSE))</f>
        <v/>
      </c>
      <c r="F4" s="658" t="str">
        <f>IF(A4="","",VLOOKUP(A4,AK476:AN494,4,FALSE))</f>
        <v/>
      </c>
      <c r="G4" s="655"/>
      <c r="H4" s="659"/>
      <c r="I4" s="659"/>
      <c r="J4" s="659"/>
      <c r="K4" s="3584" t="s">
        <v>4699</v>
      </c>
      <c r="L4" s="3584"/>
      <c r="M4" s="3584"/>
      <c r="N4" s="3584"/>
      <c r="O4" s="3584"/>
      <c r="P4" s="3584"/>
      <c r="Q4" s="3584"/>
      <c r="R4" s="3584"/>
      <c r="S4" s="3584"/>
      <c r="T4" s="3584"/>
      <c r="U4" s="3584"/>
      <c r="V4" s="3584"/>
      <c r="W4" s="3584"/>
      <c r="X4" s="3584"/>
      <c r="Y4" s="3584"/>
      <c r="Z4" s="655"/>
      <c r="AA4" s="655"/>
      <c r="AB4" s="655"/>
      <c r="AC4" s="655"/>
      <c r="AD4" s="655"/>
      <c r="AE4" s="655"/>
    </row>
    <row r="5" spans="1:37" ht="15.75" customHeight="1" x14ac:dyDescent="0.15">
      <c r="A5" s="3585" t="s">
        <v>4</v>
      </c>
      <c r="B5" s="3585"/>
      <c r="C5" s="3585"/>
      <c r="D5" s="3585"/>
      <c r="E5" s="3585"/>
      <c r="F5" s="3585"/>
      <c r="G5" s="3585"/>
      <c r="H5" s="3585"/>
      <c r="I5" s="3585"/>
      <c r="J5" s="3585"/>
      <c r="K5" s="3584"/>
      <c r="L5" s="3584"/>
      <c r="M5" s="3584"/>
      <c r="N5" s="3584"/>
      <c r="O5" s="3584"/>
      <c r="P5" s="3584"/>
      <c r="Q5" s="3584"/>
      <c r="R5" s="3584"/>
      <c r="S5" s="3584"/>
      <c r="T5" s="3584"/>
      <c r="U5" s="3584"/>
      <c r="V5" s="3584"/>
      <c r="W5" s="3584"/>
      <c r="X5" s="3584"/>
      <c r="Y5" s="3584"/>
      <c r="Z5" s="655"/>
      <c r="AA5" s="655"/>
      <c r="AB5" s="655"/>
      <c r="AC5" s="655"/>
      <c r="AD5" s="655"/>
      <c r="AE5" s="655"/>
    </row>
    <row r="6" spans="1:37" ht="5.65" customHeight="1" x14ac:dyDescent="0.15">
      <c r="A6" s="655"/>
      <c r="B6" s="655"/>
      <c r="C6" s="655"/>
      <c r="D6" s="655"/>
      <c r="E6" s="655"/>
      <c r="F6" s="655"/>
      <c r="G6" s="659"/>
      <c r="H6" s="659"/>
      <c r="I6" s="659"/>
      <c r="J6" s="659"/>
      <c r="K6" s="3584"/>
      <c r="L6" s="3584"/>
      <c r="M6" s="3584"/>
      <c r="N6" s="3584"/>
      <c r="O6" s="3584"/>
      <c r="P6" s="3584"/>
      <c r="Q6" s="3584"/>
      <c r="R6" s="3584"/>
      <c r="S6" s="3584"/>
      <c r="T6" s="3584"/>
      <c r="U6" s="3584"/>
      <c r="V6" s="3584"/>
      <c r="W6" s="3584"/>
      <c r="X6" s="3584"/>
      <c r="Y6" s="3584"/>
      <c r="Z6" s="655"/>
      <c r="AA6" s="655"/>
      <c r="AB6" s="655"/>
      <c r="AC6" s="655"/>
      <c r="AD6" s="655"/>
      <c r="AE6" s="655"/>
    </row>
    <row r="7" spans="1:37" ht="7.15" customHeight="1" x14ac:dyDescent="0.15">
      <c r="A7" s="3564" t="s">
        <v>5</v>
      </c>
      <c r="B7" s="3564"/>
      <c r="C7" s="655"/>
      <c r="D7" s="655"/>
      <c r="E7" s="655"/>
      <c r="F7" s="655"/>
      <c r="G7" s="655"/>
      <c r="H7" s="655"/>
      <c r="I7" s="655"/>
      <c r="J7" s="655"/>
      <c r="K7" s="655"/>
      <c r="L7" s="655"/>
      <c r="M7" s="660"/>
      <c r="N7" s="3566" t="s">
        <v>4700</v>
      </c>
      <c r="O7" s="3566"/>
      <c r="P7" s="3566"/>
      <c r="Q7" s="3566"/>
      <c r="R7" s="3566"/>
      <c r="S7" s="3566"/>
      <c r="T7" s="3566"/>
      <c r="U7" s="3566"/>
      <c r="V7" s="655"/>
      <c r="W7" s="655"/>
      <c r="X7" s="655"/>
      <c r="Y7" s="655"/>
      <c r="Z7" s="655"/>
      <c r="AA7" s="655"/>
      <c r="AB7" s="655"/>
      <c r="AC7" s="655"/>
      <c r="AD7" s="655"/>
      <c r="AE7" s="655"/>
    </row>
    <row r="8" spans="1:37" ht="13.5" customHeight="1" thickBot="1" x14ac:dyDescent="0.2">
      <c r="A8" s="3565"/>
      <c r="B8" s="3565"/>
      <c r="C8" s="655"/>
      <c r="D8" s="655"/>
      <c r="E8" s="655"/>
      <c r="F8" s="655"/>
      <c r="G8" s="655"/>
      <c r="H8" s="655"/>
      <c r="I8" s="655"/>
      <c r="J8" s="655"/>
      <c r="K8" s="655"/>
      <c r="L8" s="655"/>
      <c r="M8" s="661"/>
      <c r="N8" s="3567"/>
      <c r="O8" s="3567"/>
      <c r="P8" s="3567"/>
      <c r="Q8" s="3567"/>
      <c r="R8" s="3567"/>
      <c r="S8" s="3567"/>
      <c r="T8" s="3567"/>
      <c r="U8" s="3567"/>
      <c r="V8" s="655"/>
      <c r="W8" s="655"/>
      <c r="X8" s="655"/>
      <c r="Y8" s="655"/>
      <c r="Z8" s="655"/>
      <c r="AA8" s="655"/>
      <c r="AB8" s="655"/>
      <c r="AC8" s="655"/>
      <c r="AD8" s="655"/>
      <c r="AE8" s="655"/>
    </row>
    <row r="9" spans="1:37" s="662" customFormat="1" ht="15" hidden="1" customHeight="1" x14ac:dyDescent="0.15">
      <c r="A9" s="3568" t="s">
        <v>6</v>
      </c>
      <c r="B9" s="3569"/>
      <c r="C9" s="3570"/>
      <c r="D9" s="3571"/>
      <c r="E9" s="3572"/>
      <c r="F9" s="3572"/>
      <c r="G9" s="3572"/>
      <c r="H9" s="3572"/>
      <c r="I9" s="3572"/>
      <c r="J9" s="3572"/>
      <c r="K9" s="3572"/>
      <c r="L9" s="3572"/>
      <c r="M9" s="3572"/>
      <c r="N9" s="3572"/>
      <c r="O9" s="3572"/>
      <c r="P9" s="3573"/>
      <c r="Q9" s="3574" t="s">
        <v>6</v>
      </c>
      <c r="R9" s="3569"/>
      <c r="S9" s="3570"/>
      <c r="T9" s="2666"/>
      <c r="U9" s="2767"/>
      <c r="V9" s="2767"/>
      <c r="W9" s="2767"/>
      <c r="X9" s="2767"/>
      <c r="Y9" s="2767"/>
      <c r="Z9" s="2767"/>
      <c r="AA9" s="2767"/>
      <c r="AB9" s="2767"/>
      <c r="AC9" s="2767"/>
      <c r="AD9" s="2767"/>
      <c r="AE9" s="2769"/>
      <c r="AF9" s="53"/>
      <c r="AG9" s="49"/>
    </row>
    <row r="10" spans="1:37" s="662" customFormat="1" ht="15" customHeight="1" x14ac:dyDescent="0.15">
      <c r="A10" s="3596" t="s">
        <v>3093</v>
      </c>
      <c r="B10" s="3597"/>
      <c r="C10" s="3597"/>
      <c r="D10" s="2679"/>
      <c r="E10" s="2752"/>
      <c r="F10" s="2752"/>
      <c r="G10" s="2752"/>
      <c r="H10" s="2752"/>
      <c r="I10" s="2752"/>
      <c r="J10" s="2752"/>
      <c r="K10" s="2752"/>
      <c r="L10" s="2752"/>
      <c r="M10" s="2752"/>
      <c r="N10" s="2752"/>
      <c r="O10" s="2752"/>
      <c r="P10" s="2753"/>
      <c r="Q10" s="3574" t="s">
        <v>187</v>
      </c>
      <c r="R10" s="3569"/>
      <c r="S10" s="3570"/>
      <c r="T10" s="2679"/>
      <c r="U10" s="2752"/>
      <c r="V10" s="2752"/>
      <c r="W10" s="2752"/>
      <c r="X10" s="2752"/>
      <c r="Y10" s="2752"/>
      <c r="Z10" s="2752"/>
      <c r="AA10" s="2752"/>
      <c r="AB10" s="2752"/>
      <c r="AC10" s="2752"/>
      <c r="AD10" s="2752"/>
      <c r="AE10" s="2759"/>
      <c r="AF10" s="2627" t="str">
        <f>IF(AND(D10="",T10=""),"←学校法人名・理事長名を記入してください。",IF(D10="","←学校法人名を記入してください。",IF(T10="","←理事長名を記入してください。","")))</f>
        <v>←学校法人名・理事長名を記入してください。</v>
      </c>
      <c r="AG10" s="49"/>
    </row>
    <row r="11" spans="1:37" s="662" customFormat="1" ht="12" customHeight="1" x14ac:dyDescent="0.15">
      <c r="A11" s="3608" t="s">
        <v>3095</v>
      </c>
      <c r="B11" s="3480"/>
      <c r="C11" s="3609"/>
      <c r="D11" s="3598"/>
      <c r="E11" s="3599"/>
      <c r="F11" s="3599"/>
      <c r="G11" s="3599"/>
      <c r="H11" s="3599"/>
      <c r="I11" s="3599"/>
      <c r="J11" s="3599"/>
      <c r="K11" s="3599"/>
      <c r="L11" s="3599"/>
      <c r="M11" s="3599"/>
      <c r="N11" s="3599"/>
      <c r="O11" s="3599"/>
      <c r="P11" s="3600"/>
      <c r="Q11" s="3601"/>
      <c r="R11" s="3602"/>
      <c r="S11" s="3603"/>
      <c r="T11" s="3598"/>
      <c r="U11" s="3599"/>
      <c r="V11" s="3599"/>
      <c r="W11" s="3599"/>
      <c r="X11" s="3599"/>
      <c r="Y11" s="3599"/>
      <c r="Z11" s="3599"/>
      <c r="AA11" s="3599"/>
      <c r="AB11" s="3599"/>
      <c r="AC11" s="3599"/>
      <c r="AD11" s="3599"/>
      <c r="AE11" s="3607"/>
      <c r="AF11" s="2627"/>
      <c r="AG11" s="49"/>
    </row>
    <row r="12" spans="1:37" s="662" customFormat="1" ht="12" customHeight="1" x14ac:dyDescent="0.15">
      <c r="A12" s="3610"/>
      <c r="B12" s="3611"/>
      <c r="C12" s="3612"/>
      <c r="D12" s="2698"/>
      <c r="E12" s="2699"/>
      <c r="F12" s="2699"/>
      <c r="G12" s="2699"/>
      <c r="H12" s="2699"/>
      <c r="I12" s="2699"/>
      <c r="J12" s="2699"/>
      <c r="K12" s="2699"/>
      <c r="L12" s="2699"/>
      <c r="M12" s="2699"/>
      <c r="N12" s="2699"/>
      <c r="O12" s="2699"/>
      <c r="P12" s="2754"/>
      <c r="Q12" s="3604"/>
      <c r="R12" s="3605"/>
      <c r="S12" s="3606"/>
      <c r="T12" s="2698"/>
      <c r="U12" s="2699"/>
      <c r="V12" s="2699"/>
      <c r="W12" s="2699"/>
      <c r="X12" s="2699"/>
      <c r="Y12" s="2699"/>
      <c r="Z12" s="2699"/>
      <c r="AA12" s="2699"/>
      <c r="AB12" s="2699"/>
      <c r="AC12" s="2699"/>
      <c r="AD12" s="2699"/>
      <c r="AE12" s="2760"/>
      <c r="AF12" s="2627"/>
      <c r="AG12" s="49"/>
    </row>
    <row r="13" spans="1:37" s="662" customFormat="1" ht="23.25" customHeight="1" x14ac:dyDescent="0.15">
      <c r="A13" s="3586" t="s">
        <v>7</v>
      </c>
      <c r="B13" s="3587"/>
      <c r="C13" s="3588"/>
      <c r="D13" s="3595" t="s">
        <v>8</v>
      </c>
      <c r="E13" s="2655"/>
      <c r="F13" s="2656"/>
      <c r="G13" s="2657"/>
      <c r="H13" s="3500"/>
      <c r="I13" s="3501"/>
      <c r="J13" s="3501"/>
      <c r="K13" s="3501"/>
      <c r="L13" s="3501"/>
      <c r="M13" s="3501"/>
      <c r="N13" s="3501"/>
      <c r="O13" s="3501"/>
      <c r="P13" s="3502"/>
      <c r="Q13" s="3503" t="s">
        <v>9</v>
      </c>
      <c r="R13" s="3504"/>
      <c r="S13" s="3505"/>
      <c r="T13" s="2624"/>
      <c r="U13" s="2625"/>
      <c r="V13" s="2625"/>
      <c r="W13" s="2625"/>
      <c r="X13" s="2625"/>
      <c r="Y13" s="2625"/>
      <c r="Z13" s="2625"/>
      <c r="AA13" s="2625"/>
      <c r="AB13" s="2625"/>
      <c r="AC13" s="2625"/>
      <c r="AD13" s="2625"/>
      <c r="AE13" s="2626"/>
      <c r="AF13" s="1250" t="str">
        <f>IF(AND(E13="",T13=""),"←郵便番号、学校法人電話番号を記入してください。",IF(E13="","←郵便番号を記入してください。",IF(T13="","←学校法人電話番号を記入してください。","")))</f>
        <v>←郵便番号、学校法人電話番号を記入してください。</v>
      </c>
      <c r="AG13" s="49"/>
    </row>
    <row r="14" spans="1:37" s="662" customFormat="1" ht="15" hidden="1" customHeight="1" x14ac:dyDescent="0.15">
      <c r="A14" s="3589"/>
      <c r="B14" s="3590"/>
      <c r="C14" s="3591"/>
      <c r="D14" s="3499"/>
      <c r="E14" s="2658"/>
      <c r="F14" s="2658"/>
      <c r="G14" s="2659"/>
      <c r="H14" s="2628"/>
      <c r="I14" s="2628"/>
      <c r="J14" s="2628"/>
      <c r="K14" s="2628"/>
      <c r="L14" s="2628"/>
      <c r="M14" s="2628"/>
      <c r="N14" s="2628"/>
      <c r="O14" s="2628"/>
      <c r="P14" s="2629"/>
      <c r="Q14" s="663"/>
      <c r="R14" s="664"/>
      <c r="S14" s="664"/>
      <c r="T14" s="472"/>
      <c r="U14" s="473"/>
      <c r="V14" s="473"/>
      <c r="W14" s="473"/>
      <c r="X14" s="473"/>
      <c r="Y14" s="473"/>
      <c r="Z14" s="473"/>
      <c r="AA14" s="473"/>
      <c r="AB14" s="473"/>
      <c r="AC14" s="473"/>
      <c r="AD14" s="473"/>
      <c r="AE14" s="474"/>
      <c r="AF14" s="1250"/>
      <c r="AG14" s="49"/>
    </row>
    <row r="15" spans="1:37" s="662" customFormat="1" ht="12" customHeight="1" x14ac:dyDescent="0.15">
      <c r="A15" s="3589"/>
      <c r="B15" s="3590"/>
      <c r="C15" s="3591"/>
      <c r="D15" s="2630"/>
      <c r="E15" s="2631"/>
      <c r="F15" s="2631"/>
      <c r="G15" s="2631"/>
      <c r="H15" s="2631"/>
      <c r="I15" s="2631"/>
      <c r="J15" s="2631"/>
      <c r="K15" s="2631"/>
      <c r="L15" s="2631"/>
      <c r="M15" s="2631"/>
      <c r="N15" s="2631"/>
      <c r="O15" s="2631"/>
      <c r="P15" s="2632"/>
      <c r="Q15" s="3480" t="s">
        <v>10</v>
      </c>
      <c r="R15" s="3480"/>
      <c r="S15" s="3480"/>
      <c r="T15" s="2638"/>
      <c r="U15" s="2639"/>
      <c r="V15" s="2639"/>
      <c r="W15" s="2639"/>
      <c r="X15" s="2639"/>
      <c r="Y15" s="2639"/>
      <c r="Z15" s="2639"/>
      <c r="AA15" s="2639"/>
      <c r="AB15" s="2639"/>
      <c r="AC15" s="2639"/>
      <c r="AD15" s="2639"/>
      <c r="AE15" s="2640"/>
      <c r="AF15" s="1250" t="str">
        <f>IF(AND(D15="",T15=""),"←学校法人所在地・学校法人FAX番号を記入してください。",IF(D15="","←学校法人所在地を記入してください。",IF(T15="","←学校法人FAX番号を記入してください。","")))</f>
        <v>←学校法人所在地・学校法人FAX番号を記入してください。</v>
      </c>
      <c r="AG15" s="49"/>
    </row>
    <row r="16" spans="1:37" s="662" customFormat="1" ht="12" customHeight="1" thickBot="1" x14ac:dyDescent="0.2">
      <c r="A16" s="3592"/>
      <c r="B16" s="3593"/>
      <c r="C16" s="3594"/>
      <c r="D16" s="2633"/>
      <c r="E16" s="2634"/>
      <c r="F16" s="2634"/>
      <c r="G16" s="2634"/>
      <c r="H16" s="2634"/>
      <c r="I16" s="2634"/>
      <c r="J16" s="2634"/>
      <c r="K16" s="2634"/>
      <c r="L16" s="2634"/>
      <c r="M16" s="2634"/>
      <c r="N16" s="2634"/>
      <c r="O16" s="2634"/>
      <c r="P16" s="2635"/>
      <c r="Q16" s="3481"/>
      <c r="R16" s="3481"/>
      <c r="S16" s="3481"/>
      <c r="T16" s="2641"/>
      <c r="U16" s="2642"/>
      <c r="V16" s="2642"/>
      <c r="W16" s="2642"/>
      <c r="X16" s="2642"/>
      <c r="Y16" s="2642"/>
      <c r="Z16" s="2642"/>
      <c r="AA16" s="2642"/>
      <c r="AB16" s="2642"/>
      <c r="AC16" s="2642"/>
      <c r="AD16" s="2642"/>
      <c r="AE16" s="2643"/>
      <c r="AF16" s="1250"/>
      <c r="AG16" s="49"/>
    </row>
    <row r="17" spans="1:33" s="662" customFormat="1" ht="12.75" customHeight="1" thickBot="1" x14ac:dyDescent="0.2">
      <c r="A17" s="665"/>
      <c r="B17" s="665"/>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53"/>
      <c r="AG17" s="49"/>
    </row>
    <row r="18" spans="1:33" s="662" customFormat="1" ht="15" hidden="1" customHeight="1" x14ac:dyDescent="0.15">
      <c r="A18" s="3534" t="s">
        <v>6</v>
      </c>
      <c r="B18" s="3535"/>
      <c r="C18" s="3536"/>
      <c r="D18" s="2666"/>
      <c r="E18" s="2667"/>
      <c r="F18" s="2667"/>
      <c r="G18" s="2667"/>
      <c r="H18" s="2667"/>
      <c r="I18" s="2667"/>
      <c r="J18" s="2667"/>
      <c r="K18" s="2667"/>
      <c r="L18" s="2667"/>
      <c r="M18" s="2667"/>
      <c r="N18" s="2667"/>
      <c r="O18" s="2667"/>
      <c r="P18" s="2667"/>
      <c r="Q18" s="3537" t="s">
        <v>3096</v>
      </c>
      <c r="R18" s="3538"/>
      <c r="S18" s="3539"/>
      <c r="T18" s="1191"/>
      <c r="U18" s="1192"/>
      <c r="V18" s="1192"/>
      <c r="W18" s="1192"/>
      <c r="X18" s="1192"/>
      <c r="Y18" s="1192"/>
      <c r="Z18" s="1192"/>
      <c r="AA18" s="1192"/>
      <c r="AB18" s="1192"/>
      <c r="AC18" s="1192"/>
      <c r="AD18" s="1192"/>
      <c r="AE18" s="1203"/>
      <c r="AF18" s="53"/>
      <c r="AG18" s="49"/>
    </row>
    <row r="19" spans="1:33" s="662" customFormat="1" ht="12" customHeight="1" x14ac:dyDescent="0.15">
      <c r="A19" s="3540" t="s">
        <v>12</v>
      </c>
      <c r="B19" s="3541"/>
      <c r="C19" s="3542"/>
      <c r="D19" s="3546"/>
      <c r="E19" s="3547"/>
      <c r="F19" s="3547"/>
      <c r="G19" s="3547"/>
      <c r="H19" s="3547"/>
      <c r="I19" s="3547"/>
      <c r="J19" s="3547"/>
      <c r="K19" s="3547"/>
      <c r="L19" s="3547"/>
      <c r="M19" s="3547"/>
      <c r="N19" s="3547"/>
      <c r="O19" s="3547"/>
      <c r="P19" s="3547"/>
      <c r="Q19" s="3537" t="s">
        <v>3097</v>
      </c>
      <c r="R19" s="3538"/>
      <c r="S19" s="3539"/>
      <c r="T19" s="1273"/>
      <c r="U19" s="3556"/>
      <c r="V19" s="3556"/>
      <c r="W19" s="3556"/>
      <c r="X19" s="3556"/>
      <c r="Y19" s="3556"/>
      <c r="Z19" s="3556"/>
      <c r="AA19" s="3556"/>
      <c r="AB19" s="3556"/>
      <c r="AC19" s="3556"/>
      <c r="AD19" s="3556"/>
      <c r="AE19" s="3557"/>
      <c r="AF19" s="49" t="str">
        <f>IF(D19="","←学校名を選択してください。","")</f>
        <v>←学校名を選択してください。</v>
      </c>
      <c r="AG19" s="49"/>
    </row>
    <row r="20" spans="1:33" s="662" customFormat="1" ht="12" customHeight="1" x14ac:dyDescent="0.15">
      <c r="A20" s="3543"/>
      <c r="B20" s="3544"/>
      <c r="C20" s="3545"/>
      <c r="D20" s="3548"/>
      <c r="E20" s="3549"/>
      <c r="F20" s="3549"/>
      <c r="G20" s="3549"/>
      <c r="H20" s="3549"/>
      <c r="I20" s="3549"/>
      <c r="J20" s="3549"/>
      <c r="K20" s="3549"/>
      <c r="L20" s="3549"/>
      <c r="M20" s="3549"/>
      <c r="N20" s="3549"/>
      <c r="O20" s="3549"/>
      <c r="P20" s="3549"/>
      <c r="Q20" s="3550"/>
      <c r="R20" s="3551"/>
      <c r="S20" s="3552"/>
      <c r="T20" s="3558"/>
      <c r="U20" s="3559"/>
      <c r="V20" s="3559"/>
      <c r="W20" s="3559"/>
      <c r="X20" s="3559"/>
      <c r="Y20" s="3559"/>
      <c r="Z20" s="3559"/>
      <c r="AA20" s="3559"/>
      <c r="AB20" s="3559"/>
      <c r="AC20" s="3559"/>
      <c r="AD20" s="3559"/>
      <c r="AE20" s="3560"/>
      <c r="AF20" s="1250" t="str">
        <f>IF(T19="","←校長名を記入してください。","")</f>
        <v>←校長名を記入してください。</v>
      </c>
      <c r="AG20" s="49"/>
    </row>
    <row r="21" spans="1:33" s="662" customFormat="1" ht="12" customHeight="1" x14ac:dyDescent="0.15">
      <c r="A21" s="3506" t="s">
        <v>14</v>
      </c>
      <c r="B21" s="3507"/>
      <c r="C21" s="3508"/>
      <c r="D21" s="2698"/>
      <c r="E21" s="2699"/>
      <c r="F21" s="2699"/>
      <c r="G21" s="2699"/>
      <c r="H21" s="2699"/>
      <c r="I21" s="2699"/>
      <c r="J21" s="2699"/>
      <c r="K21" s="2699"/>
      <c r="L21" s="2699"/>
      <c r="M21" s="2699"/>
      <c r="N21" s="2699"/>
      <c r="O21" s="2699"/>
      <c r="P21" s="2699"/>
      <c r="Q21" s="3553"/>
      <c r="R21" s="3554"/>
      <c r="S21" s="3555"/>
      <c r="T21" s="3561"/>
      <c r="U21" s="3562"/>
      <c r="V21" s="3562"/>
      <c r="W21" s="3562"/>
      <c r="X21" s="3562"/>
      <c r="Y21" s="3562"/>
      <c r="Z21" s="3562"/>
      <c r="AA21" s="3562"/>
      <c r="AB21" s="3562"/>
      <c r="AC21" s="3562"/>
      <c r="AD21" s="3562"/>
      <c r="AE21" s="3563"/>
      <c r="AF21" s="1250"/>
      <c r="AG21" s="49"/>
    </row>
    <row r="22" spans="1:33" s="662" customFormat="1" ht="12" customHeight="1" x14ac:dyDescent="0.15">
      <c r="A22" s="3509" t="s">
        <v>2908</v>
      </c>
      <c r="B22" s="3510"/>
      <c r="C22" s="3511"/>
      <c r="D22" s="3518" t="s">
        <v>11</v>
      </c>
      <c r="E22" s="3519"/>
      <c r="F22" s="3520"/>
      <c r="G22" s="3520"/>
      <c r="H22" s="3520"/>
      <c r="I22" s="3520"/>
      <c r="J22" s="3520"/>
      <c r="K22" s="3520"/>
      <c r="L22" s="3520"/>
      <c r="M22" s="3520"/>
      <c r="N22" s="3520"/>
      <c r="O22" s="3520"/>
      <c r="P22" s="3521"/>
      <c r="Q22" s="3522" t="s">
        <v>2922</v>
      </c>
      <c r="R22" s="3523"/>
      <c r="S22" s="3523"/>
      <c r="T22" s="3523"/>
      <c r="U22" s="3523"/>
      <c r="V22" s="3523"/>
      <c r="W22" s="3523"/>
      <c r="X22" s="3523"/>
      <c r="Y22" s="3523"/>
      <c r="Z22" s="3523"/>
      <c r="AA22" s="3523"/>
      <c r="AB22" s="3523"/>
      <c r="AC22" s="3523"/>
      <c r="AD22" s="3523"/>
      <c r="AE22" s="3524"/>
      <c r="AF22" s="476"/>
      <c r="AG22" s="49"/>
    </row>
    <row r="23" spans="1:33" s="662" customFormat="1" ht="12" customHeight="1" x14ac:dyDescent="0.15">
      <c r="A23" s="3512"/>
      <c r="B23" s="3513"/>
      <c r="C23" s="3514"/>
      <c r="D23" s="3525" t="s">
        <v>6</v>
      </c>
      <c r="E23" s="3526"/>
      <c r="F23" s="3527"/>
      <c r="G23" s="3527"/>
      <c r="H23" s="3527"/>
      <c r="I23" s="3527"/>
      <c r="J23" s="3527"/>
      <c r="K23" s="3527"/>
      <c r="L23" s="3527"/>
      <c r="M23" s="3527"/>
      <c r="N23" s="3527"/>
      <c r="O23" s="3527"/>
      <c r="P23" s="3528"/>
      <c r="Q23" s="3529" t="s">
        <v>2910</v>
      </c>
      <c r="R23" s="3530"/>
      <c r="S23" s="3531"/>
      <c r="T23" s="3482"/>
      <c r="U23" s="3483"/>
      <c r="V23" s="3483"/>
      <c r="W23" s="3483"/>
      <c r="X23" s="3483"/>
      <c r="Y23" s="3483"/>
      <c r="Z23" s="3483"/>
      <c r="AA23" s="3483"/>
      <c r="AB23" s="3483"/>
      <c r="AC23" s="3483"/>
      <c r="AD23" s="3483"/>
      <c r="AE23" s="3484"/>
      <c r="AF23" s="476"/>
      <c r="AG23" s="49"/>
    </row>
    <row r="24" spans="1:33" s="662" customFormat="1" ht="19.899999999999999" customHeight="1" x14ac:dyDescent="0.15">
      <c r="A24" s="3515"/>
      <c r="B24" s="3516"/>
      <c r="C24" s="3517"/>
      <c r="D24" s="3487" t="s">
        <v>2909</v>
      </c>
      <c r="E24" s="3488"/>
      <c r="F24" s="1201"/>
      <c r="G24" s="1201"/>
      <c r="H24" s="1201"/>
      <c r="I24" s="1201"/>
      <c r="J24" s="1201"/>
      <c r="K24" s="1201"/>
      <c r="L24" s="1201"/>
      <c r="M24" s="1201"/>
      <c r="N24" s="1201"/>
      <c r="O24" s="1201"/>
      <c r="P24" s="1202"/>
      <c r="Q24" s="3532"/>
      <c r="R24" s="3393"/>
      <c r="S24" s="3533"/>
      <c r="T24" s="3485"/>
      <c r="U24" s="3485"/>
      <c r="V24" s="3485"/>
      <c r="W24" s="3485"/>
      <c r="X24" s="3485"/>
      <c r="Y24" s="3485"/>
      <c r="Z24" s="3485"/>
      <c r="AA24" s="3485"/>
      <c r="AB24" s="3485"/>
      <c r="AC24" s="3485"/>
      <c r="AD24" s="3485"/>
      <c r="AE24" s="3486"/>
      <c r="AF24" s="476" t="str">
        <f>IF(F24="","←問い合わせ先氏名を記入してください。","")</f>
        <v>←問い合わせ先氏名を記入してください。</v>
      </c>
      <c r="AG24" s="49"/>
    </row>
    <row r="25" spans="1:33" s="662" customFormat="1" ht="24.75" customHeight="1" x14ac:dyDescent="0.15">
      <c r="A25" s="3489" t="s">
        <v>15</v>
      </c>
      <c r="B25" s="3490"/>
      <c r="C25" s="3491"/>
      <c r="D25" s="3498" t="s">
        <v>3098</v>
      </c>
      <c r="E25" s="2655"/>
      <c r="F25" s="2656"/>
      <c r="G25" s="2657"/>
      <c r="H25" s="3500"/>
      <c r="I25" s="3501"/>
      <c r="J25" s="3501"/>
      <c r="K25" s="3501"/>
      <c r="L25" s="3501"/>
      <c r="M25" s="3501"/>
      <c r="N25" s="3501"/>
      <c r="O25" s="3501"/>
      <c r="P25" s="3502"/>
      <c r="Q25" s="3503" t="s">
        <v>9</v>
      </c>
      <c r="R25" s="3504"/>
      <c r="S25" s="3505"/>
      <c r="T25" s="2624"/>
      <c r="U25" s="2625"/>
      <c r="V25" s="2625"/>
      <c r="W25" s="2625"/>
      <c r="X25" s="2625"/>
      <c r="Y25" s="2625"/>
      <c r="Z25" s="2625"/>
      <c r="AA25" s="2625"/>
      <c r="AB25" s="2625"/>
      <c r="AC25" s="2625"/>
      <c r="AD25" s="2625"/>
      <c r="AE25" s="2626"/>
      <c r="AF25" s="1250" t="str">
        <f>IF(T25="","←学校電話番号を記入してください。","")</f>
        <v>←学校電話番号を記入してください。</v>
      </c>
      <c r="AG25" s="49"/>
    </row>
    <row r="26" spans="1:33" s="662" customFormat="1" ht="15" hidden="1" customHeight="1" x14ac:dyDescent="0.15">
      <c r="A26" s="3492"/>
      <c r="B26" s="3493"/>
      <c r="C26" s="3494"/>
      <c r="D26" s="3499"/>
      <c r="E26" s="2658"/>
      <c r="F26" s="2658"/>
      <c r="G26" s="2659"/>
      <c r="H26" s="2628"/>
      <c r="I26" s="2628"/>
      <c r="J26" s="2628"/>
      <c r="K26" s="2628"/>
      <c r="L26" s="2628"/>
      <c r="M26" s="2628"/>
      <c r="N26" s="2628"/>
      <c r="O26" s="2628"/>
      <c r="P26" s="2629"/>
      <c r="Q26" s="665"/>
      <c r="R26" s="665"/>
      <c r="S26" s="665"/>
      <c r="T26" s="472"/>
      <c r="U26" s="473"/>
      <c r="V26" s="473"/>
      <c r="W26" s="473"/>
      <c r="X26" s="473"/>
      <c r="Y26" s="473"/>
      <c r="Z26" s="473"/>
      <c r="AA26" s="473"/>
      <c r="AB26" s="473"/>
      <c r="AC26" s="473"/>
      <c r="AD26" s="473"/>
      <c r="AE26" s="474"/>
      <c r="AF26" s="1250"/>
      <c r="AG26" s="49"/>
    </row>
    <row r="27" spans="1:33" s="662" customFormat="1" ht="12" customHeight="1" x14ac:dyDescent="0.15">
      <c r="A27" s="3492"/>
      <c r="B27" s="3493"/>
      <c r="C27" s="3494"/>
      <c r="D27" s="2630"/>
      <c r="E27" s="2631"/>
      <c r="F27" s="2631"/>
      <c r="G27" s="2631"/>
      <c r="H27" s="2631"/>
      <c r="I27" s="2631"/>
      <c r="J27" s="2631"/>
      <c r="K27" s="2631"/>
      <c r="L27" s="2631"/>
      <c r="M27" s="2631"/>
      <c r="N27" s="2631"/>
      <c r="O27" s="2631"/>
      <c r="P27" s="2632"/>
      <c r="Q27" s="3480" t="s">
        <v>10</v>
      </c>
      <c r="R27" s="3480"/>
      <c r="S27" s="3480"/>
      <c r="T27" s="2638"/>
      <c r="U27" s="2639"/>
      <c r="V27" s="2639"/>
      <c r="W27" s="2639"/>
      <c r="X27" s="2639"/>
      <c r="Y27" s="2639"/>
      <c r="Z27" s="2639"/>
      <c r="AA27" s="2639"/>
      <c r="AB27" s="2639"/>
      <c r="AC27" s="2639"/>
      <c r="AD27" s="2639"/>
      <c r="AE27" s="2640"/>
      <c r="AF27" s="1250" t="str">
        <f>IF(AND(D27="",T27=""),"←学校所在地・学校FAX番号を記入してください。",IF(D27="","←学校所在地を記入してください。",IF(T27="","←FAX番号を記入してください。","")))</f>
        <v>←学校所在地・学校FAX番号を記入してください。</v>
      </c>
      <c r="AG27" s="49"/>
    </row>
    <row r="28" spans="1:33" s="662" customFormat="1" ht="12" customHeight="1" thickBot="1" x14ac:dyDescent="0.2">
      <c r="A28" s="3495"/>
      <c r="B28" s="3496"/>
      <c r="C28" s="3497"/>
      <c r="D28" s="2633"/>
      <c r="E28" s="2634"/>
      <c r="F28" s="2634"/>
      <c r="G28" s="2634"/>
      <c r="H28" s="2634"/>
      <c r="I28" s="2634"/>
      <c r="J28" s="2634"/>
      <c r="K28" s="2634"/>
      <c r="L28" s="2634"/>
      <c r="M28" s="2634"/>
      <c r="N28" s="2634"/>
      <c r="O28" s="2634"/>
      <c r="P28" s="2635"/>
      <c r="Q28" s="3481"/>
      <c r="R28" s="3481"/>
      <c r="S28" s="3481"/>
      <c r="T28" s="2641"/>
      <c r="U28" s="2642"/>
      <c r="V28" s="2642"/>
      <c r="W28" s="2642"/>
      <c r="X28" s="2642"/>
      <c r="Y28" s="2642"/>
      <c r="Z28" s="2642"/>
      <c r="AA28" s="2642"/>
      <c r="AB28" s="2642"/>
      <c r="AC28" s="2642"/>
      <c r="AD28" s="2642"/>
      <c r="AE28" s="2643"/>
      <c r="AF28" s="1250"/>
      <c r="AG28" s="49"/>
    </row>
    <row r="29" spans="1:33" s="662" customFormat="1" ht="4.9000000000000004" customHeight="1" x14ac:dyDescent="0.15">
      <c r="A29" s="666"/>
      <c r="B29" s="666"/>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c r="AA29" s="666"/>
      <c r="AB29" s="666"/>
      <c r="AC29" s="666"/>
      <c r="AD29" s="666"/>
      <c r="AE29" s="666"/>
      <c r="AF29" s="50"/>
      <c r="AG29" s="667"/>
    </row>
    <row r="30" spans="1:33" s="662" customFormat="1" ht="4.9000000000000004" customHeight="1" x14ac:dyDescent="0.15">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666"/>
      <c r="AB30" s="666"/>
      <c r="AC30" s="666"/>
      <c r="AD30" s="666"/>
      <c r="AE30" s="666"/>
      <c r="AF30" s="50"/>
      <c r="AG30" s="667"/>
    </row>
    <row r="31" spans="1:33" s="662" customFormat="1" ht="27.75" customHeight="1" thickBot="1" x14ac:dyDescent="0.2">
      <c r="A31" s="3469" t="s">
        <v>4701</v>
      </c>
      <c r="B31" s="3469"/>
      <c r="C31" s="3469"/>
      <c r="D31" s="3469"/>
      <c r="E31" s="3469"/>
      <c r="F31" s="3469"/>
      <c r="G31" s="3469"/>
      <c r="H31" s="3469"/>
      <c r="I31" s="3469"/>
      <c r="J31" s="3469"/>
      <c r="K31" s="3469"/>
      <c r="L31" s="3469"/>
      <c r="M31" s="3469"/>
      <c r="N31" s="3469"/>
      <c r="O31" s="3469"/>
      <c r="P31" s="3469"/>
      <c r="Q31" s="3469"/>
      <c r="R31" s="3469"/>
      <c r="S31" s="3469"/>
      <c r="T31" s="3469"/>
      <c r="U31" s="3469"/>
      <c r="V31" s="3469"/>
      <c r="W31" s="3469"/>
      <c r="X31" s="3469"/>
      <c r="Y31" s="3469"/>
      <c r="Z31" s="3469"/>
      <c r="AA31" s="3469"/>
      <c r="AB31" s="3469"/>
      <c r="AC31" s="3469"/>
      <c r="AD31" s="3469"/>
      <c r="AE31" s="3469"/>
      <c r="AF31" s="50"/>
      <c r="AG31" s="667"/>
    </row>
    <row r="32" spans="1:33" s="662" customFormat="1" ht="30" customHeight="1" thickBot="1" x14ac:dyDescent="0.2">
      <c r="A32" s="3470" t="s">
        <v>2888</v>
      </c>
      <c r="B32" s="3471"/>
      <c r="C32" s="3472" t="s">
        <v>2889</v>
      </c>
      <c r="D32" s="3473"/>
      <c r="E32" s="3473"/>
      <c r="F32" s="3473"/>
      <c r="G32" s="3473"/>
      <c r="H32" s="3473"/>
      <c r="I32" s="3473"/>
      <c r="J32" s="3473"/>
      <c r="K32" s="3473"/>
      <c r="L32" s="3473"/>
      <c r="M32" s="3473"/>
      <c r="N32" s="3473"/>
      <c r="O32" s="3473"/>
      <c r="P32" s="3473"/>
      <c r="Q32" s="3473"/>
      <c r="R32" s="3473"/>
      <c r="S32" s="3473"/>
      <c r="T32" s="3473"/>
      <c r="U32" s="3473"/>
      <c r="V32" s="3473"/>
      <c r="W32" s="3473"/>
      <c r="X32" s="3473"/>
      <c r="Y32" s="3473"/>
      <c r="Z32" s="3473"/>
      <c r="AA32" s="3473"/>
      <c r="AB32" s="3473"/>
      <c r="AC32" s="3473"/>
      <c r="AD32" s="3473"/>
      <c r="AE32" s="3474"/>
      <c r="AF32" s="54" t="str">
        <f>IF(AK2="未加盟","",IF(A33="","←事業団からのデータ提供に同意いただける場合には、チェックを入れてください。",""))</f>
        <v>←事業団からのデータ提供に同意いただける場合には、チェックを入れてください。</v>
      </c>
      <c r="AG32" s="667"/>
    </row>
    <row r="33" spans="1:33" s="662" customFormat="1" ht="50.1" customHeight="1" thickBot="1" x14ac:dyDescent="0.2">
      <c r="A33" s="3478"/>
      <c r="B33" s="3479"/>
      <c r="C33" s="3475"/>
      <c r="D33" s="3476"/>
      <c r="E33" s="3476"/>
      <c r="F33" s="3476"/>
      <c r="G33" s="3476"/>
      <c r="H33" s="3476"/>
      <c r="I33" s="3476"/>
      <c r="J33" s="3476"/>
      <c r="K33" s="3476"/>
      <c r="L33" s="3476"/>
      <c r="M33" s="3476"/>
      <c r="N33" s="3476"/>
      <c r="O33" s="3476"/>
      <c r="P33" s="3476"/>
      <c r="Q33" s="3476"/>
      <c r="R33" s="3476"/>
      <c r="S33" s="3476"/>
      <c r="T33" s="3476"/>
      <c r="U33" s="3476"/>
      <c r="V33" s="3476"/>
      <c r="W33" s="3476"/>
      <c r="X33" s="3476"/>
      <c r="Y33" s="3476"/>
      <c r="Z33" s="3476"/>
      <c r="AA33" s="3476"/>
      <c r="AB33" s="3476"/>
      <c r="AC33" s="3476"/>
      <c r="AD33" s="3476"/>
      <c r="AE33" s="3477"/>
      <c r="AF33" s="50"/>
      <c r="AG33" s="667"/>
    </row>
    <row r="34" spans="1:33" s="662" customFormat="1" ht="4.9000000000000004" customHeight="1" thickBot="1" x14ac:dyDescent="0.2">
      <c r="A34" s="666"/>
      <c r="B34" s="666"/>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c r="AA34" s="666"/>
      <c r="AB34" s="666"/>
      <c r="AC34" s="666"/>
      <c r="AD34" s="666"/>
      <c r="AE34" s="666"/>
      <c r="AF34" s="50"/>
      <c r="AG34" s="667"/>
    </row>
    <row r="35" spans="1:33" s="662" customFormat="1" ht="35.25" customHeight="1" thickBot="1" x14ac:dyDescent="0.2">
      <c r="A35" s="2618" t="str">
        <f>IF(A33="","本票の以下項目より回答をお願いいたします。",IF(A33="✔","【本票】の回答は不要です。【別票】の回答をお願いいたします。",""))</f>
        <v>本票の以下項目より回答をお願いいたします。</v>
      </c>
      <c r="B35" s="2619"/>
      <c r="C35" s="2619"/>
      <c r="D35" s="2619"/>
      <c r="E35" s="2619"/>
      <c r="F35" s="2619"/>
      <c r="G35" s="2619"/>
      <c r="H35" s="2619"/>
      <c r="I35" s="2619"/>
      <c r="J35" s="2619"/>
      <c r="K35" s="2619"/>
      <c r="L35" s="2619"/>
      <c r="M35" s="2619"/>
      <c r="N35" s="2619"/>
      <c r="O35" s="2619"/>
      <c r="P35" s="2619"/>
      <c r="Q35" s="2619"/>
      <c r="R35" s="2619"/>
      <c r="S35" s="2619"/>
      <c r="T35" s="2619"/>
      <c r="U35" s="2619"/>
      <c r="V35" s="2619"/>
      <c r="W35" s="2619"/>
      <c r="X35" s="2619"/>
      <c r="Y35" s="2619"/>
      <c r="Z35" s="2619"/>
      <c r="AA35" s="2619"/>
      <c r="AB35" s="2619"/>
      <c r="AC35" s="2619"/>
      <c r="AD35" s="2619"/>
      <c r="AE35" s="2620"/>
      <c r="AF35" s="50"/>
      <c r="AG35" s="667"/>
    </row>
    <row r="36" spans="1:33" s="662" customFormat="1" ht="11.25" customHeight="1" thickBot="1" x14ac:dyDescent="0.2">
      <c r="A36" s="3455"/>
      <c r="B36" s="3455"/>
      <c r="C36" s="3455"/>
      <c r="D36" s="3455"/>
      <c r="E36" s="3455"/>
      <c r="F36" s="3455"/>
      <c r="G36" s="3455"/>
      <c r="H36" s="3455"/>
      <c r="I36" s="3455"/>
      <c r="J36" s="3455"/>
      <c r="K36" s="3455"/>
      <c r="L36" s="3455"/>
      <c r="M36" s="3455"/>
      <c r="N36" s="3455"/>
      <c r="O36" s="3455"/>
      <c r="P36" s="3455"/>
      <c r="Q36" s="3455"/>
      <c r="R36" s="3455"/>
      <c r="S36" s="3455"/>
      <c r="T36" s="3455"/>
      <c r="U36" s="3455"/>
      <c r="V36" s="3455"/>
      <c r="W36" s="3455"/>
      <c r="X36" s="3455"/>
      <c r="Y36" s="3455"/>
      <c r="Z36" s="3455"/>
      <c r="AA36" s="3455"/>
      <c r="AB36" s="3455"/>
      <c r="AC36" s="3455"/>
      <c r="AD36" s="3455"/>
      <c r="AE36" s="3455"/>
      <c r="AF36" s="50"/>
      <c r="AG36" s="667"/>
    </row>
    <row r="37" spans="1:33" s="662" customFormat="1" ht="33.75" customHeight="1" x14ac:dyDescent="0.15">
      <c r="A37" s="3455" t="s">
        <v>4702</v>
      </c>
      <c r="B37" s="3455"/>
      <c r="C37" s="3455"/>
      <c r="D37" s="3455"/>
      <c r="E37" s="3455"/>
      <c r="F37" s="3455"/>
      <c r="G37" s="3455"/>
      <c r="H37" s="3455"/>
      <c r="I37" s="3455"/>
      <c r="J37" s="3455"/>
      <c r="K37" s="3455"/>
      <c r="L37" s="3455"/>
      <c r="M37" s="3455"/>
      <c r="N37" s="3455"/>
      <c r="O37" s="3455"/>
      <c r="P37" s="3455"/>
      <c r="Q37" s="3455"/>
      <c r="R37" s="3455"/>
      <c r="S37" s="3455"/>
      <c r="T37" s="3455"/>
      <c r="U37" s="3455"/>
      <c r="V37" s="3455"/>
      <c r="W37" s="3455"/>
      <c r="X37" s="3455"/>
      <c r="Y37" s="3455"/>
      <c r="Z37" s="3455"/>
      <c r="AA37" s="3455"/>
      <c r="AB37" s="3455"/>
      <c r="AC37" s="3455"/>
      <c r="AD37" s="3455"/>
      <c r="AE37" s="3455"/>
      <c r="AF37" s="50"/>
      <c r="AG37" s="667"/>
    </row>
    <row r="38" spans="1:33" s="662" customFormat="1" ht="4.9000000000000004" customHeight="1" x14ac:dyDescent="0.15">
      <c r="A38" s="666"/>
      <c r="B38" s="666"/>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c r="AA38" s="666"/>
      <c r="AB38" s="666"/>
      <c r="AC38" s="666"/>
      <c r="AD38" s="666"/>
      <c r="AE38" s="666"/>
      <c r="AF38" s="50"/>
      <c r="AG38" s="667"/>
    </row>
    <row r="39" spans="1:33" s="662" customFormat="1" ht="4.9000000000000004" customHeight="1" x14ac:dyDescent="0.15">
      <c r="A39" s="666"/>
      <c r="B39" s="666"/>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c r="AA39" s="666"/>
      <c r="AB39" s="666"/>
      <c r="AC39" s="666"/>
      <c r="AD39" s="666"/>
      <c r="AE39" s="666"/>
      <c r="AF39" s="50"/>
      <c r="AG39" s="667"/>
    </row>
    <row r="40" spans="1:33" s="662" customFormat="1" ht="12.75" customHeight="1" thickBot="1" x14ac:dyDescent="0.2">
      <c r="A40" s="666"/>
      <c r="B40" s="666"/>
      <c r="C40" s="666"/>
      <c r="D40" s="666"/>
      <c r="E40" s="666"/>
      <c r="F40" s="666"/>
      <c r="G40" s="666"/>
      <c r="H40" s="666"/>
      <c r="I40" s="666"/>
      <c r="J40" s="666"/>
      <c r="K40" s="666"/>
      <c r="L40" s="666"/>
      <c r="M40" s="666"/>
      <c r="N40" s="666"/>
      <c r="O40" s="666"/>
      <c r="P40" s="666"/>
      <c r="Q40" s="666"/>
      <c r="R40" s="666"/>
      <c r="S40" s="666"/>
      <c r="T40" s="666"/>
      <c r="U40" s="666"/>
      <c r="V40" s="3456" t="s">
        <v>2941</v>
      </c>
      <c r="W40" s="3456"/>
      <c r="X40" s="3456"/>
      <c r="Y40" s="3456"/>
      <c r="Z40" s="3456"/>
      <c r="AA40" s="3456"/>
      <c r="AB40" s="3456"/>
      <c r="AC40" s="3456"/>
      <c r="AD40" s="3456"/>
      <c r="AE40" s="666"/>
      <c r="AF40" s="50"/>
      <c r="AG40" s="667"/>
    </row>
    <row r="41" spans="1:33" s="43" customFormat="1" ht="12.75" customHeight="1" x14ac:dyDescent="0.15">
      <c r="A41" s="3457" t="s">
        <v>16</v>
      </c>
      <c r="B41" s="3458"/>
      <c r="C41" s="3458"/>
      <c r="D41" s="3458"/>
      <c r="E41" s="3458"/>
      <c r="F41" s="3459"/>
      <c r="G41" s="668"/>
      <c r="H41" s="668"/>
      <c r="I41" s="668"/>
      <c r="J41" s="668"/>
      <c r="K41" s="668"/>
      <c r="L41" s="668"/>
      <c r="M41" s="668"/>
      <c r="N41" s="668"/>
      <c r="O41" s="668"/>
      <c r="P41" s="668"/>
      <c r="Q41" s="668"/>
      <c r="R41" s="668"/>
      <c r="S41" s="668"/>
      <c r="T41" s="669"/>
      <c r="U41" s="669"/>
      <c r="V41" s="3460" t="s">
        <v>2938</v>
      </c>
      <c r="W41" s="3460"/>
      <c r="X41" s="3461"/>
      <c r="Y41" s="670"/>
      <c r="Z41" s="670"/>
      <c r="AA41" s="670"/>
      <c r="AB41" s="670"/>
      <c r="AC41" s="670"/>
      <c r="AD41" s="671"/>
      <c r="AE41" s="666"/>
      <c r="AF41" s="226" t="str">
        <f>IF(SUM(Y43+AB43)&lt;&gt;AA54,"←男女別生徒数計が現員総数と一致しません。","")</f>
        <v/>
      </c>
    </row>
    <row r="42" spans="1:33" s="43" customFormat="1" ht="12.75" customHeight="1" thickBot="1" x14ac:dyDescent="0.2">
      <c r="A42" s="672">
        <v>1</v>
      </c>
      <c r="B42" s="3432" t="s">
        <v>17</v>
      </c>
      <c r="C42" s="3433"/>
      <c r="D42" s="3433"/>
      <c r="E42" s="673"/>
      <c r="F42" s="675"/>
      <c r="G42" s="668"/>
      <c r="H42" s="668"/>
      <c r="I42" s="668"/>
      <c r="J42" s="668"/>
      <c r="K42" s="668"/>
      <c r="L42" s="668"/>
      <c r="M42" s="668"/>
      <c r="N42" s="668"/>
      <c r="O42" s="668"/>
      <c r="P42" s="668"/>
      <c r="Q42" s="668"/>
      <c r="R42" s="668"/>
      <c r="S42" s="668"/>
      <c r="T42" s="668"/>
      <c r="U42" s="668"/>
      <c r="V42" s="3462"/>
      <c r="W42" s="3462"/>
      <c r="X42" s="3463"/>
      <c r="Y42" s="3464" t="s">
        <v>2939</v>
      </c>
      <c r="Z42" s="3465"/>
      <c r="AA42" s="3466"/>
      <c r="AB42" s="3467" t="s">
        <v>2940</v>
      </c>
      <c r="AC42" s="3468"/>
      <c r="AD42" s="3468"/>
      <c r="AE42" s="666"/>
      <c r="AF42" s="388" t="str">
        <f>IF(AND(A46=3,OR(Y43="",AB43="")),"←男女別生徒数を記入してください。",
IF(AND(A46=1,Y43=""),"←男子生徒数を記入してください。",
IF(AND(A46=2,AB43=""),"←女子生徒数を記入してください。","")))</f>
        <v/>
      </c>
    </row>
    <row r="43" spans="1:33" s="43" customFormat="1" ht="12.75" customHeight="1" x14ac:dyDescent="0.15">
      <c r="A43" s="672">
        <v>2</v>
      </c>
      <c r="B43" s="3432" t="s">
        <v>18</v>
      </c>
      <c r="C43" s="3433"/>
      <c r="D43" s="3433"/>
      <c r="E43" s="673"/>
      <c r="F43" s="675"/>
      <c r="G43" s="3445" t="s">
        <v>20</v>
      </c>
      <c r="H43" s="3446" t="s">
        <v>21</v>
      </c>
      <c r="I43" s="3446"/>
      <c r="J43" s="3446"/>
      <c r="K43" s="3446"/>
      <c r="L43" s="3446"/>
      <c r="M43" s="3446"/>
      <c r="N43" s="3446"/>
      <c r="O43" s="3446"/>
      <c r="P43" s="3446"/>
      <c r="Q43" s="3446"/>
      <c r="R43" s="668"/>
      <c r="S43" s="668"/>
      <c r="T43" s="676"/>
      <c r="U43" s="676"/>
      <c r="V43" s="3447">
        <f>SUM(Y43,AB43)</f>
        <v>0</v>
      </c>
      <c r="W43" s="3448"/>
      <c r="X43" s="677"/>
      <c r="Y43" s="3451"/>
      <c r="Z43" s="3452"/>
      <c r="AA43" s="678"/>
      <c r="AB43" s="3451"/>
      <c r="AC43" s="3452"/>
      <c r="AD43" s="679"/>
      <c r="AE43" s="676"/>
      <c r="AF43" s="3431" t="str">
        <f>IF(OR(A46="　",A46=""),"←男女共学別を選択してください。","")</f>
        <v>←男女共学別を選択してください。</v>
      </c>
    </row>
    <row r="44" spans="1:33" s="43" customFormat="1" ht="12.75" customHeight="1" thickBot="1" x14ac:dyDescent="0.2">
      <c r="A44" s="672">
        <v>3</v>
      </c>
      <c r="B44" s="3432" t="s">
        <v>19</v>
      </c>
      <c r="C44" s="3433"/>
      <c r="D44" s="3433"/>
      <c r="E44" s="673"/>
      <c r="F44" s="675"/>
      <c r="G44" s="3445"/>
      <c r="H44" s="3446"/>
      <c r="I44" s="3446"/>
      <c r="J44" s="3446"/>
      <c r="K44" s="3446"/>
      <c r="L44" s="3446"/>
      <c r="M44" s="3446"/>
      <c r="N44" s="3446"/>
      <c r="O44" s="3446"/>
      <c r="P44" s="3446"/>
      <c r="Q44" s="3446"/>
      <c r="R44" s="681"/>
      <c r="S44" s="682"/>
      <c r="T44" s="676"/>
      <c r="U44" s="676"/>
      <c r="V44" s="3449"/>
      <c r="W44" s="3450"/>
      <c r="X44" s="683" t="s">
        <v>86</v>
      </c>
      <c r="Y44" s="3453"/>
      <c r="Z44" s="3454"/>
      <c r="AA44" s="684" t="s">
        <v>86</v>
      </c>
      <c r="AB44" s="3453"/>
      <c r="AC44" s="3454"/>
      <c r="AD44" s="685" t="s">
        <v>86</v>
      </c>
      <c r="AE44" s="676"/>
      <c r="AF44" s="3431"/>
    </row>
    <row r="45" spans="1:33" s="43" customFormat="1" ht="17.25" customHeight="1" thickBot="1" x14ac:dyDescent="0.2">
      <c r="A45" s="686" t="s">
        <v>22</v>
      </c>
      <c r="B45" s="673"/>
      <c r="C45" s="687"/>
      <c r="D45" s="687"/>
      <c r="E45" s="673"/>
      <c r="F45" s="675"/>
      <c r="G45" s="688">
        <v>2</v>
      </c>
      <c r="H45" s="3434" t="s">
        <v>23</v>
      </c>
      <c r="I45" s="3434"/>
      <c r="J45" s="3434"/>
      <c r="K45" s="3434"/>
      <c r="L45" s="3434"/>
      <c r="M45" s="3434"/>
      <c r="N45" s="3434"/>
      <c r="O45" s="3434"/>
      <c r="P45" s="3434"/>
      <c r="Q45" s="3434"/>
      <c r="R45" s="681"/>
      <c r="S45" s="682"/>
      <c r="T45" s="676"/>
      <c r="U45" s="676"/>
      <c r="V45" s="676"/>
      <c r="W45" s="676"/>
      <c r="X45" s="676"/>
      <c r="Y45" s="676"/>
      <c r="Z45" s="676"/>
      <c r="AA45" s="676"/>
      <c r="AB45" s="676"/>
      <c r="AC45" s="676"/>
      <c r="AD45" s="676"/>
      <c r="AE45" s="676"/>
      <c r="AF45" s="3431"/>
    </row>
    <row r="46" spans="1:33" s="43" customFormat="1" ht="15" customHeight="1" thickBot="1" x14ac:dyDescent="0.2">
      <c r="A46" s="500"/>
      <c r="B46" s="690" t="s">
        <v>24</v>
      </c>
      <c r="C46" s="691"/>
      <c r="D46" s="691"/>
      <c r="E46" s="692"/>
      <c r="F46" s="693"/>
      <c r="G46" s="694"/>
      <c r="H46" s="3434"/>
      <c r="I46" s="3434"/>
      <c r="J46" s="3434"/>
      <c r="K46" s="3434"/>
      <c r="L46" s="3434"/>
      <c r="M46" s="3434"/>
      <c r="N46" s="3434"/>
      <c r="O46" s="3434"/>
      <c r="P46" s="3434"/>
      <c r="Q46" s="3434"/>
      <c r="R46" s="681"/>
      <c r="S46" s="682"/>
      <c r="T46" s="676"/>
      <c r="U46" s="676"/>
      <c r="V46" s="676"/>
      <c r="W46" s="676"/>
      <c r="X46" s="676"/>
      <c r="Y46" s="676"/>
      <c r="Z46" s="676"/>
      <c r="AA46" s="676"/>
      <c r="AB46" s="676"/>
      <c r="AC46" s="676"/>
      <c r="AD46" s="676"/>
      <c r="AE46" s="676"/>
      <c r="AF46" s="58"/>
    </row>
    <row r="47" spans="1:33" s="43" customFormat="1" ht="4.9000000000000004" customHeight="1" x14ac:dyDescent="0.15">
      <c r="A47" s="695"/>
      <c r="B47" s="695"/>
      <c r="C47" s="695"/>
      <c r="D47" s="695"/>
      <c r="E47" s="695"/>
      <c r="F47" s="695"/>
      <c r="G47" s="695"/>
      <c r="H47" s="689"/>
      <c r="I47" s="689"/>
      <c r="J47" s="689"/>
      <c r="K47" s="689"/>
      <c r="L47" s="689"/>
      <c r="M47" s="689"/>
      <c r="N47" s="689"/>
      <c r="O47" s="689"/>
      <c r="P47" s="689"/>
      <c r="Q47" s="689"/>
      <c r="R47" s="681"/>
      <c r="S47" s="682"/>
      <c r="T47" s="676"/>
      <c r="U47" s="676"/>
      <c r="V47" s="676"/>
      <c r="W47" s="676"/>
      <c r="X47" s="676"/>
      <c r="Y47" s="676"/>
      <c r="Z47" s="676"/>
      <c r="AA47" s="676"/>
      <c r="AB47" s="676"/>
      <c r="AC47" s="676"/>
      <c r="AD47" s="676"/>
      <c r="AE47" s="676"/>
      <c r="AF47" s="58"/>
    </row>
    <row r="48" spans="1:33" s="662" customFormat="1" ht="22.5" customHeight="1" thickBot="1" x14ac:dyDescent="0.2">
      <c r="A48" s="696" t="s">
        <v>4788</v>
      </c>
      <c r="B48" s="697"/>
      <c r="C48" s="697"/>
      <c r="D48" s="697"/>
      <c r="E48" s="697"/>
      <c r="F48" s="697"/>
      <c r="G48" s="697"/>
      <c r="H48" s="697"/>
      <c r="I48" s="697"/>
      <c r="J48" s="697"/>
      <c r="K48" s="697"/>
      <c r="L48" s="666"/>
      <c r="M48" s="666"/>
      <c r="N48" s="666"/>
      <c r="O48" s="666"/>
      <c r="P48" s="666"/>
      <c r="Q48" s="666"/>
      <c r="R48" s="698"/>
      <c r="S48" s="698"/>
      <c r="T48" s="698"/>
      <c r="U48" s="698"/>
      <c r="V48" s="698"/>
      <c r="W48" s="698"/>
      <c r="X48" s="699"/>
      <c r="Y48" s="666"/>
      <c r="Z48" s="666"/>
      <c r="AA48" s="666"/>
      <c r="AB48" s="700" t="s">
        <v>25</v>
      </c>
      <c r="AC48" s="701"/>
      <c r="AD48" s="701"/>
      <c r="AE48" s="701"/>
      <c r="AF48" s="54" t="str">
        <f>IF(OR(AND(O56=0,H71&gt;0),AND(Q56=0,K71&gt;0),AND(S56=0,N71&gt;0),AND(U56=0,Q71&gt;0),AND(W56=0,T71&gt;0),AND(Y56=0,W71&gt;0)),"←Ⅰ.生徒数とⅡ.学級数の回答が整合しません。（生徒数・学級数のいずれかが「0」でない学年で、「0」が入力されています。）","")</f>
        <v/>
      </c>
      <c r="AG48" s="667"/>
    </row>
    <row r="49" spans="1:33" s="662" customFormat="1" ht="15" customHeight="1" x14ac:dyDescent="0.15">
      <c r="A49" s="3335" t="s">
        <v>188</v>
      </c>
      <c r="B49" s="3315"/>
      <c r="C49" s="3318"/>
      <c r="D49" s="3438" t="s">
        <v>3082</v>
      </c>
      <c r="E49" s="3439"/>
      <c r="F49" s="3439"/>
      <c r="G49" s="3439"/>
      <c r="H49" s="3439"/>
      <c r="I49" s="3439"/>
      <c r="J49" s="3439"/>
      <c r="K49" s="3440"/>
      <c r="L49" s="3439" t="s">
        <v>189</v>
      </c>
      <c r="M49" s="3439"/>
      <c r="N49" s="3439"/>
      <c r="O49" s="3439"/>
      <c r="P49" s="3439"/>
      <c r="Q49" s="3439"/>
      <c r="R49" s="3439"/>
      <c r="S49" s="3439"/>
      <c r="T49" s="3439"/>
      <c r="U49" s="3439"/>
      <c r="V49" s="3439"/>
      <c r="W49" s="3439"/>
      <c r="X49" s="3439"/>
      <c r="Y49" s="3439"/>
      <c r="Z49" s="3439"/>
      <c r="AA49" s="3439"/>
      <c r="AB49" s="3441"/>
      <c r="AC49" s="702"/>
      <c r="AD49" s="702"/>
      <c r="AE49" s="702"/>
      <c r="AF49" s="50"/>
      <c r="AG49" s="667"/>
    </row>
    <row r="50" spans="1:33" s="662" customFormat="1" ht="10.15" customHeight="1" x14ac:dyDescent="0.15">
      <c r="A50" s="3435"/>
      <c r="B50" s="3436"/>
      <c r="C50" s="3437"/>
      <c r="D50" s="3360" t="s">
        <v>4703</v>
      </c>
      <c r="E50" s="3411"/>
      <c r="F50" s="3408" t="s">
        <v>4704</v>
      </c>
      <c r="G50" s="3408"/>
      <c r="H50" s="3408" t="s">
        <v>3106</v>
      </c>
      <c r="I50" s="3408"/>
      <c r="J50" s="3411" t="s">
        <v>3107</v>
      </c>
      <c r="K50" s="3442"/>
      <c r="L50" s="3360" t="s">
        <v>2935</v>
      </c>
      <c r="M50" s="3411"/>
      <c r="N50" s="3411"/>
      <c r="O50" s="3408" t="s">
        <v>2945</v>
      </c>
      <c r="P50" s="3408"/>
      <c r="Q50" s="3408" t="s">
        <v>2946</v>
      </c>
      <c r="R50" s="3408"/>
      <c r="S50" s="3408" t="s">
        <v>2947</v>
      </c>
      <c r="T50" s="3408"/>
      <c r="U50" s="3408" t="s">
        <v>4705</v>
      </c>
      <c r="V50" s="3408"/>
      <c r="W50" s="3408" t="s">
        <v>4706</v>
      </c>
      <c r="X50" s="3408"/>
      <c r="Y50" s="3408" t="s">
        <v>4707</v>
      </c>
      <c r="Z50" s="3408"/>
      <c r="AA50" s="3411" t="s">
        <v>2809</v>
      </c>
      <c r="AB50" s="3412"/>
      <c r="AC50" s="702"/>
      <c r="AD50" s="702"/>
      <c r="AE50" s="702"/>
      <c r="AF50" s="50"/>
      <c r="AG50" s="667"/>
    </row>
    <row r="51" spans="1:33" s="662" customFormat="1" ht="10.15" customHeight="1" x14ac:dyDescent="0.15">
      <c r="A51" s="3435"/>
      <c r="B51" s="3436"/>
      <c r="C51" s="3437"/>
      <c r="D51" s="3384"/>
      <c r="E51" s="3413"/>
      <c r="F51" s="3409"/>
      <c r="G51" s="3409"/>
      <c r="H51" s="3409"/>
      <c r="I51" s="3409"/>
      <c r="J51" s="3413"/>
      <c r="K51" s="3443"/>
      <c r="L51" s="3384"/>
      <c r="M51" s="3413"/>
      <c r="N51" s="3413"/>
      <c r="O51" s="3409"/>
      <c r="P51" s="3409"/>
      <c r="Q51" s="3409"/>
      <c r="R51" s="3409"/>
      <c r="S51" s="3409"/>
      <c r="T51" s="3409"/>
      <c r="U51" s="3409"/>
      <c r="V51" s="3409"/>
      <c r="W51" s="3409"/>
      <c r="X51" s="3409"/>
      <c r="Y51" s="3409"/>
      <c r="Z51" s="3409"/>
      <c r="AA51" s="3413"/>
      <c r="AB51" s="3414"/>
      <c r="AC51" s="702"/>
      <c r="AD51" s="702"/>
      <c r="AE51" s="702"/>
      <c r="AF51" s="1631" t="str">
        <f>IF((SUM(D55:D62)-D53&lt;&gt;0),"←入学志願者数計が学科別内訳の計と一致しません。",
  IF((SUM(F55:F62)-F53&lt;&gt;0),"←受験者数計が学科別内訳の計と一致しません。",
  IF((SUM(H55:H62)-H53&lt;&gt;0),"←合格者数計が学科別内訳の計と一致しません。",
  IF((SUM(J55:M62)-J53&lt;&gt;0),"←入学者数計が学科別内訳の計と一致しません。",""))))</f>
        <v/>
      </c>
      <c r="AG51" s="667"/>
    </row>
    <row r="52" spans="1:33" s="662" customFormat="1" ht="10.15" customHeight="1" x14ac:dyDescent="0.15">
      <c r="A52" s="3336"/>
      <c r="B52" s="3316"/>
      <c r="C52" s="3320"/>
      <c r="D52" s="3430"/>
      <c r="E52" s="3415"/>
      <c r="F52" s="3410"/>
      <c r="G52" s="3410"/>
      <c r="H52" s="3410"/>
      <c r="I52" s="3410"/>
      <c r="J52" s="3415"/>
      <c r="K52" s="3444"/>
      <c r="L52" s="3430"/>
      <c r="M52" s="3415"/>
      <c r="N52" s="3415"/>
      <c r="O52" s="3410"/>
      <c r="P52" s="3410"/>
      <c r="Q52" s="3410"/>
      <c r="R52" s="3410"/>
      <c r="S52" s="3410"/>
      <c r="T52" s="3410"/>
      <c r="U52" s="3410"/>
      <c r="V52" s="3410"/>
      <c r="W52" s="3410"/>
      <c r="X52" s="3410"/>
      <c r="Y52" s="3410"/>
      <c r="Z52" s="3410"/>
      <c r="AA52" s="3415"/>
      <c r="AB52" s="3416"/>
      <c r="AC52" s="702"/>
      <c r="AD52" s="702"/>
      <c r="AE52" s="702"/>
      <c r="AF52" s="1631"/>
      <c r="AG52" s="667"/>
    </row>
    <row r="53" spans="1:33" s="662" customFormat="1" ht="15" customHeight="1" thickBot="1" x14ac:dyDescent="0.2">
      <c r="A53" s="3417" t="s">
        <v>27</v>
      </c>
      <c r="B53" s="3418"/>
      <c r="C53" s="3419"/>
      <c r="D53" s="3420">
        <f>SUM(D55:D62)</f>
        <v>0</v>
      </c>
      <c r="E53" s="3421"/>
      <c r="F53" s="3424">
        <f t="shared" ref="F53" si="0">SUM(F55:F62)</f>
        <v>0</v>
      </c>
      <c r="G53" s="3425"/>
      <c r="H53" s="3424">
        <f t="shared" ref="H53" si="1">SUM(H55:H62)</f>
        <v>0</v>
      </c>
      <c r="I53" s="3425"/>
      <c r="J53" s="3421">
        <f t="shared" ref="J53" si="2">SUM(J55:J62)</f>
        <v>0</v>
      </c>
      <c r="K53" s="3428"/>
      <c r="L53" s="3359" t="s">
        <v>2936</v>
      </c>
      <c r="M53" s="3359"/>
      <c r="N53" s="3360"/>
      <c r="O53" s="3405">
        <f>SUM(O55,O57,O59,O61)</f>
        <v>0</v>
      </c>
      <c r="P53" s="3405"/>
      <c r="Q53" s="3405">
        <f t="shared" ref="Q53:Q54" si="3">SUM(Q55,Q57,Q59,Q61)</f>
        <v>0</v>
      </c>
      <c r="R53" s="3405"/>
      <c r="S53" s="3405">
        <f t="shared" ref="S53:S54" si="4">SUM(S55,S57,S59,S61)</f>
        <v>0</v>
      </c>
      <c r="T53" s="3405"/>
      <c r="U53" s="3405">
        <f t="shared" ref="U53:U54" si="5">SUM(U55,U57,U59,U61)</f>
        <v>0</v>
      </c>
      <c r="V53" s="3405"/>
      <c r="W53" s="3405">
        <f t="shared" ref="W53:W54" si="6">SUM(W55,W57,W59,W61)</f>
        <v>0</v>
      </c>
      <c r="X53" s="3405"/>
      <c r="Y53" s="3405">
        <f t="shared" ref="Y53:Y54" si="7">SUM(Y55,Y57,Y59,Y61)</f>
        <v>0</v>
      </c>
      <c r="Z53" s="3405"/>
      <c r="AA53" s="3406">
        <f>SUM(O53:Z53)</f>
        <v>0</v>
      </c>
      <c r="AB53" s="3407"/>
      <c r="AC53" s="702"/>
      <c r="AD53" s="702"/>
      <c r="AE53" s="702"/>
      <c r="AF53" s="416" t="str">
        <f>IF(SUM(AA55,AA57,AA59,AA61) &lt;&gt; AA53,
    "←定員・生徒数計が学年別内訳計と一致しません。",
   IF(SUM(O55,O57,O59,O61) &lt;&gt; O53,
     "←定員・１年生計が学科別内訳計と一致しません。",
   IF(SUM(Q55,Q57,Q59,Q61) &lt;&gt; Q53,
      "←定員・2年生計が学科別内訳計と一致しません。",
   IF(SUM(S55,S57,S59,S61) &lt;&gt; S53,
      "←定員・3年生計が学科別内訳計と一致しません。",
   IF(SUM(U55,U57,U59,U61) &lt;&gt; U53,
      "←定員・4年生計が学科別内訳計と一致しません。",
   IF(SUM(W55,W57,W59,W61) &lt;&gt; W53,
      "←定員・5年生計が学科別内訳計と一致しません。",
   IF(SUM(Y55,Y57,Y59,Y61) &lt;&gt; Y53,
       "←定員・6年生計が学科別内訳計と一致しません。",       " "
        )))))))</f>
        <v xml:space="preserve"> </v>
      </c>
      <c r="AG53" s="49"/>
    </row>
    <row r="54" spans="1:33" s="662" customFormat="1" ht="15" customHeight="1" thickBot="1" x14ac:dyDescent="0.2">
      <c r="A54" s="3336"/>
      <c r="B54" s="3316"/>
      <c r="C54" s="3320"/>
      <c r="D54" s="3422"/>
      <c r="E54" s="3423"/>
      <c r="F54" s="3426"/>
      <c r="G54" s="3427"/>
      <c r="H54" s="3426"/>
      <c r="I54" s="3427"/>
      <c r="J54" s="3423"/>
      <c r="K54" s="3429"/>
      <c r="L54" s="3363" t="s">
        <v>2937</v>
      </c>
      <c r="M54" s="3363"/>
      <c r="N54" s="3364"/>
      <c r="O54" s="3388">
        <f t="shared" ref="O54" si="8">SUM(O56,O58,O60,O62)</f>
        <v>0</v>
      </c>
      <c r="P54" s="3388"/>
      <c r="Q54" s="3388">
        <f t="shared" si="3"/>
        <v>0</v>
      </c>
      <c r="R54" s="3388"/>
      <c r="S54" s="3388">
        <f t="shared" si="4"/>
        <v>0</v>
      </c>
      <c r="T54" s="3388"/>
      <c r="U54" s="3388">
        <f t="shared" si="5"/>
        <v>0</v>
      </c>
      <c r="V54" s="3388"/>
      <c r="W54" s="3388">
        <f t="shared" si="6"/>
        <v>0</v>
      </c>
      <c r="X54" s="3388"/>
      <c r="Y54" s="3388">
        <f t="shared" si="7"/>
        <v>0</v>
      </c>
      <c r="Z54" s="3389"/>
      <c r="AA54" s="3390">
        <f t="shared" ref="AA54:AA62" si="9">SUM(O54:Z54)</f>
        <v>0</v>
      </c>
      <c r="AB54" s="3391"/>
      <c r="AC54" s="702"/>
      <c r="AD54" s="702"/>
      <c r="AE54" s="702"/>
      <c r="AF54" s="416" t="str">
        <f>IF(SUM(AA56,AA58,AA60,AA62) &lt;&gt; AA54,
    "←定員・生徒数計が学年別内訳計と一致しません。",
   IF(SUM(O56,O58,O60,O62) &lt;&gt; O54,
     "←定員・１年生計が学科別内訳計と一致しません。",
   IF(SUM(Q56,Q58,Q60,Q62) &lt;&gt; Q54,
      "←定員・2年生計が学科別内訳計と一致しません。",
   IF(SUM(S56,S58,S60,S62) &lt;&gt; S54,
      "←定員・3年生計が学科別内訳計と一致しません。",
   IF(SUM(U56,U58,U60,U62) &lt;&gt; U54,
      "←定員・4年生計が学科別内訳計と一致しません。",
   IF(SUM(W56,W58,W60,W62) &lt;&gt; W54,
      "←定員・5年生計が学科別内訳計と一致しません。",
   IF(SUM(Y56,Y58,Y60,Y62) &lt;&gt; Y54,
       "←定員・6年生計が学科別内訳計と一致しません。",       " "
        )))))))</f>
        <v xml:space="preserve"> </v>
      </c>
      <c r="AG54" s="667"/>
    </row>
    <row r="55" spans="1:33" s="662" customFormat="1" ht="15" customHeight="1" x14ac:dyDescent="0.15">
      <c r="A55" s="3392" t="s">
        <v>190</v>
      </c>
      <c r="B55" s="3393"/>
      <c r="C55" s="3394"/>
      <c r="D55" s="3398"/>
      <c r="E55" s="3399"/>
      <c r="F55" s="3385"/>
      <c r="G55" s="3385"/>
      <c r="H55" s="3385"/>
      <c r="I55" s="3385"/>
      <c r="J55" s="3399"/>
      <c r="K55" s="3403"/>
      <c r="L55" s="3359" t="s">
        <v>2936</v>
      </c>
      <c r="M55" s="3359"/>
      <c r="N55" s="3360"/>
      <c r="O55" s="3385"/>
      <c r="P55" s="3385"/>
      <c r="Q55" s="3385"/>
      <c r="R55" s="3385"/>
      <c r="S55" s="3385"/>
      <c r="T55" s="3385"/>
      <c r="U55" s="3385"/>
      <c r="V55" s="3385"/>
      <c r="W55" s="3385"/>
      <c r="X55" s="3385"/>
      <c r="Y55" s="3385"/>
      <c r="Z55" s="3385"/>
      <c r="AA55" s="3386">
        <f>SUM(O55:Z55)</f>
        <v>0</v>
      </c>
      <c r="AB55" s="3387"/>
      <c r="AC55" s="702"/>
      <c r="AD55" s="702"/>
      <c r="AE55" s="702"/>
      <c r="AF55" s="56" t="str">
        <f>IF(D55="","←入学志願者数を記入してください。(募集停止校の場合は「0」を入力してください。)",
IF(F55="","←受験者数を記入してください。(募集停止校の場合は「0」を入力してください。)",
IF(H55="","←合格者数を記入してください。(募集停止校の場合は「0」を入力してください。)",
IF(J55="","←入学者数を記入してください。(募集停止校の場合は「0」を入力してください。)",
IF(D55&lt;F55,"←入学志願者より受験者が多くなっています。",
IF(F55&lt;H55,"←受験者より合格者が多くなっています。",
IF(H55&lt;J55,"←合格者数より入学者数が多くなっています。（合格者には追加合格者数、内部進学者数等も含めてください。正しい場合は構いません。）",
IF(AND(O56&lt;&gt;"",J55&gt;O56),"←入学者数が１年生生徒数を超えています。（４月３０日までに退学・除籍となった場合には、現員だけでなく入学志願者数～入学者数からも除外してください。）",
IF(AND(O55="",Q55="",S55="",U55="",W55="",Y55=""),"←学年別定員を記入してください。",
IF(O55="","←1年生の定員が未記入です。（募集停止校の場合は「0」を入力してください。）",
IF(Q55="","←2年生の定員が未記入です。（募集停止校の場合は「0」を入力してください。）",
IF(S55="","←3年生の定員が未記入です。（募集停止校の場合は「0」を入力してください。）",
IF(U55="","←4年生の定員が未記入です。（募集停止校の場合は「0」を入力してください。）",
IF(W55="","←5年生の定員が未記入です。（募集停止校の場合は「0」を入力してください。）",
IF(Y55="","←6年生の定員が未記入です。（募集停止校の場合は「0」を入力してください。）",
"")))))))))))))))</f>
        <v>←入学志願者数を記入してください。(募集停止校の場合は「0」を入力してください。)</v>
      </c>
      <c r="AG55" s="703"/>
    </row>
    <row r="56" spans="1:33" s="662" customFormat="1" thickBot="1" x14ac:dyDescent="0.2">
      <c r="A56" s="3395"/>
      <c r="B56" s="3396"/>
      <c r="C56" s="3397"/>
      <c r="D56" s="3400"/>
      <c r="E56" s="3401"/>
      <c r="F56" s="3402"/>
      <c r="G56" s="3402"/>
      <c r="H56" s="3402"/>
      <c r="I56" s="3402"/>
      <c r="J56" s="3401"/>
      <c r="K56" s="3404"/>
      <c r="L56" s="3345" t="s">
        <v>2937</v>
      </c>
      <c r="M56" s="3345"/>
      <c r="N56" s="3346"/>
      <c r="O56" s="3375"/>
      <c r="P56" s="3375"/>
      <c r="Q56" s="3375"/>
      <c r="R56" s="3375"/>
      <c r="S56" s="3375"/>
      <c r="T56" s="3375"/>
      <c r="U56" s="3375"/>
      <c r="V56" s="3375"/>
      <c r="W56" s="3375"/>
      <c r="X56" s="3375"/>
      <c r="Y56" s="3375"/>
      <c r="Z56" s="3375"/>
      <c r="AA56" s="3376">
        <f>SUM(O56:Z56)</f>
        <v>0</v>
      </c>
      <c r="AB56" s="3377"/>
      <c r="AC56" s="702"/>
      <c r="AD56" s="702"/>
      <c r="AE56" s="702"/>
      <c r="AF56" s="56" t="str">
        <f>IF((AND(O56="",Q56="",S56="",U56="",W56="",Y56="")), "←学年別生徒数を記入してください。",
   IF(O56="","←１年生の生徒数（現員）が未記入です。（募集停止校の場合は「0」を入力してください。）",
   IF(Q56="","←2年生の生徒数（現員）が未記入です。（募集停止校の場合は「0」を入力してください。）",
   IF(S56="", "←3年生の生徒数（現員）が未記入です。（募集停止校の場合は「0」を入力してください。）",
   IF(U56="","←4年生の生徒数（現員）が未記入です。（募集停止校の場合は「0」を入力してください。）",
   IF(W56="","←5年生の生徒数（現員）が未記入です。（募集停止校の場合は「0」を入力してください。）",
   IF(Y56="", "←6年生の生徒数（現員）が未記入です。（募集停止校の場合は「0」を入力してください。）",
    "")))))))</f>
        <v>←学年別生徒数を記入してください。</v>
      </c>
      <c r="AG56" s="703"/>
    </row>
    <row r="57" spans="1:33" s="662" customFormat="1" ht="13.5" hidden="1" x14ac:dyDescent="0.15">
      <c r="A57" s="3292" t="s">
        <v>194</v>
      </c>
      <c r="B57" s="3378"/>
      <c r="C57" s="3379"/>
      <c r="D57" s="3380"/>
      <c r="E57" s="3381"/>
      <c r="F57" s="3374"/>
      <c r="G57" s="3374"/>
      <c r="H57" s="3374"/>
      <c r="I57" s="3374"/>
      <c r="J57" s="3381"/>
      <c r="K57" s="3382"/>
      <c r="L57" s="3383" t="s">
        <v>2936</v>
      </c>
      <c r="M57" s="3383"/>
      <c r="N57" s="3384"/>
      <c r="O57" s="3374"/>
      <c r="P57" s="3374"/>
      <c r="Q57" s="3374"/>
      <c r="R57" s="3374"/>
      <c r="S57" s="3374"/>
      <c r="T57" s="3374"/>
      <c r="U57" s="3374"/>
      <c r="V57" s="3374"/>
      <c r="W57" s="3374"/>
      <c r="X57" s="3374"/>
      <c r="Y57" s="3374"/>
      <c r="Z57" s="3374"/>
      <c r="AA57" s="3372">
        <f t="shared" si="9"/>
        <v>0</v>
      </c>
      <c r="AB57" s="3373"/>
      <c r="AC57" s="702"/>
      <c r="AD57" s="702"/>
      <c r="AE57" s="702"/>
      <c r="AF57" s="56" t="str">
        <f>IF(B57="","",IF(D57="","←入学志願者数を記入してください。(募集停止校の場合は「0」を入力してください。)",
IF(F57="","←受験者数を記入してください。(募集停止校の場合は「0」を入力してください。)",
IF(H57="","←合格者数を記入してください。(募集停止校の場合は「0」を入力してください。)",
IF(J57="","←入学者数を記入してください。(募集停止校の場合は「0」を入力してください。)",
IF(D57&lt;F57,"←入学志願者より受験者が多くなっています。",
IF(F57&lt;H57,"←受験者より合格者が多くなっています。",
IF(H57&lt;J57,"←合格者数より入学者数が多くなっています。（合格者には追加合格者数、内部進学者数等も含めてください。正しい場合は構いません。）",
IF(AND(O57&lt;&gt;"",J57&gt;O57),"←入学者数が１年生生徒数を超えています。（４月３０日までに退学・除籍となった場合には、現員だけでなく入学者数からも除外してください。）",
IF(AND(O57="",Q57="",S57="",U57="",W57="",Y57=""),"←学年別定員を記入してください。",
IF(O57="","←1年生の定員が未記入です。（募集停止校の場合は「0」を入力してください。）",
IF(Q57="","←2年生の定員が未記入です。（募集停止校の場合は「0」を入力してください。）",
IF(S57="","←3年生の定員が未記入です。（募集停止校の場合は「0」を入力してください。）",
IF(U57="","←4年生の定員が未記入です。（募集停止校の場合は「0」を入力してください。）",
IF(W57="","←5年生の定員が未記入です。（募集停止校の場合は「0」を入力してください。）",
IF(Y57="","←6年生の定員が未記入です。（募集停止校の場合は「0」を入力してください。）",
""))))))))))))))))</f>
        <v/>
      </c>
      <c r="AG57" s="703"/>
    </row>
    <row r="58" spans="1:33" s="662" customFormat="1" ht="13.5" hidden="1" x14ac:dyDescent="0.15">
      <c r="A58" s="3361"/>
      <c r="B58" s="704"/>
      <c r="C58" s="705" t="s">
        <v>195</v>
      </c>
      <c r="D58" s="3368"/>
      <c r="E58" s="3369"/>
      <c r="F58" s="3370"/>
      <c r="G58" s="3370"/>
      <c r="H58" s="3370"/>
      <c r="I58" s="3370"/>
      <c r="J58" s="3369"/>
      <c r="K58" s="3371"/>
      <c r="L58" s="3363" t="s">
        <v>2937</v>
      </c>
      <c r="M58" s="3363"/>
      <c r="N58" s="3364"/>
      <c r="O58" s="3365"/>
      <c r="P58" s="3365"/>
      <c r="Q58" s="3365"/>
      <c r="R58" s="3365"/>
      <c r="S58" s="3365"/>
      <c r="T58" s="3365"/>
      <c r="U58" s="3365"/>
      <c r="V58" s="3365"/>
      <c r="W58" s="3365"/>
      <c r="X58" s="3365"/>
      <c r="Y58" s="3365"/>
      <c r="Z58" s="3365"/>
      <c r="AA58" s="3366">
        <f t="shared" si="9"/>
        <v>0</v>
      </c>
      <c r="AB58" s="3367"/>
      <c r="AC58" s="702"/>
      <c r="AD58" s="702"/>
      <c r="AE58" s="702"/>
      <c r="AF58" s="56" t="str">
        <f>IF(B57="","",IF((AND(O58="",Q58="",S58="",U58="",W58="",Y58="")), "←学年別生徒数を記入してください。",
   IF(O58="","←１年生の生徒数（現員）が未記入です。（募集停止校の場合は「0」を入力してください。）",
   IF(Q58="","←2年生の生徒数（現員）が未記入です。（募集停止校の場合は「0」を入力してください。）",
   IF(S58="", "←3年生の生徒数（現員）が未記入です。（募集停止校の場合は「0」を入力してください。）",
   IF(U58="","←4年生の生徒数（現員）が未記入です。（募集停止校の場合は「0」を入力してください。）",
   IF(W58="","←5年生の生徒数（現員）が未記入です。（募集停止校の場合は「0」を入力してください。）",
   IF(Y58="", "←6年生の生徒数（現員）が未記入です。（募集停止校の場合は「0」を入力してください。）",
    ""))))))))</f>
        <v/>
      </c>
      <c r="AG58" s="703"/>
    </row>
    <row r="59" spans="1:33" s="662" customFormat="1" ht="13.5" hidden="1" x14ac:dyDescent="0.15">
      <c r="A59" s="3361"/>
      <c r="B59" s="981"/>
      <c r="C59" s="3351"/>
      <c r="D59" s="3352"/>
      <c r="E59" s="3353"/>
      <c r="F59" s="3350"/>
      <c r="G59" s="3350"/>
      <c r="H59" s="3350"/>
      <c r="I59" s="3350"/>
      <c r="J59" s="3353"/>
      <c r="K59" s="3357"/>
      <c r="L59" s="3359" t="s">
        <v>2936</v>
      </c>
      <c r="M59" s="3359"/>
      <c r="N59" s="3360"/>
      <c r="O59" s="3350"/>
      <c r="P59" s="3350"/>
      <c r="Q59" s="3350"/>
      <c r="R59" s="3350"/>
      <c r="S59" s="3350"/>
      <c r="T59" s="3350"/>
      <c r="U59" s="3350"/>
      <c r="V59" s="3350"/>
      <c r="W59" s="3350"/>
      <c r="X59" s="3350"/>
      <c r="Y59" s="3350"/>
      <c r="Z59" s="3350"/>
      <c r="AA59" s="3343">
        <f t="shared" si="9"/>
        <v>0</v>
      </c>
      <c r="AB59" s="3344"/>
      <c r="AC59" s="702"/>
      <c r="AD59" s="702"/>
      <c r="AE59" s="702"/>
      <c r="AF59" s="56" t="str">
        <f t="shared" ref="AF59" si="10">IF(B59="","",IF(D59="","←入学志願者数を記入してください。(募集停止校の場合は「0」を入力してください。)",
IF(F59="","←受験者数を記入してください。(募集停止校の場合は「0」を入力してください。)",
IF(H59="","←合格者数を記入してください。(募集停止校の場合は「0」を入力してください。)",
IF(J59="","←入学者数を記入してください。(募集停止校の場合は「0」を入力してください。)",
IF(D59&lt;F59,"←入学志願者より受験者が多くなっています。",
IF(F59&lt;H59,"←受験者より合格者が多くなっています。",
IF(H59&lt;J59,"←合格者数より入学者数が多くなっています。（合格者には追加合格者数、内部進学者数等も含めてください。正しい場合は構いません。）",
IF(AND(O59&lt;&gt;"",J59&gt;O59),"←入学者数が１年生生徒数を超えています。（４月３０日までに退学・除籍となった場合には、現員だけでなく入学者数からも除外してください。）",
IF(AND(O59="",Q59="",S59="",U59="",W59="",Y59=""),"←学年別定員を記入してください。",
IF(O59="","←1年生の定員が未記入です。（募集停止校の場合は「0」を入力してください。）",
IF(Q59="","←2年生の定員が未記入です。（募集停止校の場合は「0」を入力してください。）",
IF(S59="","←3年生の定員が未記入です。（募集停止校の場合は「0」を入力してください。）",
IF(U59="","←4年生の定員が未記入です。（募集停止校の場合は「0」を入力してください。）",
IF(W59="","←5年生の定員が未記入です。（募集停止校の場合は「0」を入力してください。）",
IF(Y59="","←6年生の定員が未記入です。（募集停止校の場合は「0」を入力してください。）",
""))))))))))))))))</f>
        <v/>
      </c>
      <c r="AG59" s="703"/>
    </row>
    <row r="60" spans="1:33" s="662" customFormat="1" ht="13.5" hidden="1" x14ac:dyDescent="0.15">
      <c r="A60" s="3361"/>
      <c r="B60" s="704"/>
      <c r="C60" s="705" t="s">
        <v>195</v>
      </c>
      <c r="D60" s="3368"/>
      <c r="E60" s="3369"/>
      <c r="F60" s="3370"/>
      <c r="G60" s="3370"/>
      <c r="H60" s="3370"/>
      <c r="I60" s="3370"/>
      <c r="J60" s="3369"/>
      <c r="K60" s="3371"/>
      <c r="L60" s="3363" t="s">
        <v>2937</v>
      </c>
      <c r="M60" s="3363"/>
      <c r="N60" s="3364"/>
      <c r="O60" s="3365"/>
      <c r="P60" s="3365"/>
      <c r="Q60" s="3365"/>
      <c r="R60" s="3365"/>
      <c r="S60" s="3365"/>
      <c r="T60" s="3365"/>
      <c r="U60" s="3365"/>
      <c r="V60" s="3365"/>
      <c r="W60" s="3365"/>
      <c r="X60" s="3365"/>
      <c r="Y60" s="3365"/>
      <c r="Z60" s="3365"/>
      <c r="AA60" s="3366">
        <f t="shared" si="9"/>
        <v>0</v>
      </c>
      <c r="AB60" s="3367"/>
      <c r="AC60" s="702"/>
      <c r="AD60" s="702"/>
      <c r="AE60" s="702"/>
      <c r="AF60" s="56" t="str">
        <f t="shared" ref="AF60" si="11">IF(B59="","",IF((AND(O60="",Q60="",S60="",U60="",W60="",Y60="")), "←学年別生徒数を記入してください。",
   IF(O60="","←１年生の生徒数（現員）が未記入です。（募集停止校の場合は「0」を入力してください。）",
   IF(Q60="","←2年生の生徒数（現員）が未記入です。（募集停止校の場合は「0」を入力してください。）",
   IF(S60="", "←3年生の生徒数（現員）が未記入です。（募集停止校の場合は「0」を入力してください。）",
   IF(U60="","←4年生の生徒数（現員）が未記入です。（募集停止校の場合は「0」を入力してください。）",
   IF(W60="","←5年生の生徒数（現員）が未記入です。（募集停止校の場合は「0」を入力してください。）",
   IF(Y60="", "←6年生の生徒数（現員）が未記入です。（募集停止校の場合は「0」を入力してください。）",
    ""))))))))</f>
        <v/>
      </c>
      <c r="AG60" s="703"/>
    </row>
    <row r="61" spans="1:33" s="662" customFormat="1" ht="13.5" hidden="1" x14ac:dyDescent="0.15">
      <c r="A61" s="3361"/>
      <c r="B61" s="981"/>
      <c r="C61" s="3351"/>
      <c r="D61" s="3352"/>
      <c r="E61" s="3353"/>
      <c r="F61" s="3350"/>
      <c r="G61" s="3350"/>
      <c r="H61" s="3350"/>
      <c r="I61" s="3350"/>
      <c r="J61" s="3353"/>
      <c r="K61" s="3357"/>
      <c r="L61" s="3359" t="s">
        <v>2936</v>
      </c>
      <c r="M61" s="3359"/>
      <c r="N61" s="3360"/>
      <c r="O61" s="3350"/>
      <c r="P61" s="3350"/>
      <c r="Q61" s="3350"/>
      <c r="R61" s="3350"/>
      <c r="S61" s="3350"/>
      <c r="T61" s="3350"/>
      <c r="U61" s="3350"/>
      <c r="V61" s="3350"/>
      <c r="W61" s="3350"/>
      <c r="X61" s="3350"/>
      <c r="Y61" s="3350"/>
      <c r="Z61" s="3350"/>
      <c r="AA61" s="3343">
        <f t="shared" si="9"/>
        <v>0</v>
      </c>
      <c r="AB61" s="3344"/>
      <c r="AC61" s="702"/>
      <c r="AD61" s="702"/>
      <c r="AE61" s="702"/>
      <c r="AF61" s="56" t="str">
        <f t="shared" ref="AF61" si="12">IF(B61="","",IF(D61="","←入学志願者数を記入してください。(募集停止校の場合は「0」を入力してください。)",
IF(F61="","←受験者数を記入してください。(募集停止校の場合は「0」を入力してください。)",
IF(H61="","←合格者数を記入してください。(募集停止校の場合は「0」を入力してください。)",
IF(J61="","←入学者数を記入してください。(募集停止校の場合は「0」を入力してください。)",
IF(D61&lt;F61,"←入学志願者より受験者が多くなっています。",
IF(F61&lt;H61,"←受験者より合格者が多くなっています。",
IF(H61&lt;J61,"←合格者数より入学者数が多くなっています。（合格者には追加合格者数、内部進学者数等も含めてください。正しい場合は構いません。）",
IF(AND(O61&lt;&gt;"",J61&gt;O61),"←入学者数が１年生生徒数を超えています。（４月３０日までに退学・除籍となった場合には、現員だけでなく入学者数からも除外してください。）",
IF(AND(O61="",Q61="",S61="",U61="",W61="",Y61=""),"←学年別定員を記入してください。",
IF(O61="","←1年生の定員が未記入です。（募集停止校の場合は「0」を入力してください。）",
IF(Q61="","←2年生の定員が未記入です。（募集停止校の場合は「0」を入力してください。）",
IF(S61="","←3年生の定員が未記入です。（募集停止校の場合は「0」を入力してください。）",
IF(U61="","←4年生の定員が未記入です。（募集停止校の場合は「0」を入力してください。）",
IF(W61="","←5年生の定員が未記入です。（募集停止校の場合は「0」を入力してください。）",
IF(Y61="","←6年生の定員が未記入です。（募集停止校の場合は「0」を入力してください。）",
""))))))))))))))))</f>
        <v/>
      </c>
      <c r="AG61" s="703"/>
    </row>
    <row r="62" spans="1:33" s="662" customFormat="1" ht="14.25" hidden="1" thickBot="1" x14ac:dyDescent="0.2">
      <c r="A62" s="3362"/>
      <c r="B62" s="706"/>
      <c r="C62" s="707" t="s">
        <v>195</v>
      </c>
      <c r="D62" s="3354"/>
      <c r="E62" s="3355"/>
      <c r="F62" s="3356"/>
      <c r="G62" s="3356"/>
      <c r="H62" s="3356"/>
      <c r="I62" s="3356"/>
      <c r="J62" s="3355"/>
      <c r="K62" s="3358"/>
      <c r="L62" s="3345" t="s">
        <v>2937</v>
      </c>
      <c r="M62" s="3345"/>
      <c r="N62" s="3346"/>
      <c r="O62" s="3347"/>
      <c r="P62" s="3347"/>
      <c r="Q62" s="3347"/>
      <c r="R62" s="3347"/>
      <c r="S62" s="3347"/>
      <c r="T62" s="3347"/>
      <c r="U62" s="3347"/>
      <c r="V62" s="3347"/>
      <c r="W62" s="3347"/>
      <c r="X62" s="3347"/>
      <c r="Y62" s="3347"/>
      <c r="Z62" s="3347"/>
      <c r="AA62" s="3348">
        <f t="shared" si="9"/>
        <v>0</v>
      </c>
      <c r="AB62" s="3349"/>
      <c r="AC62" s="708"/>
      <c r="AD62" s="702"/>
      <c r="AE62" s="702"/>
      <c r="AF62" s="56" t="str">
        <f t="shared" ref="AF62" si="13">IF(B61="","",IF((AND(O62="",Q62="",S62="",U62="",W62="",Y62="")), "←学年別生徒数を記入してください。",
   IF(O62="","←１年生の生徒数（現員）が未記入です。（募集停止校の場合は「0」を入力してください。）",
   IF(Q62="","←2年生の生徒数（現員）が未記入です。（募集停止校の場合は「0」を入力してください。）",
   IF(S62="", "←3年生の生徒数（現員）が未記入です。（募集停止校の場合は「0」を入力してください。）",
   IF(U62="","←4年生の生徒数（現員）が未記入です。（募集停止校の場合は「0」を入力してください。）",
   IF(W62="","←5年生の生徒数（現員）が未記入です。（募集停止校の場合は「0」を入力してください。）",
   IF(Y62="", "←6年生の生徒数（現員）が未記入です。（募集停止校の場合は「0」を入力してください。）",
    ""))))))))</f>
        <v/>
      </c>
      <c r="AG62" s="703"/>
    </row>
    <row r="63" spans="1:33" s="662" customFormat="1" ht="3" customHeight="1" x14ac:dyDescent="0.15">
      <c r="A63" s="3329"/>
      <c r="B63" s="3329"/>
      <c r="C63" s="3330"/>
      <c r="D63" s="3331"/>
      <c r="E63" s="3331"/>
      <c r="F63" s="3331"/>
      <c r="G63" s="3331"/>
      <c r="H63" s="3331"/>
      <c r="I63" s="3331"/>
      <c r="J63" s="3331"/>
      <c r="K63" s="3331"/>
      <c r="L63" s="3331"/>
      <c r="M63" s="3331"/>
      <c r="N63" s="3331"/>
      <c r="O63" s="3331"/>
      <c r="P63" s="3331"/>
      <c r="Q63" s="3331"/>
      <c r="R63" s="3331"/>
      <c r="S63" s="3331"/>
      <c r="T63" s="3331"/>
      <c r="U63" s="3331"/>
      <c r="V63" s="3331"/>
      <c r="W63" s="3331"/>
      <c r="X63" s="3331"/>
      <c r="Y63" s="3331"/>
      <c r="Z63" s="3331"/>
      <c r="AA63" s="3331"/>
      <c r="AB63" s="3331"/>
      <c r="AC63" s="3331"/>
      <c r="AD63" s="3331"/>
      <c r="AE63" s="3331"/>
      <c r="AF63" s="50"/>
      <c r="AG63" s="667"/>
    </row>
    <row r="64" spans="1:33" s="662" customFormat="1" ht="2.25" customHeight="1" x14ac:dyDescent="0.15">
      <c r="A64" s="710"/>
      <c r="B64" s="711"/>
      <c r="C64" s="3330"/>
      <c r="D64" s="3331"/>
      <c r="E64" s="3331"/>
      <c r="F64" s="3331"/>
      <c r="G64" s="3331"/>
      <c r="H64" s="3331"/>
      <c r="I64" s="3331"/>
      <c r="J64" s="3331"/>
      <c r="K64" s="3331"/>
      <c r="L64" s="3331"/>
      <c r="M64" s="3331"/>
      <c r="N64" s="3331"/>
      <c r="O64" s="3331"/>
      <c r="P64" s="3331"/>
      <c r="Q64" s="3331"/>
      <c r="R64" s="3331"/>
      <c r="S64" s="3331"/>
      <c r="T64" s="3331"/>
      <c r="U64" s="3331"/>
      <c r="V64" s="3331"/>
      <c r="W64" s="3331"/>
      <c r="X64" s="3331"/>
      <c r="Y64" s="3331"/>
      <c r="Z64" s="3331"/>
      <c r="AA64" s="3331"/>
      <c r="AB64" s="3331"/>
      <c r="AC64" s="3331"/>
      <c r="AD64" s="3331"/>
      <c r="AE64" s="3331"/>
      <c r="AF64" s="50"/>
      <c r="AG64" s="667"/>
    </row>
    <row r="65" spans="1:33" s="662" customFormat="1" ht="4.9000000000000004" customHeight="1" x14ac:dyDescent="0.15">
      <c r="A65" s="710"/>
      <c r="B65" s="711"/>
      <c r="C65" s="3332"/>
      <c r="D65" s="3333"/>
      <c r="E65" s="3333"/>
      <c r="F65" s="3333"/>
      <c r="G65" s="3333"/>
      <c r="H65" s="3333"/>
      <c r="I65" s="3333"/>
      <c r="J65" s="3333"/>
      <c r="K65" s="3333"/>
      <c r="L65" s="3333"/>
      <c r="M65" s="3333"/>
      <c r="N65" s="3333"/>
      <c r="O65" s="3333"/>
      <c r="P65" s="3333"/>
      <c r="Q65" s="3333"/>
      <c r="R65" s="3333"/>
      <c r="S65" s="3333"/>
      <c r="T65" s="3333"/>
      <c r="U65" s="3333"/>
      <c r="V65" s="3333"/>
      <c r="W65" s="3333"/>
      <c r="X65" s="3333"/>
      <c r="Y65" s="3333"/>
      <c r="Z65" s="3333"/>
      <c r="AA65" s="3333"/>
      <c r="AB65" s="3333"/>
      <c r="AC65" s="3333"/>
      <c r="AD65" s="3333"/>
      <c r="AE65" s="3333"/>
      <c r="AF65" s="50"/>
      <c r="AG65" s="667"/>
    </row>
    <row r="66" spans="1:33" s="662" customFormat="1" ht="4.9000000000000004" customHeight="1" x14ac:dyDescent="0.15">
      <c r="A66" s="666"/>
      <c r="B66" s="712"/>
      <c r="C66" s="713"/>
      <c r="D66" s="714"/>
      <c r="E66" s="714"/>
      <c r="F66" s="714"/>
      <c r="G66" s="714"/>
      <c r="H66" s="714"/>
      <c r="I66" s="714"/>
      <c r="J66" s="714"/>
      <c r="K66" s="714"/>
      <c r="L66" s="714"/>
      <c r="M66" s="714"/>
      <c r="N66" s="714"/>
      <c r="O66" s="714"/>
      <c r="P66" s="714"/>
      <c r="Q66" s="714"/>
      <c r="R66" s="714"/>
      <c r="S66" s="714"/>
      <c r="T66" s="714"/>
      <c r="U66" s="714"/>
      <c r="V66" s="714"/>
      <c r="W66" s="714"/>
      <c r="X66" s="714"/>
      <c r="Y66" s="714"/>
      <c r="Z66" s="714"/>
      <c r="AA66" s="714"/>
      <c r="AB66" s="714"/>
      <c r="AC66" s="714"/>
      <c r="AD66" s="714"/>
      <c r="AE66" s="714"/>
      <c r="AF66" s="50"/>
      <c r="AG66" s="667"/>
    </row>
    <row r="67" spans="1:33" ht="19.899999999999999" customHeight="1" thickBot="1" x14ac:dyDescent="0.2">
      <c r="A67" s="696" t="s">
        <v>3108</v>
      </c>
      <c r="B67" s="715"/>
      <c r="C67" s="715"/>
      <c r="D67" s="715"/>
      <c r="E67" s="701"/>
      <c r="F67" s="701"/>
      <c r="G67" s="655"/>
      <c r="H67" s="655"/>
      <c r="I67" s="655"/>
      <c r="J67" s="655"/>
      <c r="K67" s="655"/>
      <c r="L67" s="655"/>
      <c r="M67" s="655"/>
      <c r="N67" s="655"/>
      <c r="O67" s="655"/>
      <c r="P67" s="655"/>
      <c r="Q67" s="655"/>
      <c r="R67" s="655"/>
      <c r="S67" s="655"/>
      <c r="T67" s="655"/>
      <c r="U67" s="655"/>
      <c r="V67" s="655"/>
      <c r="W67" s="655"/>
      <c r="X67" s="655"/>
      <c r="Y67" s="655"/>
      <c r="Z67" s="716"/>
      <c r="AA67" s="716"/>
      <c r="AB67" s="3334" t="s">
        <v>28</v>
      </c>
      <c r="AC67" s="3334"/>
      <c r="AD67" s="3334"/>
      <c r="AE67" s="3334"/>
      <c r="AF67" s="1631" t="str">
        <f>IF(OR(AND(O56=0,H71&gt;0),AND(Q56=0,K71&gt;0),AND(S56=0,N71&gt;0),AND(U56=0,Q71&gt;0),AND(W56=0,T71&gt;0),AND(Y56=0,W71&gt;0)),"←Ⅰ.生徒数とⅡ.学級数の回答が整合しません。（生徒数・学級数のいずれかが「0」でない学年で、「0」が入力されています。）","")</f>
        <v/>
      </c>
    </row>
    <row r="68" spans="1:33" ht="10.15" customHeight="1" x14ac:dyDescent="0.15">
      <c r="A68" s="3335" t="s">
        <v>4708</v>
      </c>
      <c r="B68" s="3315"/>
      <c r="C68" s="3315"/>
      <c r="D68" s="3318"/>
      <c r="E68" s="3337" t="s">
        <v>27</v>
      </c>
      <c r="F68" s="3338"/>
      <c r="G68" s="3339"/>
      <c r="H68" s="3315" t="s">
        <v>4709</v>
      </c>
      <c r="I68" s="3315"/>
      <c r="J68" s="3315"/>
      <c r="K68" s="3317" t="s">
        <v>4710</v>
      </c>
      <c r="L68" s="3315"/>
      <c r="M68" s="3318"/>
      <c r="N68" s="3315" t="s">
        <v>4711</v>
      </c>
      <c r="O68" s="3315"/>
      <c r="P68" s="3315"/>
      <c r="Q68" s="3317" t="s">
        <v>4712</v>
      </c>
      <c r="R68" s="3315"/>
      <c r="S68" s="3318"/>
      <c r="T68" s="3315" t="s">
        <v>4713</v>
      </c>
      <c r="U68" s="3315"/>
      <c r="V68" s="3315"/>
      <c r="W68" s="3317" t="s">
        <v>4714</v>
      </c>
      <c r="X68" s="3315"/>
      <c r="Y68" s="3318"/>
      <c r="Z68" s="3317" t="s">
        <v>198</v>
      </c>
      <c r="AA68" s="3315"/>
      <c r="AB68" s="3315"/>
      <c r="AC68" s="3315"/>
      <c r="AD68" s="3315"/>
      <c r="AE68" s="3321"/>
      <c r="AF68" s="1631"/>
    </row>
    <row r="69" spans="1:33" ht="10.15" customHeight="1" x14ac:dyDescent="0.15">
      <c r="A69" s="3336"/>
      <c r="B69" s="3316"/>
      <c r="C69" s="3316"/>
      <c r="D69" s="3320"/>
      <c r="E69" s="3340"/>
      <c r="F69" s="3341"/>
      <c r="G69" s="3342"/>
      <c r="H69" s="3316"/>
      <c r="I69" s="3316"/>
      <c r="J69" s="3316"/>
      <c r="K69" s="3319"/>
      <c r="L69" s="3316"/>
      <c r="M69" s="3320"/>
      <c r="N69" s="3316"/>
      <c r="O69" s="3316"/>
      <c r="P69" s="3316"/>
      <c r="Q69" s="3319"/>
      <c r="R69" s="3316"/>
      <c r="S69" s="3320"/>
      <c r="T69" s="3316"/>
      <c r="U69" s="3316"/>
      <c r="V69" s="3316"/>
      <c r="W69" s="3319"/>
      <c r="X69" s="3316"/>
      <c r="Y69" s="3320"/>
      <c r="Z69" s="3319"/>
      <c r="AA69" s="3316"/>
      <c r="AB69" s="3316"/>
      <c r="AC69" s="3316"/>
      <c r="AD69" s="3316"/>
      <c r="AE69" s="3322"/>
      <c r="AF69" s="1631"/>
    </row>
    <row r="70" spans="1:33" ht="30" customHeight="1" x14ac:dyDescent="0.15">
      <c r="A70" s="3323" t="s">
        <v>2809</v>
      </c>
      <c r="B70" s="3324"/>
      <c r="C70" s="3324"/>
      <c r="D70" s="3325"/>
      <c r="E70" s="3297">
        <f>E71+E72+E74+E76</f>
        <v>0</v>
      </c>
      <c r="F70" s="3298"/>
      <c r="G70" s="717" t="s">
        <v>4715</v>
      </c>
      <c r="H70" s="3326">
        <f>H71+H72+H74+H76</f>
        <v>0</v>
      </c>
      <c r="I70" s="3327"/>
      <c r="J70" s="3328"/>
      <c r="K70" s="3297">
        <f>K71+K72+K74+K76</f>
        <v>0</v>
      </c>
      <c r="L70" s="3298"/>
      <c r="M70" s="3299"/>
      <c r="N70" s="3297">
        <f>N71+N72+N74+N76</f>
        <v>0</v>
      </c>
      <c r="O70" s="3298"/>
      <c r="P70" s="3299"/>
      <c r="Q70" s="3297">
        <f>Q71+Q72+Q74+Q76</f>
        <v>0</v>
      </c>
      <c r="R70" s="3298"/>
      <c r="S70" s="3299"/>
      <c r="T70" s="3297">
        <f>T71+T72+T74+T76</f>
        <v>0</v>
      </c>
      <c r="U70" s="3298"/>
      <c r="V70" s="3299"/>
      <c r="W70" s="3297">
        <f>W71+W72+W74+W76</f>
        <v>0</v>
      </c>
      <c r="X70" s="3298"/>
      <c r="Y70" s="3299"/>
      <c r="Z70" s="3300"/>
      <c r="AA70" s="3301"/>
      <c r="AB70" s="3301"/>
      <c r="AC70" s="3301"/>
      <c r="AD70" s="3301"/>
      <c r="AE70" s="3302"/>
      <c r="AF70" s="390" t="str">
        <f>IF(OR(H71="",AND(H72="",B57&lt;&gt;""),AND(H74="",B59&lt;&gt;""),AND(H76="",B61&lt;&gt;"")),"←１年の学級数を入力してください。（設定がない場合は「0」を入力してください。）",
  IF(OR(K71="",AND(K72="",B57&lt;&gt;""),AND(K74="",B59&lt;&gt;""),AND(K76="",B61&lt;&gt;"")),"←2年の学級数を入力してください。（設定がない場合は「0」を入力してください。）",
  IF(OR(N71="",AND(N72="",B57&lt;&gt;""),AND(N74="",B59&lt;&gt;""),AND(N76="",B61&lt;&gt;"")),"←3年の学級数を入力してください。（設定がない場合は「0」を入力してください。）",
  IF(OR(Q71="",AND(Q72="",B57&lt;&gt;""),AND(Q74="",B59&lt;&gt;""),AND(Q76="",B61&lt;&gt;"")),"←4年の学級数を入力してください。（設定がない場合は「0」を入力してください。）",
  IF(OR(T71="",AND(T72="",B57&lt;&gt;""),AND(T74="",B59&lt;&gt;""),AND(T76="",B61&lt;&gt;"")),"←5年の学級数を入力してください。（設定がない場合は「0」を入力してください。）",
  IF(OR(W71="",AND(W72="",B57&lt;&gt;""),AND(W74="",B59&lt;&gt;""),AND(W76="",B61&lt;&gt;"")),"←6年の学級数を入力してください。（設定がない場合は「0」を入力してください。）",
  IF(H70&lt;&gt;SUM(H71:H76),"←１年の学級数（縦）計が学科別内訳の計と一致しません。",
  IF(K70&lt;&gt;SUM(K71:K76),"←2年の学級数（縦）計が学科別内訳の計と一致しません。",
  IF(N70&lt;&gt;SUM(N71:N76),"←3年の学級数（縦）計が学科別内訳の計と一致しません。",
  IF(Q70&lt;&gt;SUM(Q71:Q76),"←4年の学級数（縦）計が学科別内訳の計と一致しません。",
  IF(T70&lt;&gt;SUM(T71:T76),"←5年の学級数（縦）計が学科別内訳の計と一致しません。",
  IF(W70&lt;&gt;SUM(W71:W76),"←6年の学級数（縦）計が学科別内訳の計と一致しません。",""))))))))))))</f>
        <v>←１年の学級数を入力してください。（設定がない場合は「0」を入力してください。）</v>
      </c>
      <c r="AG70" s="50"/>
    </row>
    <row r="71" spans="1:33" ht="30" customHeight="1" thickBot="1" x14ac:dyDescent="0.2">
      <c r="A71" s="3309" t="s">
        <v>4716</v>
      </c>
      <c r="B71" s="3310"/>
      <c r="C71" s="3310"/>
      <c r="D71" s="3311"/>
      <c r="E71" s="3312">
        <f t="shared" ref="E71:E76" si="14">SUM(H71:Y71)</f>
        <v>0</v>
      </c>
      <c r="F71" s="3313"/>
      <c r="G71" s="718" t="s">
        <v>4715</v>
      </c>
      <c r="H71" s="3314"/>
      <c r="I71" s="3290"/>
      <c r="J71" s="3291"/>
      <c r="K71" s="3289"/>
      <c r="L71" s="3290"/>
      <c r="M71" s="3291"/>
      <c r="N71" s="3289"/>
      <c r="O71" s="3290"/>
      <c r="P71" s="3291"/>
      <c r="Q71" s="3289"/>
      <c r="R71" s="3290"/>
      <c r="S71" s="3291"/>
      <c r="T71" s="3289"/>
      <c r="U71" s="3290"/>
      <c r="V71" s="3291"/>
      <c r="W71" s="3289"/>
      <c r="X71" s="3290"/>
      <c r="Y71" s="3291"/>
      <c r="Z71" s="3303"/>
      <c r="AA71" s="3304"/>
      <c r="AB71" s="3304"/>
      <c r="AC71" s="3304"/>
      <c r="AD71" s="3304"/>
      <c r="AE71" s="3305"/>
      <c r="AF71" s="417" t="str">
        <f>IF(AND(H71="",K71="",N71="",Q71="",T71="",W71=""),"←設置のある学科について、学年別学級数を記入してください。（設定がない学年は「0」を入力してください。）",
  IF(E71&lt;&gt;SUM(H71:Y71),"←学科別学級数（縦）計が学年別内訳計と一致しません。",""))</f>
        <v>←設置のある学科について、学年別学級数を記入してください。（設定がない学年は「0」を入力してください。）</v>
      </c>
      <c r="AG71" s="51"/>
    </row>
    <row r="72" spans="1:33" ht="16.5" hidden="1" customHeight="1" x14ac:dyDescent="0.15">
      <c r="A72" s="3292" t="s">
        <v>194</v>
      </c>
      <c r="B72" s="3294" t="str">
        <f>IF(B57="","",B57)</f>
        <v/>
      </c>
      <c r="C72" s="3295"/>
      <c r="D72" s="3296"/>
      <c r="E72" s="3277">
        <f t="shared" si="14"/>
        <v>0</v>
      </c>
      <c r="F72" s="3278"/>
      <c r="G72" s="3281" t="s">
        <v>4715</v>
      </c>
      <c r="H72" s="3283"/>
      <c r="I72" s="3260"/>
      <c r="J72" s="3261"/>
      <c r="K72" s="3259"/>
      <c r="L72" s="3260"/>
      <c r="M72" s="3261"/>
      <c r="N72" s="3259"/>
      <c r="O72" s="3260"/>
      <c r="P72" s="3261"/>
      <c r="Q72" s="3259"/>
      <c r="R72" s="3260"/>
      <c r="S72" s="3261"/>
      <c r="T72" s="3259"/>
      <c r="U72" s="3260"/>
      <c r="V72" s="3261"/>
      <c r="W72" s="3259"/>
      <c r="X72" s="3260"/>
      <c r="Y72" s="3261"/>
      <c r="Z72" s="3303"/>
      <c r="AA72" s="3304"/>
      <c r="AB72" s="3304"/>
      <c r="AC72" s="3304"/>
      <c r="AD72" s="3304"/>
      <c r="AE72" s="3305"/>
      <c r="AF72" s="2119" t="str">
        <f>IF(B57="","",
  IF(AND(H72="",K72="",N72="",Q72="",T72="",W72=""),"←設置のある学科について、学年別学級数を記入してください。（設定がない学年は「0」を入力してください。）",
  IF(D72&lt;&gt;SUM(H72:Y72),"←学科別学級数（縦）計が学年別内訳計と一致しません。","")))</f>
        <v/>
      </c>
      <c r="AG72" s="51"/>
    </row>
    <row r="73" spans="1:33" ht="16.5" hidden="1" customHeight="1" x14ac:dyDescent="0.15">
      <c r="A73" s="3292"/>
      <c r="B73" s="3271" t="s">
        <v>3008</v>
      </c>
      <c r="C73" s="3272"/>
      <c r="D73" s="3273"/>
      <c r="E73" s="3285"/>
      <c r="F73" s="3286"/>
      <c r="G73" s="3287"/>
      <c r="H73" s="3288"/>
      <c r="I73" s="3269"/>
      <c r="J73" s="3270"/>
      <c r="K73" s="3268"/>
      <c r="L73" s="3269"/>
      <c r="M73" s="3270"/>
      <c r="N73" s="3268"/>
      <c r="O73" s="3269"/>
      <c r="P73" s="3270"/>
      <c r="Q73" s="3268"/>
      <c r="R73" s="3269"/>
      <c r="S73" s="3270"/>
      <c r="T73" s="3268"/>
      <c r="U73" s="3269"/>
      <c r="V73" s="3270"/>
      <c r="W73" s="3268"/>
      <c r="X73" s="3269"/>
      <c r="Y73" s="3270"/>
      <c r="Z73" s="3303"/>
      <c r="AA73" s="3304"/>
      <c r="AB73" s="3304"/>
      <c r="AC73" s="3304"/>
      <c r="AD73" s="3304"/>
      <c r="AE73" s="3305"/>
      <c r="AF73" s="2119"/>
    </row>
    <row r="74" spans="1:33" ht="16.5" hidden="1" customHeight="1" x14ac:dyDescent="0.15">
      <c r="A74" s="3292"/>
      <c r="B74" s="3274" t="str">
        <f>IF(B59="","",B59)</f>
        <v/>
      </c>
      <c r="C74" s="3275"/>
      <c r="D74" s="3276"/>
      <c r="E74" s="3277">
        <f t="shared" si="14"/>
        <v>0</v>
      </c>
      <c r="F74" s="3278"/>
      <c r="G74" s="3281" t="s">
        <v>4715</v>
      </c>
      <c r="H74" s="3283"/>
      <c r="I74" s="3260"/>
      <c r="J74" s="3261"/>
      <c r="K74" s="3259"/>
      <c r="L74" s="3260"/>
      <c r="M74" s="3261"/>
      <c r="N74" s="3259"/>
      <c r="O74" s="3260"/>
      <c r="P74" s="3261"/>
      <c r="Q74" s="3259"/>
      <c r="R74" s="3260"/>
      <c r="S74" s="3261"/>
      <c r="T74" s="3259"/>
      <c r="U74" s="3260"/>
      <c r="V74" s="3261"/>
      <c r="W74" s="3259"/>
      <c r="X74" s="3260"/>
      <c r="Y74" s="3261"/>
      <c r="Z74" s="3303"/>
      <c r="AA74" s="3304"/>
      <c r="AB74" s="3304"/>
      <c r="AC74" s="3304"/>
      <c r="AD74" s="3304"/>
      <c r="AE74" s="3305"/>
      <c r="AF74" s="2119" t="str">
        <f>IF(B59="","",
  IF(AND(H74="",K74="",N74="",Q74="",T74="",W74=""),"←設置のある学科について、学年別学級数を記入してください。（設定がない学年は「0」を入力してください。）",
  IF(D74&lt;&gt;SUM(H74:Y74),"←学科別学級数（縦）計が学年別内訳計と一致しません。","")))</f>
        <v/>
      </c>
      <c r="AG74" s="51"/>
    </row>
    <row r="75" spans="1:33" ht="16.5" hidden="1" customHeight="1" x14ac:dyDescent="0.15">
      <c r="A75" s="3292"/>
      <c r="B75" s="3271" t="s">
        <v>3008</v>
      </c>
      <c r="C75" s="3272"/>
      <c r="D75" s="3273"/>
      <c r="E75" s="3285"/>
      <c r="F75" s="3286"/>
      <c r="G75" s="3287"/>
      <c r="H75" s="3288"/>
      <c r="I75" s="3269"/>
      <c r="J75" s="3270"/>
      <c r="K75" s="3268"/>
      <c r="L75" s="3269"/>
      <c r="M75" s="3270"/>
      <c r="N75" s="3268"/>
      <c r="O75" s="3269"/>
      <c r="P75" s="3270"/>
      <c r="Q75" s="3268"/>
      <c r="R75" s="3269"/>
      <c r="S75" s="3270"/>
      <c r="T75" s="3268"/>
      <c r="U75" s="3269"/>
      <c r="V75" s="3270"/>
      <c r="W75" s="3268"/>
      <c r="X75" s="3269"/>
      <c r="Y75" s="3270"/>
      <c r="Z75" s="3303"/>
      <c r="AA75" s="3304"/>
      <c r="AB75" s="3304"/>
      <c r="AC75" s="3304"/>
      <c r="AD75" s="3304"/>
      <c r="AE75" s="3305"/>
      <c r="AF75" s="2119"/>
    </row>
    <row r="76" spans="1:33" ht="16.5" hidden="1" customHeight="1" x14ac:dyDescent="0.15">
      <c r="A76" s="3292"/>
      <c r="B76" s="3274" t="str">
        <f>IF(B61="","",B61)</f>
        <v/>
      </c>
      <c r="C76" s="3275"/>
      <c r="D76" s="3276"/>
      <c r="E76" s="3277">
        <f t="shared" si="14"/>
        <v>0</v>
      </c>
      <c r="F76" s="3278"/>
      <c r="G76" s="3281" t="s">
        <v>4715</v>
      </c>
      <c r="H76" s="3283"/>
      <c r="I76" s="3260"/>
      <c r="J76" s="3261"/>
      <c r="K76" s="3259"/>
      <c r="L76" s="3260"/>
      <c r="M76" s="3261"/>
      <c r="N76" s="3259"/>
      <c r="O76" s="3260"/>
      <c r="P76" s="3261"/>
      <c r="Q76" s="3259"/>
      <c r="R76" s="3260"/>
      <c r="S76" s="3261"/>
      <c r="T76" s="3259"/>
      <c r="U76" s="3260"/>
      <c r="V76" s="3261"/>
      <c r="W76" s="3259"/>
      <c r="X76" s="3260"/>
      <c r="Y76" s="3261"/>
      <c r="Z76" s="3303"/>
      <c r="AA76" s="3304"/>
      <c r="AB76" s="3304"/>
      <c r="AC76" s="3304"/>
      <c r="AD76" s="3304"/>
      <c r="AE76" s="3305"/>
      <c r="AF76" s="2119" t="str">
        <f>IF(B61="","",
  IF(AND(H76="",K76="",N76="",Q76="",T76="",W76=""),"←設置のある学科について、学年別学級数を記入してください。（設定がない学年は「0」を入力してください。）",
  IF(D76&lt;&gt;SUM(H76:Y76),"←学科別学級数（縦）計が学年別内訳計と一致しません。","")))</f>
        <v/>
      </c>
      <c r="AG76" s="51"/>
    </row>
    <row r="77" spans="1:33" ht="16.5" hidden="1" customHeight="1" thickBot="1" x14ac:dyDescent="0.2">
      <c r="A77" s="3293"/>
      <c r="B77" s="3265" t="s">
        <v>3008</v>
      </c>
      <c r="C77" s="3266"/>
      <c r="D77" s="3267"/>
      <c r="E77" s="3279"/>
      <c r="F77" s="3280"/>
      <c r="G77" s="3282"/>
      <c r="H77" s="3284"/>
      <c r="I77" s="3263"/>
      <c r="J77" s="3264"/>
      <c r="K77" s="3262"/>
      <c r="L77" s="3263"/>
      <c r="M77" s="3264"/>
      <c r="N77" s="3262"/>
      <c r="O77" s="3263"/>
      <c r="P77" s="3264"/>
      <c r="Q77" s="3262"/>
      <c r="R77" s="3263"/>
      <c r="S77" s="3264"/>
      <c r="T77" s="3262"/>
      <c r="U77" s="3263"/>
      <c r="V77" s="3264"/>
      <c r="W77" s="3262"/>
      <c r="X77" s="3263"/>
      <c r="Y77" s="3264"/>
      <c r="Z77" s="3306"/>
      <c r="AA77" s="3307"/>
      <c r="AB77" s="3307"/>
      <c r="AC77" s="3307"/>
      <c r="AD77" s="3307"/>
      <c r="AE77" s="3308"/>
      <c r="AF77" s="2119"/>
    </row>
    <row r="78" spans="1:33" ht="4.9000000000000004" customHeight="1" x14ac:dyDescent="0.15">
      <c r="A78" s="719"/>
      <c r="B78" s="720"/>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Z78" s="720"/>
      <c r="AA78" s="720"/>
      <c r="AB78" s="720"/>
      <c r="AC78" s="720"/>
      <c r="AD78" s="720"/>
      <c r="AE78" s="720"/>
    </row>
    <row r="79" spans="1:33" ht="4.9000000000000004" customHeight="1" x14ac:dyDescent="0.15">
      <c r="A79" s="719"/>
      <c r="B79" s="721"/>
      <c r="C79" s="721"/>
      <c r="D79" s="721"/>
      <c r="E79" s="721"/>
      <c r="F79" s="721"/>
      <c r="G79" s="721"/>
      <c r="H79" s="721"/>
      <c r="I79" s="721"/>
      <c r="J79" s="721"/>
      <c r="K79" s="721"/>
      <c r="L79" s="721"/>
      <c r="M79" s="721"/>
      <c r="N79" s="721"/>
      <c r="O79" s="721"/>
      <c r="P79" s="721"/>
      <c r="Q79" s="721"/>
      <c r="R79" s="721"/>
      <c r="S79" s="721"/>
      <c r="T79" s="721"/>
      <c r="U79" s="721"/>
      <c r="V79" s="721"/>
      <c r="W79" s="721"/>
      <c r="X79" s="721"/>
      <c r="Y79" s="721"/>
      <c r="Z79" s="721"/>
      <c r="AA79" s="721"/>
      <c r="AB79" s="721"/>
      <c r="AC79" s="721"/>
      <c r="AD79" s="721"/>
      <c r="AE79" s="721"/>
    </row>
    <row r="80" spans="1:33" ht="4.9000000000000004" customHeight="1" x14ac:dyDescent="0.15">
      <c r="A80" s="722"/>
      <c r="B80" s="722"/>
      <c r="C80" s="722"/>
      <c r="D80" s="722"/>
      <c r="E80" s="722"/>
      <c r="F80" s="722"/>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row>
    <row r="81" spans="1:33" ht="19.899999999999999" customHeight="1" thickBot="1" x14ac:dyDescent="0.2">
      <c r="A81" s="696" t="s">
        <v>4790</v>
      </c>
      <c r="B81" s="724"/>
      <c r="C81" s="724"/>
      <c r="D81" s="724"/>
      <c r="E81" s="724"/>
      <c r="F81" s="724"/>
      <c r="G81" s="724"/>
      <c r="H81" s="724"/>
      <c r="I81" s="724"/>
      <c r="J81" s="724"/>
      <c r="K81" s="724"/>
      <c r="L81" s="724"/>
      <c r="M81" s="724"/>
      <c r="N81" s="724"/>
      <c r="O81" s="655"/>
      <c r="P81" s="655"/>
      <c r="Q81" s="655"/>
      <c r="R81" s="655"/>
      <c r="S81" s="655"/>
      <c r="T81" s="655"/>
      <c r="U81" s="655"/>
      <c r="V81" s="655"/>
      <c r="W81" s="655"/>
      <c r="X81" s="655"/>
      <c r="Y81" s="655"/>
      <c r="Z81" s="655"/>
      <c r="AA81" s="725"/>
      <c r="AB81" s="725"/>
      <c r="AC81" s="725"/>
      <c r="AD81" s="725"/>
      <c r="AE81" s="726" t="s">
        <v>4717</v>
      </c>
      <c r="AF81" s="54" t="str">
        <f>IF(OR(AND(COUNTA(H83:J105)&lt;23),
AND(COUNTA(L83:N105)&lt;23,B57&lt;&gt;""),
AND(COUNTA(P83:R105)&lt;23,B59&lt;&gt;""),
AND(COUNTA(T83:V105)&lt;23,B61&lt;&gt;"")),
 "←各納付金を入力してください。設定のない項目については「0」を入力してください。","")</f>
        <v>←各納付金を入力してください。設定のない項目については「0」を入力してください。</v>
      </c>
    </row>
    <row r="82" spans="1:33" ht="19.899999999999999" customHeight="1" x14ac:dyDescent="0.15">
      <c r="A82" s="3231" t="s">
        <v>188</v>
      </c>
      <c r="B82" s="3232"/>
      <c r="C82" s="3232"/>
      <c r="D82" s="3232"/>
      <c r="E82" s="3232"/>
      <c r="F82" s="3232"/>
      <c r="G82" s="3233"/>
      <c r="H82" s="3234" t="s">
        <v>200</v>
      </c>
      <c r="I82" s="3232"/>
      <c r="J82" s="3232"/>
      <c r="K82" s="3233"/>
      <c r="L82" s="3235" t="str">
        <f>CONCATENATE("その他（",B57,"）")</f>
        <v>その他（）</v>
      </c>
      <c r="M82" s="3236"/>
      <c r="N82" s="3236"/>
      <c r="O82" s="3237"/>
      <c r="P82" s="3235" t="str">
        <f>CONCATENATE("その他（",B59,"）")</f>
        <v>その他（）</v>
      </c>
      <c r="Q82" s="3236"/>
      <c r="R82" s="3236"/>
      <c r="S82" s="3237"/>
      <c r="T82" s="3238" t="str">
        <f>CONCATENATE("その他（",B61,"）")</f>
        <v>その他（）</v>
      </c>
      <c r="U82" s="3239"/>
      <c r="V82" s="3239"/>
      <c r="W82" s="3240"/>
      <c r="X82" s="3234" t="s">
        <v>205</v>
      </c>
      <c r="Y82" s="3232"/>
      <c r="Z82" s="3232"/>
      <c r="AA82" s="3232"/>
      <c r="AB82" s="3232"/>
      <c r="AC82" s="3232"/>
      <c r="AD82" s="3232"/>
      <c r="AE82" s="3258"/>
      <c r="AF82" s="417"/>
      <c r="AG82" s="58"/>
    </row>
    <row r="83" spans="1:33" ht="18" customHeight="1" x14ac:dyDescent="0.15">
      <c r="A83" s="3254" t="s">
        <v>2945</v>
      </c>
      <c r="B83" s="3255"/>
      <c r="C83" s="3176" t="s">
        <v>2866</v>
      </c>
      <c r="D83" s="3176"/>
      <c r="E83" s="3176"/>
      <c r="F83" s="3176"/>
      <c r="G83" s="3177"/>
      <c r="H83" s="3178"/>
      <c r="I83" s="3179"/>
      <c r="J83" s="3179"/>
      <c r="K83" s="727" t="s">
        <v>2810</v>
      </c>
      <c r="L83" s="3180"/>
      <c r="M83" s="3181"/>
      <c r="N83" s="3181"/>
      <c r="O83" s="728" t="s">
        <v>2810</v>
      </c>
      <c r="P83" s="3180"/>
      <c r="Q83" s="3181"/>
      <c r="R83" s="3181"/>
      <c r="S83" s="728" t="s">
        <v>2810</v>
      </c>
      <c r="T83" s="3178"/>
      <c r="U83" s="3179"/>
      <c r="V83" s="3179"/>
      <c r="W83" s="727" t="s">
        <v>2810</v>
      </c>
      <c r="X83" s="3164"/>
      <c r="Y83" s="3164"/>
      <c r="Z83" s="3164"/>
      <c r="AA83" s="3164"/>
      <c r="AB83" s="3164"/>
      <c r="AC83" s="3164"/>
      <c r="AD83" s="3164"/>
      <c r="AE83" s="3165"/>
      <c r="AF83" s="58" t="str">
        <f xml:space="preserve"> IF(OR(AND(H83&lt;100000,H83&lt;&gt;""),AND(L83&lt;100000,L83&lt;&gt;""),AND(P83&lt;100000,P83&lt;&gt;""),AND(T83&lt;100000,T83&lt;&gt;"")),
 "←授業料が１０万円未満となっていますが正しいでしょうか。正しい場合はそのままで結構です。",
IF(MAX(H83,L83,P83,T83)&gt;=2000000,
"←授業料が２００万円以上となっていますが正しいでしょうか。正しい場合はそのままで結構です。",
        ""))</f>
        <v/>
      </c>
      <c r="AG83" s="50"/>
    </row>
    <row r="84" spans="1:33" ht="18" customHeight="1" x14ac:dyDescent="0.15">
      <c r="A84" s="3254"/>
      <c r="B84" s="3255"/>
      <c r="C84" s="3172" t="s">
        <v>2867</v>
      </c>
      <c r="D84" s="3172"/>
      <c r="E84" s="3172"/>
      <c r="F84" s="3172"/>
      <c r="G84" s="3173"/>
      <c r="H84" s="3170"/>
      <c r="I84" s="3171"/>
      <c r="J84" s="3171"/>
      <c r="K84" s="729" t="s">
        <v>2810</v>
      </c>
      <c r="L84" s="3174"/>
      <c r="M84" s="3175"/>
      <c r="N84" s="3175"/>
      <c r="O84" s="730" t="s">
        <v>2810</v>
      </c>
      <c r="P84" s="3174"/>
      <c r="Q84" s="3175"/>
      <c r="R84" s="3175"/>
      <c r="S84" s="730" t="s">
        <v>2810</v>
      </c>
      <c r="T84" s="3170"/>
      <c r="U84" s="3171"/>
      <c r="V84" s="3171"/>
      <c r="W84" s="729" t="s">
        <v>2810</v>
      </c>
      <c r="X84" s="3166"/>
      <c r="Y84" s="3166"/>
      <c r="Z84" s="3166"/>
      <c r="AA84" s="3166"/>
      <c r="AB84" s="3166"/>
      <c r="AC84" s="3166"/>
      <c r="AD84" s="3166"/>
      <c r="AE84" s="3167"/>
      <c r="AF84" s="58" t="str">
        <f xml:space="preserve"> IF(OR(AND(H84&lt;10000,H84&lt;&gt;""),AND(L84&lt;10000,L84&lt;&gt;""),AND(P84&lt;10000,P84&lt;&gt;""),AND(T84&lt;10000,T84&lt;&gt;"")),
 "←入学金が１万円未満となっていますが正しいでしょうか。正しい場合はそのままで結構です。",
IF(MAX(H84,L84,P84,T84)&gt;=500000,
"←入学金が５０万円以上となっていますが正しいでしょうか。正しい場合はそのままで結構です。",
        ""))</f>
        <v/>
      </c>
      <c r="AG84" s="50"/>
    </row>
    <row r="85" spans="1:33" ht="18" customHeight="1" x14ac:dyDescent="0.15">
      <c r="A85" s="3254"/>
      <c r="B85" s="3255"/>
      <c r="C85" s="3172" t="s">
        <v>2868</v>
      </c>
      <c r="D85" s="3172"/>
      <c r="E85" s="3172"/>
      <c r="F85" s="3172"/>
      <c r="G85" s="3173"/>
      <c r="H85" s="3170"/>
      <c r="I85" s="3171"/>
      <c r="J85" s="3171"/>
      <c r="K85" s="729" t="s">
        <v>2810</v>
      </c>
      <c r="L85" s="3174"/>
      <c r="M85" s="3175"/>
      <c r="N85" s="3175"/>
      <c r="O85" s="730" t="s">
        <v>2810</v>
      </c>
      <c r="P85" s="3174"/>
      <c r="Q85" s="3175"/>
      <c r="R85" s="3175"/>
      <c r="S85" s="730" t="s">
        <v>2810</v>
      </c>
      <c r="T85" s="3170"/>
      <c r="U85" s="3171"/>
      <c r="V85" s="3171"/>
      <c r="W85" s="729" t="s">
        <v>2810</v>
      </c>
      <c r="X85" s="3166"/>
      <c r="Y85" s="3166"/>
      <c r="Z85" s="3166"/>
      <c r="AA85" s="3166"/>
      <c r="AB85" s="3166"/>
      <c r="AC85" s="3166"/>
      <c r="AD85" s="3166"/>
      <c r="AE85" s="3167"/>
      <c r="AF85" s="51"/>
      <c r="AG85" s="50"/>
    </row>
    <row r="86" spans="1:33" ht="18" customHeight="1" x14ac:dyDescent="0.15">
      <c r="A86" s="3254"/>
      <c r="B86" s="3255"/>
      <c r="C86" s="3172" t="s">
        <v>2869</v>
      </c>
      <c r="D86" s="3172"/>
      <c r="E86" s="3172"/>
      <c r="F86" s="3172"/>
      <c r="G86" s="3173"/>
      <c r="H86" s="3170"/>
      <c r="I86" s="3171"/>
      <c r="J86" s="3171"/>
      <c r="K86" s="729" t="s">
        <v>2810</v>
      </c>
      <c r="L86" s="3174"/>
      <c r="M86" s="3175"/>
      <c r="N86" s="3175"/>
      <c r="O86" s="730" t="s">
        <v>2810</v>
      </c>
      <c r="P86" s="3174"/>
      <c r="Q86" s="3175"/>
      <c r="R86" s="3175"/>
      <c r="S86" s="730" t="s">
        <v>2810</v>
      </c>
      <c r="T86" s="3170"/>
      <c r="U86" s="3171"/>
      <c r="V86" s="3171"/>
      <c r="W86" s="729" t="s">
        <v>2810</v>
      </c>
      <c r="X86" s="3166"/>
      <c r="Y86" s="3166"/>
      <c r="Z86" s="3166"/>
      <c r="AA86" s="3166"/>
      <c r="AB86" s="3166"/>
      <c r="AC86" s="3166"/>
      <c r="AD86" s="3166"/>
      <c r="AE86" s="3167"/>
      <c r="AF86" s="51"/>
      <c r="AG86" s="50"/>
    </row>
    <row r="87" spans="1:33" ht="18" customHeight="1" x14ac:dyDescent="0.15">
      <c r="A87" s="3254"/>
      <c r="B87" s="3255"/>
      <c r="C87" s="3172" t="s">
        <v>2870</v>
      </c>
      <c r="D87" s="3172"/>
      <c r="E87" s="3172"/>
      <c r="F87" s="3172"/>
      <c r="G87" s="3173"/>
      <c r="H87" s="3170"/>
      <c r="I87" s="3171"/>
      <c r="J87" s="3171"/>
      <c r="K87" s="729" t="s">
        <v>2810</v>
      </c>
      <c r="L87" s="3174"/>
      <c r="M87" s="3175"/>
      <c r="N87" s="3175"/>
      <c r="O87" s="730" t="s">
        <v>2810</v>
      </c>
      <c r="P87" s="3174"/>
      <c r="Q87" s="3175"/>
      <c r="R87" s="3175"/>
      <c r="S87" s="730" t="s">
        <v>2810</v>
      </c>
      <c r="T87" s="3170"/>
      <c r="U87" s="3171"/>
      <c r="V87" s="3171"/>
      <c r="W87" s="729" t="s">
        <v>2810</v>
      </c>
      <c r="X87" s="3166"/>
      <c r="Y87" s="3166"/>
      <c r="Z87" s="3166"/>
      <c r="AA87" s="3166"/>
      <c r="AB87" s="3166"/>
      <c r="AC87" s="3166"/>
      <c r="AD87" s="3166"/>
      <c r="AE87" s="3167"/>
      <c r="AF87" s="51"/>
      <c r="AG87" s="50"/>
    </row>
    <row r="88" spans="1:33" ht="18" customHeight="1" x14ac:dyDescent="0.15">
      <c r="A88" s="3254"/>
      <c r="B88" s="3255"/>
      <c r="C88" s="3172" t="s">
        <v>2871</v>
      </c>
      <c r="D88" s="3172"/>
      <c r="E88" s="3172"/>
      <c r="F88" s="3172"/>
      <c r="G88" s="3173"/>
      <c r="H88" s="3170"/>
      <c r="I88" s="3171"/>
      <c r="J88" s="3171"/>
      <c r="K88" s="729" t="s">
        <v>2810</v>
      </c>
      <c r="L88" s="3174"/>
      <c r="M88" s="3175"/>
      <c r="N88" s="3175"/>
      <c r="O88" s="730" t="s">
        <v>2810</v>
      </c>
      <c r="P88" s="3174"/>
      <c r="Q88" s="3175"/>
      <c r="R88" s="3175"/>
      <c r="S88" s="730" t="s">
        <v>2810</v>
      </c>
      <c r="T88" s="3170"/>
      <c r="U88" s="3171"/>
      <c r="V88" s="3171"/>
      <c r="W88" s="729" t="s">
        <v>2810</v>
      </c>
      <c r="X88" s="3166"/>
      <c r="Y88" s="3166"/>
      <c r="Z88" s="3166"/>
      <c r="AA88" s="3166"/>
      <c r="AB88" s="3166"/>
      <c r="AC88" s="3166"/>
      <c r="AD88" s="3166"/>
      <c r="AE88" s="3167"/>
      <c r="AF88" s="51"/>
      <c r="AG88" s="50"/>
    </row>
    <row r="89" spans="1:33" ht="18" customHeight="1" thickBot="1" x14ac:dyDescent="0.2">
      <c r="A89" s="3254"/>
      <c r="B89" s="3255"/>
      <c r="C89" s="3252" t="s">
        <v>2872</v>
      </c>
      <c r="D89" s="3252"/>
      <c r="E89" s="3252"/>
      <c r="F89" s="3252"/>
      <c r="G89" s="3253"/>
      <c r="H89" s="3186"/>
      <c r="I89" s="3187"/>
      <c r="J89" s="3187"/>
      <c r="K89" s="731" t="s">
        <v>2810</v>
      </c>
      <c r="L89" s="3188"/>
      <c r="M89" s="3189"/>
      <c r="N89" s="3189"/>
      <c r="O89" s="732" t="s">
        <v>2810</v>
      </c>
      <c r="P89" s="3188"/>
      <c r="Q89" s="3189"/>
      <c r="R89" s="3189"/>
      <c r="S89" s="732" t="s">
        <v>2810</v>
      </c>
      <c r="T89" s="3186"/>
      <c r="U89" s="3187"/>
      <c r="V89" s="3187"/>
      <c r="W89" s="731" t="s">
        <v>2810</v>
      </c>
      <c r="X89" s="3166"/>
      <c r="Y89" s="3166"/>
      <c r="Z89" s="3166"/>
      <c r="AA89" s="3166"/>
      <c r="AB89" s="3166"/>
      <c r="AC89" s="3166"/>
      <c r="AD89" s="3166"/>
      <c r="AE89" s="3167"/>
      <c r="AF89" s="51"/>
      <c r="AG89" s="50"/>
    </row>
    <row r="90" spans="1:33" ht="18" customHeight="1" thickBot="1" x14ac:dyDescent="0.2">
      <c r="A90" s="3256"/>
      <c r="B90" s="3257"/>
      <c r="C90" s="3241" t="s">
        <v>27</v>
      </c>
      <c r="D90" s="3242"/>
      <c r="E90" s="3242"/>
      <c r="F90" s="3242"/>
      <c r="G90" s="3243"/>
      <c r="H90" s="3145">
        <f>SUM(H83:J89)</f>
        <v>0</v>
      </c>
      <c r="I90" s="3146"/>
      <c r="J90" s="3146"/>
      <c r="K90" s="733" t="s">
        <v>2810</v>
      </c>
      <c r="L90" s="3147">
        <f>SUM(L83:N89)</f>
        <v>0</v>
      </c>
      <c r="M90" s="3148"/>
      <c r="N90" s="3148"/>
      <c r="O90" s="734" t="s">
        <v>2810</v>
      </c>
      <c r="P90" s="3147">
        <f>SUM(P83:R89)</f>
        <v>0</v>
      </c>
      <c r="Q90" s="3148"/>
      <c r="R90" s="3148"/>
      <c r="S90" s="734" t="s">
        <v>2810</v>
      </c>
      <c r="T90" s="3145">
        <f>SUM(T83:V89)</f>
        <v>0</v>
      </c>
      <c r="U90" s="3146"/>
      <c r="V90" s="3146"/>
      <c r="W90" s="735" t="s">
        <v>2810</v>
      </c>
      <c r="X90" s="3166"/>
      <c r="Y90" s="3166"/>
      <c r="Z90" s="3166"/>
      <c r="AA90" s="3166"/>
      <c r="AB90" s="3166"/>
      <c r="AC90" s="3166"/>
      <c r="AD90" s="3166"/>
      <c r="AE90" s="3167"/>
      <c r="AF90" s="33" t="str">
        <f>IF(SUM(H83:J89, L83:N89, P83:R89, T83:V89)&lt;&gt;SUM(H90:V90),"←１年次納付金（縦）計が、明細の合計と一致しません。", "" )</f>
        <v/>
      </c>
      <c r="AG90" s="50"/>
    </row>
    <row r="91" spans="1:33" ht="18" customHeight="1" x14ac:dyDescent="0.15">
      <c r="A91" s="3244" t="s">
        <v>2946</v>
      </c>
      <c r="B91" s="3245"/>
      <c r="C91" s="3250" t="s">
        <v>2866</v>
      </c>
      <c r="D91" s="3250"/>
      <c r="E91" s="3250"/>
      <c r="F91" s="3250"/>
      <c r="G91" s="3251"/>
      <c r="H91" s="3151"/>
      <c r="I91" s="3152"/>
      <c r="J91" s="3152"/>
      <c r="K91" s="736" t="s">
        <v>2810</v>
      </c>
      <c r="L91" s="3162"/>
      <c r="M91" s="3163"/>
      <c r="N91" s="3163"/>
      <c r="O91" s="737" t="s">
        <v>2810</v>
      </c>
      <c r="P91" s="3162"/>
      <c r="Q91" s="3163"/>
      <c r="R91" s="3163"/>
      <c r="S91" s="737" t="s">
        <v>2810</v>
      </c>
      <c r="T91" s="3151"/>
      <c r="U91" s="3152"/>
      <c r="V91" s="3152"/>
      <c r="W91" s="736" t="s">
        <v>2810</v>
      </c>
      <c r="X91" s="3166"/>
      <c r="Y91" s="3166"/>
      <c r="Z91" s="3166"/>
      <c r="AA91" s="3166"/>
      <c r="AB91" s="3166"/>
      <c r="AC91" s="3166"/>
      <c r="AD91" s="3166"/>
      <c r="AE91" s="3167"/>
      <c r="AF91" s="58" t="str">
        <f xml:space="preserve"> IF(OR(AND(H91&lt;100000,H91&lt;&gt;""),AND(L91&lt;100000,L91&lt;&gt;""),AND(P91&lt;100000,P91&lt;&gt;""),AND(T91&lt;100000,T91&lt;&gt;"")),
 "←授業料が１０万円未満となっていますが正しいでしょうか。正しい場合はそのままで結構です。",
IF(MAX(H91,L91,P91,T91)&gt;=2000000,
"←授業料が２００万円以上となっていますが正しいでしょうか。正しい場合はそのままで結構です。",
        ""))</f>
        <v/>
      </c>
      <c r="AG91" s="50"/>
    </row>
    <row r="92" spans="1:33" ht="18" customHeight="1" thickBot="1" x14ac:dyDescent="0.2">
      <c r="A92" s="3246"/>
      <c r="B92" s="3247"/>
      <c r="C92" s="3229" t="s">
        <v>223</v>
      </c>
      <c r="D92" s="3229"/>
      <c r="E92" s="3229"/>
      <c r="F92" s="3229"/>
      <c r="G92" s="3230"/>
      <c r="H92" s="3186"/>
      <c r="I92" s="3187"/>
      <c r="J92" s="3187"/>
      <c r="K92" s="731" t="s">
        <v>2810</v>
      </c>
      <c r="L92" s="3188"/>
      <c r="M92" s="3189"/>
      <c r="N92" s="3189"/>
      <c r="O92" s="732" t="s">
        <v>2810</v>
      </c>
      <c r="P92" s="3188"/>
      <c r="Q92" s="3189"/>
      <c r="R92" s="3189"/>
      <c r="S92" s="732" t="s">
        <v>2810</v>
      </c>
      <c r="T92" s="3186"/>
      <c r="U92" s="3187"/>
      <c r="V92" s="3187"/>
      <c r="W92" s="731" t="s">
        <v>2810</v>
      </c>
      <c r="X92" s="3166"/>
      <c r="Y92" s="3166"/>
      <c r="Z92" s="3166"/>
      <c r="AA92" s="3166"/>
      <c r="AB92" s="3166"/>
      <c r="AC92" s="3166"/>
      <c r="AD92" s="3166"/>
      <c r="AE92" s="3167"/>
      <c r="AF92" s="58"/>
      <c r="AG92" s="50"/>
    </row>
    <row r="93" spans="1:33" ht="18" customHeight="1" thickBot="1" x14ac:dyDescent="0.2">
      <c r="A93" s="3248"/>
      <c r="B93" s="3249"/>
      <c r="C93" s="3218" t="s">
        <v>2809</v>
      </c>
      <c r="D93" s="3219"/>
      <c r="E93" s="3219"/>
      <c r="F93" s="3219"/>
      <c r="G93" s="3220"/>
      <c r="H93" s="3145">
        <f>SUM(H91:J92)</f>
        <v>0</v>
      </c>
      <c r="I93" s="3146"/>
      <c r="J93" s="3146"/>
      <c r="K93" s="733" t="s">
        <v>2810</v>
      </c>
      <c r="L93" s="3147">
        <f>SUM(L91:N92)</f>
        <v>0</v>
      </c>
      <c r="M93" s="3148"/>
      <c r="N93" s="3148"/>
      <c r="O93" s="734" t="s">
        <v>2810</v>
      </c>
      <c r="P93" s="3147">
        <f>SUM(P91:R92)</f>
        <v>0</v>
      </c>
      <c r="Q93" s="3148"/>
      <c r="R93" s="3148"/>
      <c r="S93" s="734" t="s">
        <v>2810</v>
      </c>
      <c r="T93" s="3145">
        <f>SUM(T91:V92)</f>
        <v>0</v>
      </c>
      <c r="U93" s="3146"/>
      <c r="V93" s="3146"/>
      <c r="W93" s="735" t="s">
        <v>2810</v>
      </c>
      <c r="X93" s="3166"/>
      <c r="Y93" s="3166"/>
      <c r="Z93" s="3166"/>
      <c r="AA93" s="3166"/>
      <c r="AB93" s="3166"/>
      <c r="AC93" s="3166"/>
      <c r="AD93" s="3166"/>
      <c r="AE93" s="3167"/>
      <c r="AF93" s="389" t="str">
        <f>IF(SUM(H91:J92,L91:N92,P91:R92,T91:V92)&lt;&gt;SUM(H93:W93),"←2年次納付金（縦）計が、明細の合計と一致しません。","")</f>
        <v/>
      </c>
      <c r="AG93" s="50"/>
    </row>
    <row r="94" spans="1:33" ht="18" customHeight="1" x14ac:dyDescent="0.15">
      <c r="A94" s="3221" t="s">
        <v>2947</v>
      </c>
      <c r="B94" s="3222"/>
      <c r="C94" s="3227" t="s">
        <v>2866</v>
      </c>
      <c r="D94" s="3227"/>
      <c r="E94" s="3227"/>
      <c r="F94" s="3227"/>
      <c r="G94" s="3228"/>
      <c r="H94" s="3151"/>
      <c r="I94" s="3152"/>
      <c r="J94" s="3152"/>
      <c r="K94" s="736" t="s">
        <v>2810</v>
      </c>
      <c r="L94" s="3162"/>
      <c r="M94" s="3163"/>
      <c r="N94" s="3163"/>
      <c r="O94" s="737" t="s">
        <v>2810</v>
      </c>
      <c r="P94" s="3162"/>
      <c r="Q94" s="3163"/>
      <c r="R94" s="3163"/>
      <c r="S94" s="737" t="s">
        <v>2810</v>
      </c>
      <c r="T94" s="3151"/>
      <c r="U94" s="3152"/>
      <c r="V94" s="3152"/>
      <c r="W94" s="736" t="s">
        <v>2810</v>
      </c>
      <c r="X94" s="3166"/>
      <c r="Y94" s="3166"/>
      <c r="Z94" s="3166"/>
      <c r="AA94" s="3166"/>
      <c r="AB94" s="3166"/>
      <c r="AC94" s="3166"/>
      <c r="AD94" s="3166"/>
      <c r="AE94" s="3167"/>
      <c r="AF94" s="58" t="str">
        <f xml:space="preserve"> IF(OR(AND(H94&lt;100000,H94&lt;&gt;""),AND(L94&lt;100000,L94&lt;&gt;""),AND(P94&lt;100000,P94&lt;&gt;""),AND(T94&lt;100000,T94&lt;&gt;"")),
 "←授業料が１０万円未満となっていますが正しいでしょうか。正しい場合はそのままで結構です。",
IF(MAX(H94,L94,P94,T94)&gt;=2000000,
"←授業料が２００万円以上となっていますが正しいでしょうか。正しい場合はそのままで結構です。",
        ""))</f>
        <v/>
      </c>
      <c r="AG94" s="50"/>
    </row>
    <row r="95" spans="1:33" ht="18" customHeight="1" thickBot="1" x14ac:dyDescent="0.2">
      <c r="A95" s="3223"/>
      <c r="B95" s="3224"/>
      <c r="C95" s="3216" t="s">
        <v>223</v>
      </c>
      <c r="D95" s="3216"/>
      <c r="E95" s="3216"/>
      <c r="F95" s="3216"/>
      <c r="G95" s="3217"/>
      <c r="H95" s="3186"/>
      <c r="I95" s="3187"/>
      <c r="J95" s="3187"/>
      <c r="K95" s="731" t="s">
        <v>2810</v>
      </c>
      <c r="L95" s="3188"/>
      <c r="M95" s="3189"/>
      <c r="N95" s="3189"/>
      <c r="O95" s="732" t="s">
        <v>2810</v>
      </c>
      <c r="P95" s="3188"/>
      <c r="Q95" s="3189"/>
      <c r="R95" s="3189"/>
      <c r="S95" s="732" t="s">
        <v>2810</v>
      </c>
      <c r="T95" s="3186"/>
      <c r="U95" s="3187"/>
      <c r="V95" s="3187"/>
      <c r="W95" s="731" t="s">
        <v>2810</v>
      </c>
      <c r="X95" s="3166"/>
      <c r="Y95" s="3166"/>
      <c r="Z95" s="3166"/>
      <c r="AA95" s="3166"/>
      <c r="AB95" s="3166"/>
      <c r="AC95" s="3166"/>
      <c r="AD95" s="3166"/>
      <c r="AE95" s="3167"/>
      <c r="AF95" s="58"/>
      <c r="AG95" s="50"/>
    </row>
    <row r="96" spans="1:33" ht="18" customHeight="1" thickBot="1" x14ac:dyDescent="0.2">
      <c r="A96" s="3225"/>
      <c r="B96" s="3226"/>
      <c r="C96" s="3205" t="s">
        <v>27</v>
      </c>
      <c r="D96" s="3206"/>
      <c r="E96" s="3206"/>
      <c r="F96" s="3206"/>
      <c r="G96" s="3207"/>
      <c r="H96" s="3145">
        <f>SUM(H94:J95)</f>
        <v>0</v>
      </c>
      <c r="I96" s="3146"/>
      <c r="J96" s="3146"/>
      <c r="K96" s="733" t="s">
        <v>2810</v>
      </c>
      <c r="L96" s="3147">
        <f>SUM(L94:N95)</f>
        <v>0</v>
      </c>
      <c r="M96" s="3148"/>
      <c r="N96" s="3148"/>
      <c r="O96" s="734" t="s">
        <v>2810</v>
      </c>
      <c r="P96" s="3147">
        <f>SUM(P94:R95)</f>
        <v>0</v>
      </c>
      <c r="Q96" s="3148"/>
      <c r="R96" s="3148"/>
      <c r="S96" s="734" t="s">
        <v>2810</v>
      </c>
      <c r="T96" s="3145">
        <f>SUM(T94:V95)</f>
        <v>0</v>
      </c>
      <c r="U96" s="3146"/>
      <c r="V96" s="3146"/>
      <c r="W96" s="735" t="s">
        <v>2810</v>
      </c>
      <c r="X96" s="3166"/>
      <c r="Y96" s="3166"/>
      <c r="Z96" s="3166"/>
      <c r="AA96" s="3166"/>
      <c r="AB96" s="3166"/>
      <c r="AC96" s="3166"/>
      <c r="AD96" s="3166"/>
      <c r="AE96" s="3167"/>
      <c r="AF96" s="389" t="str">
        <f>IF(SUM(H94:J95,L94:N95,P94:R95,T94:V95)&lt;&gt;SUM(H96:W96),"←3年次納付金（縦）計が、明細の合計と一致しません。","")</f>
        <v/>
      </c>
      <c r="AG96" s="50"/>
    </row>
    <row r="97" spans="1:33" ht="18" customHeight="1" x14ac:dyDescent="0.15">
      <c r="A97" s="3208" t="s">
        <v>4705</v>
      </c>
      <c r="B97" s="3209"/>
      <c r="C97" s="3214" t="s">
        <v>2866</v>
      </c>
      <c r="D97" s="3214"/>
      <c r="E97" s="3214"/>
      <c r="F97" s="3214"/>
      <c r="G97" s="3215"/>
      <c r="H97" s="3151"/>
      <c r="I97" s="3152"/>
      <c r="J97" s="3152"/>
      <c r="K97" s="736" t="s">
        <v>2810</v>
      </c>
      <c r="L97" s="3162"/>
      <c r="M97" s="3163"/>
      <c r="N97" s="3163"/>
      <c r="O97" s="737" t="s">
        <v>2810</v>
      </c>
      <c r="P97" s="3162"/>
      <c r="Q97" s="3163"/>
      <c r="R97" s="3163"/>
      <c r="S97" s="737" t="s">
        <v>2810</v>
      </c>
      <c r="T97" s="3151"/>
      <c r="U97" s="3152"/>
      <c r="V97" s="3152"/>
      <c r="W97" s="736" t="s">
        <v>2810</v>
      </c>
      <c r="X97" s="3166"/>
      <c r="Y97" s="3166"/>
      <c r="Z97" s="3166"/>
      <c r="AA97" s="3166"/>
      <c r="AB97" s="3166"/>
      <c r="AC97" s="3166"/>
      <c r="AD97" s="3166"/>
      <c r="AE97" s="3167"/>
      <c r="AF97" s="58" t="str">
        <f xml:space="preserve"> IF(OR(AND(H97&lt;100000,H97&lt;&gt;""),AND(L97&lt;100000,L97&lt;&gt;""),AND(P97&lt;100000,P97&lt;&gt;""),AND(T97&lt;100000,T97&lt;&gt;"")),
 "←授業料が１０万円未満となっていますが正しいでしょうか。正しい場合はそのままで結構です。",
IF(MAX(H97,L97,P97,T97)&gt;=2000000,
"←授業料が２００万円以上となっていますが正しいでしょうか。正しい場合はそのままで結構です。",
        ""))</f>
        <v/>
      </c>
      <c r="AG97" s="50"/>
    </row>
    <row r="98" spans="1:33" ht="18" customHeight="1" thickBot="1" x14ac:dyDescent="0.2">
      <c r="A98" s="3210"/>
      <c r="B98" s="3211"/>
      <c r="C98" s="3203" t="s">
        <v>223</v>
      </c>
      <c r="D98" s="3203"/>
      <c r="E98" s="3203"/>
      <c r="F98" s="3203"/>
      <c r="G98" s="3204"/>
      <c r="H98" s="3186"/>
      <c r="I98" s="3187"/>
      <c r="J98" s="3187"/>
      <c r="K98" s="731" t="s">
        <v>2810</v>
      </c>
      <c r="L98" s="3188"/>
      <c r="M98" s="3189"/>
      <c r="N98" s="3189"/>
      <c r="O98" s="732" t="s">
        <v>2810</v>
      </c>
      <c r="P98" s="3188"/>
      <c r="Q98" s="3189"/>
      <c r="R98" s="3189"/>
      <c r="S98" s="732" t="s">
        <v>2810</v>
      </c>
      <c r="T98" s="3186"/>
      <c r="U98" s="3187"/>
      <c r="V98" s="3187"/>
      <c r="W98" s="731" t="s">
        <v>2810</v>
      </c>
      <c r="X98" s="3166"/>
      <c r="Y98" s="3166"/>
      <c r="Z98" s="3166"/>
      <c r="AA98" s="3166"/>
      <c r="AB98" s="3166"/>
      <c r="AC98" s="3166"/>
      <c r="AD98" s="3166"/>
      <c r="AE98" s="3167"/>
      <c r="AF98" s="58"/>
      <c r="AG98" s="50"/>
    </row>
    <row r="99" spans="1:33" ht="18" customHeight="1" thickBot="1" x14ac:dyDescent="0.2">
      <c r="A99" s="3212"/>
      <c r="B99" s="3213"/>
      <c r="C99" s="3190" t="s">
        <v>27</v>
      </c>
      <c r="D99" s="3191"/>
      <c r="E99" s="3191"/>
      <c r="F99" s="3191"/>
      <c r="G99" s="3192"/>
      <c r="H99" s="3145">
        <f>SUM(H97:J98)</f>
        <v>0</v>
      </c>
      <c r="I99" s="3146"/>
      <c r="J99" s="3146"/>
      <c r="K99" s="733" t="s">
        <v>2810</v>
      </c>
      <c r="L99" s="3147">
        <f>SUM(L97:N98)</f>
        <v>0</v>
      </c>
      <c r="M99" s="3148"/>
      <c r="N99" s="3148"/>
      <c r="O99" s="734" t="s">
        <v>2810</v>
      </c>
      <c r="P99" s="3147">
        <f>SUM(P97:R98)</f>
        <v>0</v>
      </c>
      <c r="Q99" s="3148"/>
      <c r="R99" s="3148"/>
      <c r="S99" s="734" t="s">
        <v>2810</v>
      </c>
      <c r="T99" s="3145">
        <f>SUM(T97:V98)</f>
        <v>0</v>
      </c>
      <c r="U99" s="3146"/>
      <c r="V99" s="3146"/>
      <c r="W99" s="733" t="s">
        <v>2810</v>
      </c>
      <c r="X99" s="3166"/>
      <c r="Y99" s="3166"/>
      <c r="Z99" s="3166"/>
      <c r="AA99" s="3166"/>
      <c r="AB99" s="3166"/>
      <c r="AC99" s="3166"/>
      <c r="AD99" s="3166"/>
      <c r="AE99" s="3167"/>
      <c r="AF99" s="389" t="str">
        <f>IF(SUM(H97:J98,L97:N98,P97:R98,T97:V98)&lt;&gt;SUM(H99:W99),"←4年次納付金（縦）計が、明細の合計と一致しません。","")</f>
        <v/>
      </c>
    </row>
    <row r="100" spans="1:33" ht="18" customHeight="1" x14ac:dyDescent="0.15">
      <c r="A100" s="3193" t="s">
        <v>4706</v>
      </c>
      <c r="B100" s="3194"/>
      <c r="C100" s="3199" t="s">
        <v>2866</v>
      </c>
      <c r="D100" s="3199"/>
      <c r="E100" s="3199"/>
      <c r="F100" s="3199"/>
      <c r="G100" s="3200"/>
      <c r="H100" s="3182"/>
      <c r="I100" s="3183"/>
      <c r="J100" s="3183"/>
      <c r="K100" s="738" t="s">
        <v>2810</v>
      </c>
      <c r="L100" s="3201"/>
      <c r="M100" s="3202"/>
      <c r="N100" s="3202"/>
      <c r="O100" s="739" t="s">
        <v>2810</v>
      </c>
      <c r="P100" s="3201"/>
      <c r="Q100" s="3202"/>
      <c r="R100" s="3202"/>
      <c r="S100" s="739" t="s">
        <v>2810</v>
      </c>
      <c r="T100" s="3182"/>
      <c r="U100" s="3183"/>
      <c r="V100" s="3183"/>
      <c r="W100" s="738" t="s">
        <v>2810</v>
      </c>
      <c r="X100" s="3166"/>
      <c r="Y100" s="3166"/>
      <c r="Z100" s="3166"/>
      <c r="AA100" s="3166"/>
      <c r="AB100" s="3166"/>
      <c r="AC100" s="3166"/>
      <c r="AD100" s="3166"/>
      <c r="AE100" s="3167"/>
      <c r="AF100" s="58" t="str">
        <f xml:space="preserve"> IF(OR(AND(H100&lt;100000,H100&lt;&gt;""),AND(L100&lt;100000,L100&lt;&gt;""),AND(P100&lt;100000,P100&lt;&gt;""),AND(T100&lt;100000,T100&lt;&gt;"")),
 "←授業料が１０万円未満となっていますが正しいでしょうか。正しい場合はそのままで結構です。",
IF(MAX(H100,L100,P100,T100)&gt;=2000000,
"←授業料が２００万円以上となっていますが正しいでしょうか。正しい場合はそのままで結構です。",
        ""))</f>
        <v/>
      </c>
      <c r="AG100" s="50"/>
    </row>
    <row r="101" spans="1:33" ht="18" customHeight="1" thickBot="1" x14ac:dyDescent="0.2">
      <c r="A101" s="3195"/>
      <c r="B101" s="3196"/>
      <c r="C101" s="3184" t="s">
        <v>223</v>
      </c>
      <c r="D101" s="3184"/>
      <c r="E101" s="3184"/>
      <c r="F101" s="3184"/>
      <c r="G101" s="3185"/>
      <c r="H101" s="3186"/>
      <c r="I101" s="3187"/>
      <c r="J101" s="3187"/>
      <c r="K101" s="731" t="s">
        <v>2810</v>
      </c>
      <c r="L101" s="3188"/>
      <c r="M101" s="3189"/>
      <c r="N101" s="3189"/>
      <c r="O101" s="732" t="s">
        <v>2810</v>
      </c>
      <c r="P101" s="3188"/>
      <c r="Q101" s="3189"/>
      <c r="R101" s="3189"/>
      <c r="S101" s="732" t="s">
        <v>2810</v>
      </c>
      <c r="T101" s="3186"/>
      <c r="U101" s="3187"/>
      <c r="V101" s="3187"/>
      <c r="W101" s="731" t="s">
        <v>2810</v>
      </c>
      <c r="X101" s="3166"/>
      <c r="Y101" s="3166"/>
      <c r="Z101" s="3166"/>
      <c r="AA101" s="3166"/>
      <c r="AB101" s="3166"/>
      <c r="AC101" s="3166"/>
      <c r="AD101" s="3166"/>
      <c r="AE101" s="3167"/>
      <c r="AF101" s="58"/>
      <c r="AG101" s="50"/>
    </row>
    <row r="102" spans="1:33" ht="18" customHeight="1" thickBot="1" x14ac:dyDescent="0.2">
      <c r="A102" s="3197"/>
      <c r="B102" s="3198"/>
      <c r="C102" s="3159" t="s">
        <v>27</v>
      </c>
      <c r="D102" s="3160"/>
      <c r="E102" s="3160"/>
      <c r="F102" s="3160"/>
      <c r="G102" s="3161"/>
      <c r="H102" s="3145">
        <f>SUM(H100:J101)</f>
        <v>0</v>
      </c>
      <c r="I102" s="3146"/>
      <c r="J102" s="3146"/>
      <c r="K102" s="733" t="s">
        <v>2810</v>
      </c>
      <c r="L102" s="3147">
        <f>SUM(L100:N101)</f>
        <v>0</v>
      </c>
      <c r="M102" s="3148"/>
      <c r="N102" s="3148"/>
      <c r="O102" s="734" t="s">
        <v>2810</v>
      </c>
      <c r="P102" s="3147">
        <f>SUM(P100:R101)</f>
        <v>0</v>
      </c>
      <c r="Q102" s="3148"/>
      <c r="R102" s="3148"/>
      <c r="S102" s="734" t="s">
        <v>2810</v>
      </c>
      <c r="T102" s="3145">
        <f>SUM(T100:V101)</f>
        <v>0</v>
      </c>
      <c r="U102" s="3146"/>
      <c r="V102" s="3146"/>
      <c r="W102" s="735" t="s">
        <v>2810</v>
      </c>
      <c r="X102" s="3166"/>
      <c r="Y102" s="3166"/>
      <c r="Z102" s="3166"/>
      <c r="AA102" s="3166"/>
      <c r="AB102" s="3166"/>
      <c r="AC102" s="3166"/>
      <c r="AD102" s="3166"/>
      <c r="AE102" s="3167"/>
      <c r="AF102" s="389" t="str">
        <f>IF(SUM(H100:J101,L100:N101,P100:R101,T100:V101)&lt;&gt;SUM(H102:W102),"←5年次納付金（縦）計が、明細の合計と一致しません。","")</f>
        <v/>
      </c>
      <c r="AG102" s="50"/>
    </row>
    <row r="103" spans="1:33" ht="18" customHeight="1" x14ac:dyDescent="0.15">
      <c r="A103" s="1494" t="s">
        <v>4707</v>
      </c>
      <c r="B103" s="1495"/>
      <c r="C103" s="1578" t="s">
        <v>2866</v>
      </c>
      <c r="D103" s="1578"/>
      <c r="E103" s="1578"/>
      <c r="F103" s="1578"/>
      <c r="G103" s="1579"/>
      <c r="H103" s="3151"/>
      <c r="I103" s="3152"/>
      <c r="J103" s="3152"/>
      <c r="K103" s="736" t="s">
        <v>2810</v>
      </c>
      <c r="L103" s="3162"/>
      <c r="M103" s="3163"/>
      <c r="N103" s="3163"/>
      <c r="O103" s="737" t="s">
        <v>2810</v>
      </c>
      <c r="P103" s="3162"/>
      <c r="Q103" s="3163"/>
      <c r="R103" s="3163"/>
      <c r="S103" s="737" t="s">
        <v>2810</v>
      </c>
      <c r="T103" s="3151"/>
      <c r="U103" s="3152"/>
      <c r="V103" s="3152"/>
      <c r="W103" s="736" t="s">
        <v>2810</v>
      </c>
      <c r="X103" s="3166"/>
      <c r="Y103" s="3166"/>
      <c r="Z103" s="3166"/>
      <c r="AA103" s="3166"/>
      <c r="AB103" s="3166"/>
      <c r="AC103" s="3166"/>
      <c r="AD103" s="3166"/>
      <c r="AE103" s="3167"/>
      <c r="AF103" s="58" t="str">
        <f xml:space="preserve"> IF(OR(AND(H103&lt;100000,H103&lt;&gt;""),AND(L103&lt;100000,L103&lt;&gt;""),AND(P103&lt;100000,P103&lt;&gt;""),AND(T103&lt;100000,T103&lt;&gt;"")),
 "←授業料が１０万円未満となっていますが正しいでしょうか。正しい場合はそのままで結構です。",
IF(MAX(H103,L103,P103,T103)&gt;=2000000,
"←授業料が２００万円以上となっていますが正しいでしょうか。正しい場合はそのままで結構です。",
        ""))</f>
        <v/>
      </c>
      <c r="AG103" s="50"/>
    </row>
    <row r="104" spans="1:33" ht="18" customHeight="1" thickBot="1" x14ac:dyDescent="0.2">
      <c r="A104" s="1496"/>
      <c r="B104" s="1497"/>
      <c r="C104" s="3153" t="s">
        <v>223</v>
      </c>
      <c r="D104" s="3153"/>
      <c r="E104" s="3153"/>
      <c r="F104" s="3153"/>
      <c r="G104" s="3154"/>
      <c r="H104" s="3155"/>
      <c r="I104" s="3156"/>
      <c r="J104" s="3156"/>
      <c r="K104" s="740" t="s">
        <v>2810</v>
      </c>
      <c r="L104" s="3157"/>
      <c r="M104" s="3158"/>
      <c r="N104" s="3158"/>
      <c r="O104" s="741" t="s">
        <v>2810</v>
      </c>
      <c r="P104" s="3157"/>
      <c r="Q104" s="3158"/>
      <c r="R104" s="3158"/>
      <c r="S104" s="741" t="s">
        <v>2810</v>
      </c>
      <c r="T104" s="3155"/>
      <c r="U104" s="3156"/>
      <c r="V104" s="3156"/>
      <c r="W104" s="740" t="s">
        <v>2810</v>
      </c>
      <c r="X104" s="3166"/>
      <c r="Y104" s="3166"/>
      <c r="Z104" s="3166"/>
      <c r="AA104" s="3166"/>
      <c r="AB104" s="3166"/>
      <c r="AC104" s="3166"/>
      <c r="AD104" s="3166"/>
      <c r="AE104" s="3167"/>
      <c r="AF104" s="58"/>
      <c r="AG104" s="50"/>
    </row>
    <row r="105" spans="1:33" ht="18" customHeight="1" thickBot="1" x14ac:dyDescent="0.2">
      <c r="A105" s="1498"/>
      <c r="B105" s="1499"/>
      <c r="C105" s="966" t="s">
        <v>27</v>
      </c>
      <c r="D105" s="967"/>
      <c r="E105" s="967"/>
      <c r="F105" s="967"/>
      <c r="G105" s="968"/>
      <c r="H105" s="3145">
        <f>SUM(H103:J104)</f>
        <v>0</v>
      </c>
      <c r="I105" s="3146"/>
      <c r="J105" s="3146"/>
      <c r="K105" s="733" t="s">
        <v>2810</v>
      </c>
      <c r="L105" s="3147">
        <f>SUM(L103:N104)</f>
        <v>0</v>
      </c>
      <c r="M105" s="3148"/>
      <c r="N105" s="3148"/>
      <c r="O105" s="734" t="s">
        <v>2810</v>
      </c>
      <c r="P105" s="3147">
        <f>SUM(P103:R104)</f>
        <v>0</v>
      </c>
      <c r="Q105" s="3148"/>
      <c r="R105" s="3148"/>
      <c r="S105" s="734" t="s">
        <v>2810</v>
      </c>
      <c r="T105" s="3145">
        <f>SUM(T103:V104)</f>
        <v>0</v>
      </c>
      <c r="U105" s="3146"/>
      <c r="V105" s="3146"/>
      <c r="W105" s="733" t="s">
        <v>2810</v>
      </c>
      <c r="X105" s="3168"/>
      <c r="Y105" s="3168"/>
      <c r="Z105" s="3168"/>
      <c r="AA105" s="3168"/>
      <c r="AB105" s="3168"/>
      <c r="AC105" s="3168"/>
      <c r="AD105" s="3168"/>
      <c r="AE105" s="3169"/>
      <c r="AF105" s="389" t="str">
        <f>IF(SUM(H103:J104,L103:N104,P103:R104,T103:V104)&lt;&gt;SUM(H105:W105),"←6年次納付金（縦）計が、明細の合計と一致しません。","")</f>
        <v/>
      </c>
    </row>
    <row r="106" spans="1:33" ht="12" customHeight="1" x14ac:dyDescent="0.15">
      <c r="A106" s="3039"/>
      <c r="B106" s="3039"/>
      <c r="C106" s="3149"/>
      <c r="D106" s="3150"/>
      <c r="E106" s="3150"/>
      <c r="F106" s="3150"/>
      <c r="G106" s="3150"/>
      <c r="H106" s="3150"/>
      <c r="I106" s="3150"/>
      <c r="J106" s="3150"/>
      <c r="K106" s="3150"/>
      <c r="L106" s="3150"/>
      <c r="M106" s="3150"/>
      <c r="N106" s="3150"/>
      <c r="O106" s="3150"/>
      <c r="P106" s="3150"/>
      <c r="Q106" s="3150"/>
      <c r="R106" s="3150"/>
      <c r="S106" s="3150"/>
      <c r="T106" s="3150"/>
      <c r="U106" s="3150"/>
      <c r="V106" s="3150"/>
      <c r="W106" s="3150"/>
      <c r="X106" s="3150"/>
      <c r="Y106" s="3150"/>
      <c r="Z106" s="3150"/>
      <c r="AA106" s="3150"/>
      <c r="AB106" s="3150"/>
      <c r="AC106" s="3150"/>
      <c r="AD106" s="3150"/>
      <c r="AE106" s="3150"/>
      <c r="AG106" s="50"/>
    </row>
    <row r="107" spans="1:33" ht="4.9000000000000004" customHeight="1" x14ac:dyDescent="0.15">
      <c r="A107" s="742"/>
      <c r="B107" s="742"/>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c r="Y107" s="742"/>
      <c r="Z107" s="742"/>
      <c r="AA107" s="742"/>
      <c r="AB107" s="742"/>
      <c r="AC107" s="742"/>
      <c r="AD107" s="742"/>
      <c r="AE107" s="742"/>
    </row>
    <row r="108" spans="1:33" ht="4.9000000000000004" customHeight="1" x14ac:dyDescent="0.15">
      <c r="A108" s="742"/>
      <c r="B108" s="742"/>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c r="Y108" s="742"/>
      <c r="Z108" s="742"/>
      <c r="AA108" s="742"/>
      <c r="AB108" s="742"/>
      <c r="AC108" s="742"/>
      <c r="AD108" s="742"/>
      <c r="AE108" s="742"/>
    </row>
    <row r="109" spans="1:33" ht="4.9000000000000004" customHeight="1" x14ac:dyDescent="0.15">
      <c r="A109" s="743"/>
      <c r="B109" s="744"/>
      <c r="C109" s="669"/>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row>
    <row r="110" spans="1:33" s="35" customFormat="1" ht="19.899999999999999" customHeight="1" x14ac:dyDescent="0.15">
      <c r="A110" s="3131" t="s">
        <v>3113</v>
      </c>
      <c r="B110" s="3131"/>
      <c r="C110" s="3131"/>
      <c r="D110" s="3131"/>
      <c r="E110" s="3131"/>
      <c r="F110" s="3131"/>
      <c r="G110" s="3131"/>
      <c r="H110" s="3131"/>
      <c r="I110" s="3131"/>
      <c r="J110" s="3131"/>
      <c r="K110" s="3131"/>
      <c r="L110" s="3131"/>
      <c r="M110" s="3131"/>
      <c r="N110" s="3131"/>
      <c r="O110" s="3131"/>
      <c r="P110" s="3131"/>
      <c r="Q110" s="3131"/>
      <c r="R110" s="3131"/>
      <c r="S110" s="3131"/>
      <c r="T110" s="3131"/>
      <c r="U110" s="3131"/>
      <c r="V110" s="3131"/>
      <c r="W110" s="3131"/>
      <c r="X110" s="3131"/>
      <c r="Y110" s="3131"/>
      <c r="Z110" s="3131"/>
      <c r="AA110" s="746"/>
      <c r="AB110" s="746"/>
      <c r="AC110" s="746"/>
      <c r="AD110" s="746"/>
      <c r="AE110" s="747"/>
      <c r="AF110" s="54"/>
      <c r="AG110" s="82"/>
    </row>
    <row r="111" spans="1:33" s="35" customFormat="1" ht="19.899999999999999" customHeight="1" x14ac:dyDescent="0.15">
      <c r="A111" s="3133" t="s">
        <v>32</v>
      </c>
      <c r="B111" s="3134"/>
      <c r="C111" s="3134"/>
      <c r="D111" s="3134"/>
      <c r="E111" s="3134"/>
      <c r="F111" s="3134"/>
      <c r="G111" s="3134"/>
      <c r="H111" s="3135"/>
      <c r="I111" s="3133" t="s">
        <v>33</v>
      </c>
      <c r="J111" s="3134"/>
      <c r="K111" s="3134"/>
      <c r="L111" s="3134"/>
      <c r="M111" s="3136"/>
      <c r="N111" s="3136"/>
      <c r="O111" s="3136"/>
      <c r="P111" s="3137"/>
      <c r="Q111" s="748"/>
      <c r="R111" s="3138"/>
      <c r="S111" s="3138"/>
      <c r="T111" s="3138"/>
      <c r="U111" s="3138"/>
      <c r="V111" s="3138"/>
      <c r="W111" s="3138"/>
      <c r="X111" s="3138"/>
      <c r="Y111" s="3138"/>
      <c r="Z111" s="3138"/>
      <c r="AA111" s="3138"/>
      <c r="AB111" s="3138"/>
      <c r="AC111" s="3138"/>
      <c r="AD111" s="3138"/>
      <c r="AE111" s="3138"/>
      <c r="AF111" s="54"/>
      <c r="AG111" s="82"/>
    </row>
    <row r="112" spans="1:33" s="35" customFormat="1" ht="19.899999999999999" customHeight="1" thickBot="1" x14ac:dyDescent="0.2">
      <c r="A112" s="3139" t="s">
        <v>2873</v>
      </c>
      <c r="B112" s="3140"/>
      <c r="C112" s="3140"/>
      <c r="D112" s="3141"/>
      <c r="E112" s="3139" t="s">
        <v>2874</v>
      </c>
      <c r="F112" s="3142"/>
      <c r="G112" s="3142"/>
      <c r="H112" s="3143"/>
      <c r="I112" s="3139" t="s">
        <v>2875</v>
      </c>
      <c r="J112" s="3140"/>
      <c r="K112" s="3140"/>
      <c r="L112" s="3140"/>
      <c r="M112" s="3139" t="s">
        <v>2876</v>
      </c>
      <c r="N112" s="3142"/>
      <c r="O112" s="3142"/>
      <c r="P112" s="3143"/>
      <c r="Q112" s="748"/>
      <c r="R112" s="3144"/>
      <c r="S112" s="3144"/>
      <c r="T112" s="3144"/>
      <c r="U112" s="3144"/>
      <c r="V112" s="3144"/>
      <c r="W112" s="3144"/>
      <c r="X112" s="3144"/>
      <c r="Y112" s="3144"/>
      <c r="Z112" s="3144"/>
      <c r="AA112" s="3144"/>
      <c r="AB112" s="3144"/>
      <c r="AC112" s="3144"/>
      <c r="AD112" s="3144"/>
      <c r="AE112" s="3144"/>
      <c r="AF112" s="49"/>
      <c r="AG112" s="82"/>
    </row>
    <row r="113" spans="1:63" s="54" customFormat="1" ht="30" customHeight="1" thickBot="1" x14ac:dyDescent="0.2">
      <c r="A113" s="1545"/>
      <c r="B113" s="1546"/>
      <c r="C113" s="1546"/>
      <c r="D113" s="749" t="s">
        <v>34</v>
      </c>
      <c r="E113" s="1547"/>
      <c r="F113" s="1546"/>
      <c r="G113" s="1546"/>
      <c r="H113" s="749" t="s">
        <v>34</v>
      </c>
      <c r="I113" s="1545"/>
      <c r="J113" s="1546"/>
      <c r="K113" s="1546"/>
      <c r="L113" s="749" t="s">
        <v>34</v>
      </c>
      <c r="M113" s="1547"/>
      <c r="N113" s="1546"/>
      <c r="O113" s="1546"/>
      <c r="P113" s="750" t="s">
        <v>34</v>
      </c>
      <c r="Q113" s="748"/>
      <c r="R113" s="748"/>
      <c r="S113" s="748"/>
      <c r="T113" s="748"/>
      <c r="U113" s="748"/>
      <c r="V113" s="748"/>
      <c r="W113" s="748"/>
      <c r="X113" s="748"/>
      <c r="Y113" s="748"/>
      <c r="Z113" s="748"/>
      <c r="AA113" s="748"/>
      <c r="AB113" s="748"/>
      <c r="AC113" s="748"/>
      <c r="AD113" s="748"/>
      <c r="AE113" s="748"/>
      <c r="AF113" s="49" t="str">
        <f>IF(OR(A113="　",A113=""),"←本務教員数を入力して下さい。",
IF(OR(E113="　",E113=""),"←非常勤教員数を入力して下さい。(不在の場合は「０」を入力してください。)",
IF(OR(I113="　",I113=""),"←本務職員数を入力して下さい。(不在の場合は「０」を入力してください。)",
IF(OR(M113="　",M113=""),"←兼務職員数を入力して下さい。(不在の場合は「０」を入力してください。)",""))))</f>
        <v>←本務教員数を入力して下さい。</v>
      </c>
      <c r="AG113" s="82"/>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s="54" customFormat="1" ht="4.9000000000000004" customHeight="1" x14ac:dyDescent="0.15">
      <c r="A114" s="719"/>
      <c r="B114" s="71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G114" s="82"/>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row>
    <row r="115" spans="1:63" s="54" customFormat="1" ht="4.9000000000000004" customHeight="1" x14ac:dyDescent="0.15">
      <c r="A115" s="709"/>
      <c r="B115" s="751"/>
      <c r="C115" s="748"/>
      <c r="D115" s="748"/>
      <c r="E115" s="748"/>
      <c r="F115" s="748"/>
      <c r="G115" s="748"/>
      <c r="H115" s="748"/>
      <c r="I115" s="748"/>
      <c r="J115" s="748"/>
      <c r="K115" s="748"/>
      <c r="L115" s="748"/>
      <c r="M115" s="748"/>
      <c r="N115" s="748"/>
      <c r="O115" s="748"/>
      <c r="P115" s="748"/>
      <c r="Q115" s="748"/>
      <c r="R115" s="748"/>
      <c r="S115" s="748"/>
      <c r="T115" s="748"/>
      <c r="U115" s="748"/>
      <c r="V115" s="748"/>
      <c r="W115" s="748"/>
      <c r="X115" s="748"/>
      <c r="Y115" s="748"/>
      <c r="Z115" s="748"/>
      <c r="AA115" s="748"/>
      <c r="AB115" s="748"/>
      <c r="AC115" s="748"/>
      <c r="AD115" s="748"/>
      <c r="AE115" s="748"/>
      <c r="AG115" s="82"/>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row>
    <row r="116" spans="1:63" ht="4.9000000000000004" customHeight="1" x14ac:dyDescent="0.15">
      <c r="A116" s="752"/>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row>
    <row r="117" spans="1:63" ht="19.899999999999999" customHeight="1" x14ac:dyDescent="0.15">
      <c r="A117" s="3131" t="s">
        <v>3114</v>
      </c>
      <c r="B117" s="3131"/>
      <c r="C117" s="3131"/>
      <c r="D117" s="3131"/>
      <c r="E117" s="3131"/>
      <c r="F117" s="3131"/>
      <c r="G117" s="3131"/>
      <c r="H117" s="3131"/>
      <c r="I117" s="3131"/>
      <c r="J117" s="3131"/>
      <c r="K117" s="3131"/>
      <c r="L117" s="3131"/>
      <c r="M117" s="3131"/>
      <c r="N117" s="3131"/>
      <c r="O117" s="3131"/>
      <c r="P117" s="3131"/>
      <c r="Q117" s="3131"/>
      <c r="R117" s="3131"/>
      <c r="S117" s="3131"/>
      <c r="T117" s="3131"/>
      <c r="U117" s="3131"/>
      <c r="V117" s="3131"/>
      <c r="W117" s="3131"/>
      <c r="X117" s="3131"/>
      <c r="Y117" s="3131"/>
      <c r="Z117" s="3131"/>
      <c r="AA117" s="3131"/>
      <c r="AB117" s="3132"/>
      <c r="AC117" s="3132"/>
      <c r="AD117" s="3132"/>
      <c r="AE117" s="3132"/>
    </row>
    <row r="118" spans="1:63" ht="10.15" customHeight="1" x14ac:dyDescent="0.15">
      <c r="A118" s="3121" t="s">
        <v>35</v>
      </c>
      <c r="B118" s="3121"/>
      <c r="C118" s="3121"/>
      <c r="D118" s="3121"/>
      <c r="E118" s="3121"/>
      <c r="F118" s="3121"/>
      <c r="G118" s="3121" t="s">
        <v>2879</v>
      </c>
      <c r="H118" s="3121"/>
      <c r="I118" s="3121"/>
      <c r="J118" s="3121"/>
      <c r="K118" s="3121"/>
      <c r="L118" s="3121"/>
      <c r="M118" s="3121"/>
      <c r="N118" s="3121"/>
      <c r="O118" s="3121" t="s">
        <v>2878</v>
      </c>
      <c r="P118" s="3121"/>
      <c r="Q118" s="3121"/>
      <c r="R118" s="3121"/>
      <c r="S118" s="3121"/>
      <c r="T118" s="3121"/>
      <c r="U118" s="3121"/>
      <c r="V118" s="3121"/>
      <c r="W118" s="3123" t="s">
        <v>3112</v>
      </c>
      <c r="X118" s="3123"/>
      <c r="Y118" s="3123"/>
      <c r="Z118" s="3123"/>
      <c r="AA118" s="673"/>
      <c r="AB118" s="673"/>
      <c r="AC118" s="673"/>
      <c r="AD118" s="673"/>
      <c r="AE118" s="673"/>
      <c r="AF118" s="2484" t="str">
        <f>IF(A33="✔","",IF(OR(G121="",G122="",G123="",G124="",G125=""),"←本務教員人件費支出に未入力セルがあります。該当値がない場合には「0」を入力してください。",
IF(OR(O121="",O122="",O123="",O124="",O125=""),"←本務職員人件費支出に未入力セルがあります。該当値がない場合には「0」を入力してください。",
"")))</f>
        <v>←本務教員人件費支出に未入力セルがあります。該当値がない場合には「0」を入力してください。</v>
      </c>
    </row>
    <row r="119" spans="1:63" ht="10.15" customHeight="1" x14ac:dyDescent="0.15">
      <c r="A119" s="3121"/>
      <c r="B119" s="3121"/>
      <c r="C119" s="3121"/>
      <c r="D119" s="3121"/>
      <c r="E119" s="3121"/>
      <c r="F119" s="3121"/>
      <c r="G119" s="3121"/>
      <c r="H119" s="3121"/>
      <c r="I119" s="3121"/>
      <c r="J119" s="3121"/>
      <c r="K119" s="3121"/>
      <c r="L119" s="3121"/>
      <c r="M119" s="3121"/>
      <c r="N119" s="3121"/>
      <c r="O119" s="3121"/>
      <c r="P119" s="3121"/>
      <c r="Q119" s="3121"/>
      <c r="R119" s="3121"/>
      <c r="S119" s="3121"/>
      <c r="T119" s="3121"/>
      <c r="U119" s="3121"/>
      <c r="V119" s="3121"/>
      <c r="W119" s="3123"/>
      <c r="X119" s="3123"/>
      <c r="Y119" s="3123"/>
      <c r="Z119" s="3123"/>
      <c r="AA119" s="673"/>
      <c r="AB119" s="673"/>
      <c r="AC119" s="673"/>
      <c r="AD119" s="673"/>
      <c r="AE119" s="673"/>
      <c r="AF119" s="2484"/>
    </row>
    <row r="120" spans="1:63" ht="10.15" customHeight="1" thickBot="1" x14ac:dyDescent="0.2">
      <c r="A120" s="3122"/>
      <c r="B120" s="3122"/>
      <c r="C120" s="3122"/>
      <c r="D120" s="3122"/>
      <c r="E120" s="3122"/>
      <c r="F120" s="3122"/>
      <c r="G120" s="3122"/>
      <c r="H120" s="3122"/>
      <c r="I120" s="3122"/>
      <c r="J120" s="3122"/>
      <c r="K120" s="3122"/>
      <c r="L120" s="3122"/>
      <c r="M120" s="3122"/>
      <c r="N120" s="3122"/>
      <c r="O120" s="3122"/>
      <c r="P120" s="3122"/>
      <c r="Q120" s="3122"/>
      <c r="R120" s="3122"/>
      <c r="S120" s="3122"/>
      <c r="T120" s="3122"/>
      <c r="U120" s="3122"/>
      <c r="V120" s="3122"/>
      <c r="W120" s="3123"/>
      <c r="X120" s="3123"/>
      <c r="Y120" s="3123"/>
      <c r="Z120" s="3123"/>
      <c r="AA120" s="673"/>
      <c r="AB120" s="673"/>
      <c r="AC120" s="673"/>
      <c r="AD120" s="673"/>
      <c r="AE120" s="673"/>
      <c r="AF120" s="2484"/>
    </row>
    <row r="121" spans="1:63" ht="19.899999999999999" customHeight="1" x14ac:dyDescent="0.15">
      <c r="A121" s="3124" t="s">
        <v>2881</v>
      </c>
      <c r="B121" s="3125"/>
      <c r="C121" s="3125"/>
      <c r="D121" s="3125"/>
      <c r="E121" s="3125"/>
      <c r="F121" s="3125"/>
      <c r="G121" s="3126"/>
      <c r="H121" s="3126"/>
      <c r="I121" s="3126"/>
      <c r="J121" s="3126"/>
      <c r="K121" s="3126"/>
      <c r="L121" s="3127"/>
      <c r="M121" s="3128" t="s">
        <v>2810</v>
      </c>
      <c r="N121" s="3129"/>
      <c r="O121" s="3126"/>
      <c r="P121" s="3126"/>
      <c r="Q121" s="3126"/>
      <c r="R121" s="3126"/>
      <c r="S121" s="3126"/>
      <c r="T121" s="3127"/>
      <c r="U121" s="3128" t="s">
        <v>2810</v>
      </c>
      <c r="V121" s="3130"/>
      <c r="W121" s="673"/>
      <c r="X121" s="673"/>
      <c r="Y121" s="673"/>
      <c r="Z121" s="673"/>
      <c r="AA121" s="673"/>
      <c r="AB121" s="673"/>
      <c r="AC121" s="673"/>
      <c r="AD121" s="673"/>
      <c r="AE121" s="673"/>
      <c r="AF121" s="49"/>
    </row>
    <row r="122" spans="1:63" ht="19.899999999999999" customHeight="1" x14ac:dyDescent="0.15">
      <c r="A122" s="3107" t="s">
        <v>2882</v>
      </c>
      <c r="B122" s="3108"/>
      <c r="C122" s="3108"/>
      <c r="D122" s="3108"/>
      <c r="E122" s="3108"/>
      <c r="F122" s="3108"/>
      <c r="G122" s="3109"/>
      <c r="H122" s="3109"/>
      <c r="I122" s="3109"/>
      <c r="J122" s="3109"/>
      <c r="K122" s="3109"/>
      <c r="L122" s="3110"/>
      <c r="M122" s="3111" t="s">
        <v>2810</v>
      </c>
      <c r="N122" s="3112"/>
      <c r="O122" s="3109"/>
      <c r="P122" s="3109"/>
      <c r="Q122" s="3109"/>
      <c r="R122" s="3109"/>
      <c r="S122" s="3109"/>
      <c r="T122" s="3110"/>
      <c r="U122" s="3111" t="s">
        <v>2810</v>
      </c>
      <c r="V122" s="3113"/>
      <c r="W122" s="673"/>
      <c r="X122" s="673"/>
      <c r="Y122" s="673"/>
      <c r="Z122" s="673"/>
      <c r="AA122" s="673"/>
      <c r="AB122" s="673"/>
      <c r="AC122" s="673"/>
      <c r="AD122" s="673"/>
      <c r="AE122" s="673"/>
      <c r="AF122" s="53"/>
      <c r="AG122" s="49"/>
    </row>
    <row r="123" spans="1:63" ht="19.899999999999999" customHeight="1" x14ac:dyDescent="0.15">
      <c r="A123" s="3107" t="s">
        <v>2883</v>
      </c>
      <c r="B123" s="3108"/>
      <c r="C123" s="3108"/>
      <c r="D123" s="3108"/>
      <c r="E123" s="3108"/>
      <c r="F123" s="3108"/>
      <c r="G123" s="3109"/>
      <c r="H123" s="3109"/>
      <c r="I123" s="3109"/>
      <c r="J123" s="3109"/>
      <c r="K123" s="3109"/>
      <c r="L123" s="3110"/>
      <c r="M123" s="3111" t="s">
        <v>2810</v>
      </c>
      <c r="N123" s="3112"/>
      <c r="O123" s="3109"/>
      <c r="P123" s="3109"/>
      <c r="Q123" s="3109"/>
      <c r="R123" s="3109"/>
      <c r="S123" s="3109"/>
      <c r="T123" s="3110"/>
      <c r="U123" s="3111" t="s">
        <v>2810</v>
      </c>
      <c r="V123" s="3113"/>
      <c r="W123" s="673"/>
      <c r="X123" s="673"/>
      <c r="Y123" s="673"/>
      <c r="Z123" s="673"/>
      <c r="AA123" s="673"/>
      <c r="AB123" s="673"/>
      <c r="AC123" s="673"/>
      <c r="AD123" s="673"/>
      <c r="AE123" s="673"/>
      <c r="AF123" s="49"/>
      <c r="AG123" s="49"/>
    </row>
    <row r="124" spans="1:63" ht="19.899999999999999" customHeight="1" x14ac:dyDescent="0.15">
      <c r="A124" s="3107" t="s">
        <v>2884</v>
      </c>
      <c r="B124" s="3108"/>
      <c r="C124" s="3108"/>
      <c r="D124" s="3108"/>
      <c r="E124" s="3108"/>
      <c r="F124" s="3108"/>
      <c r="G124" s="3109"/>
      <c r="H124" s="3109"/>
      <c r="I124" s="3109"/>
      <c r="J124" s="3109"/>
      <c r="K124" s="3109"/>
      <c r="L124" s="3110"/>
      <c r="M124" s="3111" t="s">
        <v>2810</v>
      </c>
      <c r="N124" s="3112"/>
      <c r="O124" s="3109"/>
      <c r="P124" s="3109"/>
      <c r="Q124" s="3109"/>
      <c r="R124" s="3109"/>
      <c r="S124" s="3109"/>
      <c r="T124" s="3110"/>
      <c r="U124" s="3111" t="s">
        <v>2810</v>
      </c>
      <c r="V124" s="3113"/>
      <c r="W124" s="673"/>
      <c r="X124" s="673"/>
      <c r="Y124" s="673"/>
      <c r="Z124" s="673"/>
      <c r="AA124" s="673"/>
      <c r="AB124" s="673"/>
      <c r="AC124" s="673"/>
      <c r="AD124" s="673"/>
      <c r="AE124" s="673"/>
      <c r="AF124" s="49"/>
    </row>
    <row r="125" spans="1:63" s="755" customFormat="1" ht="30" customHeight="1" thickBot="1" x14ac:dyDescent="0.2">
      <c r="A125" s="3114" t="s">
        <v>2880</v>
      </c>
      <c r="B125" s="3115"/>
      <c r="C125" s="3115"/>
      <c r="D125" s="3115"/>
      <c r="E125" s="3115"/>
      <c r="F125" s="3115"/>
      <c r="G125" s="3116"/>
      <c r="H125" s="3116"/>
      <c r="I125" s="3116"/>
      <c r="J125" s="3116"/>
      <c r="K125" s="3116"/>
      <c r="L125" s="3117"/>
      <c r="M125" s="3118" t="s">
        <v>2810</v>
      </c>
      <c r="N125" s="3119"/>
      <c r="O125" s="3116"/>
      <c r="P125" s="3116"/>
      <c r="Q125" s="3116"/>
      <c r="R125" s="3116"/>
      <c r="S125" s="3116"/>
      <c r="T125" s="3117"/>
      <c r="U125" s="3118" t="s">
        <v>2810</v>
      </c>
      <c r="V125" s="3120"/>
      <c r="W125" s="673"/>
      <c r="X125" s="673"/>
      <c r="Y125" s="673"/>
      <c r="Z125" s="673"/>
      <c r="AA125" s="673"/>
      <c r="AB125" s="673"/>
      <c r="AC125" s="673"/>
      <c r="AD125" s="673"/>
      <c r="AE125" s="673"/>
      <c r="AF125" s="49"/>
      <c r="AG125" s="54"/>
    </row>
    <row r="126" spans="1:63" s="755" customFormat="1" ht="19.899999999999999" customHeight="1" x14ac:dyDescent="0.15">
      <c r="A126" s="3095" t="s">
        <v>2809</v>
      </c>
      <c r="B126" s="3095"/>
      <c r="C126" s="3095"/>
      <c r="D126" s="3095"/>
      <c r="E126" s="3095"/>
      <c r="F126" s="3095"/>
      <c r="G126" s="3096">
        <f>SUM(G121:L125)</f>
        <v>0</v>
      </c>
      <c r="H126" s="3096"/>
      <c r="I126" s="3096"/>
      <c r="J126" s="3096"/>
      <c r="K126" s="3096"/>
      <c r="L126" s="3097"/>
      <c r="M126" s="3098" t="s">
        <v>2810</v>
      </c>
      <c r="N126" s="3099"/>
      <c r="O126" s="3096">
        <f>SUM(O121:T125)</f>
        <v>0</v>
      </c>
      <c r="P126" s="3096"/>
      <c r="Q126" s="3096"/>
      <c r="R126" s="3096"/>
      <c r="S126" s="3096"/>
      <c r="T126" s="3097"/>
      <c r="U126" s="3098" t="s">
        <v>2810</v>
      </c>
      <c r="V126" s="3099"/>
      <c r="W126" s="673"/>
      <c r="X126" s="673"/>
      <c r="Y126" s="673"/>
      <c r="Z126" s="673"/>
      <c r="AA126" s="673"/>
      <c r="AB126" s="673"/>
      <c r="AC126" s="673"/>
      <c r="AD126" s="673"/>
      <c r="AE126" s="673"/>
      <c r="AF126" s="49" t="str">
        <f>IF(G126&lt;&gt;SUM(G121:L125),"←本務教員人件費支出計が、明細の合計と一致しません.",
IF(O126&lt;&gt;SUM(O121:T125),"←本務職員人件費支出計が、明細の合計と一致しません",""))</f>
        <v/>
      </c>
      <c r="AG126" s="54"/>
    </row>
    <row r="127" spans="1:63" s="755" customFormat="1" ht="4.9000000000000004" customHeight="1" x14ac:dyDescent="0.15">
      <c r="A127" s="710"/>
      <c r="B127" s="711"/>
      <c r="C127" s="756"/>
      <c r="D127" s="756"/>
      <c r="E127" s="756"/>
      <c r="F127" s="756"/>
      <c r="G127" s="756"/>
      <c r="H127" s="756"/>
      <c r="I127" s="756"/>
      <c r="J127" s="756"/>
      <c r="K127" s="756"/>
      <c r="L127" s="756"/>
      <c r="M127" s="756"/>
      <c r="N127" s="756"/>
      <c r="O127" s="756"/>
      <c r="P127" s="756"/>
      <c r="Q127" s="756"/>
      <c r="R127" s="756"/>
      <c r="S127" s="756"/>
      <c r="T127" s="756"/>
      <c r="U127" s="756"/>
      <c r="V127" s="756"/>
      <c r="W127" s="756"/>
      <c r="X127" s="756"/>
      <c r="Y127" s="756"/>
      <c r="Z127" s="756"/>
      <c r="AA127" s="756"/>
      <c r="AB127" s="756"/>
      <c r="AC127" s="756"/>
      <c r="AD127" s="756"/>
      <c r="AE127" s="756"/>
      <c r="AF127" s="50"/>
      <c r="AG127" s="54"/>
    </row>
    <row r="128" spans="1:63" s="755" customFormat="1" ht="4.9000000000000004" customHeight="1" x14ac:dyDescent="0.15">
      <c r="A128" s="710"/>
      <c r="B128" s="711"/>
      <c r="C128" s="756"/>
      <c r="D128" s="756"/>
      <c r="E128" s="756"/>
      <c r="F128" s="756"/>
      <c r="G128" s="756"/>
      <c r="H128" s="756"/>
      <c r="I128" s="756"/>
      <c r="J128" s="756"/>
      <c r="K128" s="756"/>
      <c r="L128" s="756"/>
      <c r="M128" s="756"/>
      <c r="N128" s="756"/>
      <c r="O128" s="756"/>
      <c r="P128" s="756"/>
      <c r="Q128" s="756"/>
      <c r="R128" s="756"/>
      <c r="S128" s="756"/>
      <c r="T128" s="756"/>
      <c r="U128" s="756"/>
      <c r="V128" s="756"/>
      <c r="W128" s="756"/>
      <c r="X128" s="756"/>
      <c r="Y128" s="756"/>
      <c r="Z128" s="756"/>
      <c r="AA128" s="756"/>
      <c r="AB128" s="756"/>
      <c r="AC128" s="756"/>
      <c r="AD128" s="756"/>
      <c r="AE128" s="756"/>
      <c r="AF128" s="50"/>
      <c r="AG128" s="54"/>
    </row>
    <row r="129" spans="1:54" s="755" customFormat="1" ht="4.9000000000000004" customHeight="1" x14ac:dyDescent="0.15">
      <c r="A129" s="757"/>
      <c r="B129" s="758"/>
      <c r="C129" s="669"/>
      <c r="D129" s="669"/>
      <c r="E129" s="669"/>
      <c r="F129" s="669"/>
      <c r="G129" s="669"/>
      <c r="H129" s="669"/>
      <c r="I129" s="669"/>
      <c r="J129" s="669"/>
      <c r="K129" s="669"/>
      <c r="L129" s="669"/>
      <c r="M129" s="669"/>
      <c r="N129" s="669"/>
      <c r="O129" s="669"/>
      <c r="P129" s="669"/>
      <c r="Q129" s="669"/>
      <c r="R129" s="669"/>
      <c r="S129" s="669"/>
      <c r="T129" s="669"/>
      <c r="U129" s="669"/>
      <c r="V129" s="669"/>
      <c r="W129" s="669"/>
      <c r="X129" s="669"/>
      <c r="Y129" s="669"/>
      <c r="Z129" s="669"/>
      <c r="AA129" s="669"/>
      <c r="AB129" s="669"/>
      <c r="AC129" s="669"/>
      <c r="AD129" s="669"/>
      <c r="AE129" s="669"/>
      <c r="AF129" s="50"/>
      <c r="AG129" s="54"/>
    </row>
    <row r="130" spans="1:54" s="35" customFormat="1" ht="19.899999999999999" customHeight="1" thickBot="1" x14ac:dyDescent="0.2">
      <c r="A130" s="696" t="s">
        <v>3115</v>
      </c>
      <c r="B130" s="723"/>
      <c r="C130" s="723"/>
      <c r="D130" s="723"/>
      <c r="E130" s="723"/>
      <c r="F130" s="723"/>
      <c r="G130" s="723"/>
      <c r="H130" s="723"/>
      <c r="I130" s="723"/>
      <c r="J130" s="723"/>
      <c r="K130" s="723"/>
      <c r="L130" s="723"/>
      <c r="M130" s="723"/>
      <c r="N130" s="723"/>
      <c r="O130" s="723"/>
      <c r="P130" s="723"/>
      <c r="Q130" s="723"/>
      <c r="R130" s="723"/>
      <c r="S130" s="746"/>
      <c r="T130" s="746"/>
      <c r="U130" s="746"/>
      <c r="V130" s="746"/>
      <c r="W130" s="759"/>
      <c r="X130" s="760"/>
      <c r="Y130" s="759"/>
      <c r="Z130" s="760"/>
      <c r="AA130" s="674"/>
      <c r="AB130" s="674"/>
      <c r="AC130" s="759" t="s">
        <v>2877</v>
      </c>
      <c r="AD130" s="674"/>
      <c r="AE130" s="746"/>
      <c r="AF130" s="54"/>
      <c r="AG130" s="82"/>
    </row>
    <row r="131" spans="1:54" s="35" customFormat="1" ht="16.5" customHeight="1" x14ac:dyDescent="0.15">
      <c r="A131" s="3100" t="s">
        <v>36</v>
      </c>
      <c r="B131" s="3101"/>
      <c r="C131" s="936" t="s">
        <v>3116</v>
      </c>
      <c r="D131" s="937"/>
      <c r="E131" s="3104" t="s">
        <v>37</v>
      </c>
      <c r="F131" s="3105"/>
      <c r="G131" s="3105"/>
      <c r="H131" s="3105"/>
      <c r="I131" s="3105"/>
      <c r="J131" s="3105"/>
      <c r="K131" s="3105"/>
      <c r="L131" s="3105"/>
      <c r="M131" s="3105"/>
      <c r="N131" s="3105"/>
      <c r="O131" s="3105"/>
      <c r="P131" s="3105"/>
      <c r="Q131" s="3106"/>
      <c r="R131" s="945"/>
      <c r="S131" s="946"/>
      <c r="T131" s="946"/>
      <c r="U131" s="946"/>
      <c r="V131" s="946"/>
      <c r="W131" s="946"/>
      <c r="X131" s="946"/>
      <c r="Y131" s="946"/>
      <c r="Z131" s="946"/>
      <c r="AA131" s="946"/>
      <c r="AB131" s="761" t="s">
        <v>2886</v>
      </c>
      <c r="AC131" s="762"/>
      <c r="AD131" s="763"/>
      <c r="AE131" s="746"/>
      <c r="AF131" s="49" t="str">
        <f>IF(R131="","←未記入です。（0円の場合は「0」を入力してください。）",
IF(R131&lt;8000000,"←800万円未満のため桁数を確認してください。（正しい場合は構いません。）",""))</f>
        <v>←未記入です。（0円の場合は「0」を入力してください。）</v>
      </c>
      <c r="AG131" s="84"/>
    </row>
    <row r="132" spans="1:54" s="35" customFormat="1" ht="16.5" customHeight="1" x14ac:dyDescent="0.15">
      <c r="A132" s="3102"/>
      <c r="B132" s="3103"/>
      <c r="C132" s="938"/>
      <c r="D132" s="939"/>
      <c r="E132" s="3086" t="s">
        <v>38</v>
      </c>
      <c r="F132" s="3087"/>
      <c r="G132" s="3087"/>
      <c r="H132" s="3087"/>
      <c r="I132" s="3087"/>
      <c r="J132" s="3087"/>
      <c r="K132" s="3087"/>
      <c r="L132" s="3087"/>
      <c r="M132" s="3087"/>
      <c r="N132" s="3087"/>
      <c r="O132" s="3087"/>
      <c r="P132" s="3087"/>
      <c r="Q132" s="3088"/>
      <c r="R132" s="950"/>
      <c r="S132" s="951"/>
      <c r="T132" s="951"/>
      <c r="U132" s="951"/>
      <c r="V132" s="951"/>
      <c r="W132" s="951"/>
      <c r="X132" s="951"/>
      <c r="Y132" s="951"/>
      <c r="Z132" s="951"/>
      <c r="AA132" s="951"/>
      <c r="AB132" s="764" t="s">
        <v>2886</v>
      </c>
      <c r="AC132" s="765"/>
      <c r="AD132" s="766"/>
      <c r="AE132" s="746"/>
      <c r="AF132" s="49" t="str">
        <f>IF(R132="","←未記入です。（0円の場合は「0」を入力してください。）","")</f>
        <v>←未記入です。（0円の場合は「0」を入力してください。）</v>
      </c>
      <c r="AG132" s="84"/>
    </row>
    <row r="133" spans="1:54" s="35" customFormat="1" ht="16.5" customHeight="1" x14ac:dyDescent="0.15">
      <c r="A133" s="3102"/>
      <c r="B133" s="3103"/>
      <c r="C133" s="938"/>
      <c r="D133" s="939"/>
      <c r="E133" s="3086" t="s">
        <v>39</v>
      </c>
      <c r="F133" s="3087"/>
      <c r="G133" s="3087"/>
      <c r="H133" s="3087"/>
      <c r="I133" s="3087"/>
      <c r="J133" s="3087"/>
      <c r="K133" s="3087"/>
      <c r="L133" s="3087"/>
      <c r="M133" s="3087"/>
      <c r="N133" s="3087"/>
      <c r="O133" s="3087"/>
      <c r="P133" s="3087"/>
      <c r="Q133" s="3088"/>
      <c r="R133" s="950"/>
      <c r="S133" s="951"/>
      <c r="T133" s="951"/>
      <c r="U133" s="951"/>
      <c r="V133" s="951"/>
      <c r="W133" s="951"/>
      <c r="X133" s="951"/>
      <c r="Y133" s="951"/>
      <c r="Z133" s="951"/>
      <c r="AA133" s="951"/>
      <c r="AB133" s="764" t="s">
        <v>2886</v>
      </c>
      <c r="AC133" s="765"/>
      <c r="AD133" s="763"/>
      <c r="AE133" s="746"/>
      <c r="AF133" s="49" t="str">
        <f>IF(R133="","←未記入です。（0円の場合は「0」を入力してください。）","")</f>
        <v>←未記入です。（0円の場合は「0」を入力してください。）</v>
      </c>
      <c r="AG133" s="84"/>
    </row>
    <row r="134" spans="1:54" s="35" customFormat="1" ht="16.5" customHeight="1" x14ac:dyDescent="0.15">
      <c r="A134" s="3102"/>
      <c r="B134" s="3103"/>
      <c r="C134" s="938"/>
      <c r="D134" s="939"/>
      <c r="E134" s="3086" t="s">
        <v>40</v>
      </c>
      <c r="F134" s="3087"/>
      <c r="G134" s="3087"/>
      <c r="H134" s="3087"/>
      <c r="I134" s="3087"/>
      <c r="J134" s="3087"/>
      <c r="K134" s="3087"/>
      <c r="L134" s="3087"/>
      <c r="M134" s="3087"/>
      <c r="N134" s="3087"/>
      <c r="O134" s="3087"/>
      <c r="P134" s="3087"/>
      <c r="Q134" s="3088"/>
      <c r="R134" s="950"/>
      <c r="S134" s="951"/>
      <c r="T134" s="951"/>
      <c r="U134" s="951"/>
      <c r="V134" s="951"/>
      <c r="W134" s="951"/>
      <c r="X134" s="951"/>
      <c r="Y134" s="951"/>
      <c r="Z134" s="951"/>
      <c r="AA134" s="951"/>
      <c r="AB134" s="764" t="s">
        <v>2886</v>
      </c>
      <c r="AC134" s="765"/>
      <c r="AD134" s="766"/>
      <c r="AE134" s="746"/>
      <c r="AF134" s="49" t="str">
        <f>IF(R134="","←未記入です。（0円の場合は「0」を入力してください。）","")</f>
        <v>←未記入です。（0円の場合は「0」を入力してください。）</v>
      </c>
      <c r="AG134" s="84"/>
    </row>
    <row r="135" spans="1:54" s="35" customFormat="1" ht="16.5" customHeight="1" x14ac:dyDescent="0.15">
      <c r="A135" s="3102"/>
      <c r="B135" s="3103"/>
      <c r="C135" s="938"/>
      <c r="D135" s="939"/>
      <c r="E135" s="3086" t="s">
        <v>41</v>
      </c>
      <c r="F135" s="3087"/>
      <c r="G135" s="3087"/>
      <c r="H135" s="3087"/>
      <c r="I135" s="3087"/>
      <c r="J135" s="3087"/>
      <c r="K135" s="3087"/>
      <c r="L135" s="3087"/>
      <c r="M135" s="3087"/>
      <c r="N135" s="3087"/>
      <c r="O135" s="3087"/>
      <c r="P135" s="3087"/>
      <c r="Q135" s="3088"/>
      <c r="R135" s="950"/>
      <c r="S135" s="951"/>
      <c r="T135" s="951"/>
      <c r="U135" s="951"/>
      <c r="V135" s="951"/>
      <c r="W135" s="951"/>
      <c r="X135" s="951"/>
      <c r="Y135" s="951"/>
      <c r="Z135" s="951"/>
      <c r="AA135" s="951"/>
      <c r="AB135" s="764" t="s">
        <v>2886</v>
      </c>
      <c r="AC135" s="765"/>
      <c r="AD135" s="763"/>
      <c r="AE135" s="746"/>
      <c r="AF135" s="49" t="str">
        <f>IF(R135="","←未記入です。（0円の場合は「0」を入力してください。）","")</f>
        <v>←未記入です。（0円の場合は「0」を入力してください。）</v>
      </c>
      <c r="AG135" s="84"/>
    </row>
    <row r="136" spans="1:54" s="35" customFormat="1" ht="16.5" customHeight="1" x14ac:dyDescent="0.15">
      <c r="A136" s="3102"/>
      <c r="B136" s="3103"/>
      <c r="C136" s="938"/>
      <c r="D136" s="939"/>
      <c r="E136" s="3089" t="s">
        <v>42</v>
      </c>
      <c r="F136" s="3090"/>
      <c r="G136" s="3090"/>
      <c r="H136" s="3090"/>
      <c r="I136" s="3090"/>
      <c r="J136" s="3090"/>
      <c r="K136" s="3090"/>
      <c r="L136" s="3090"/>
      <c r="M136" s="3090"/>
      <c r="N136" s="3090"/>
      <c r="O136" s="3090"/>
      <c r="P136" s="3090"/>
      <c r="Q136" s="3091"/>
      <c r="R136" s="1555"/>
      <c r="S136" s="1556"/>
      <c r="T136" s="1556"/>
      <c r="U136" s="1556"/>
      <c r="V136" s="1556"/>
      <c r="W136" s="1556"/>
      <c r="X136" s="1556"/>
      <c r="Y136" s="1556"/>
      <c r="Z136" s="1556"/>
      <c r="AA136" s="1556"/>
      <c r="AB136" s="767" t="s">
        <v>2886</v>
      </c>
      <c r="AC136" s="768"/>
      <c r="AD136" s="763"/>
      <c r="AE136" s="746"/>
      <c r="AF136" s="49" t="str">
        <f>IF(R136="","←未記入です。（0円の場合は「0」を入力してください。）","")</f>
        <v>←未記入です。（0円の場合は「0」を入力してください。）</v>
      </c>
      <c r="AG136" s="84"/>
    </row>
    <row r="137" spans="1:54" s="35" customFormat="1" ht="16.5" customHeight="1" x14ac:dyDescent="0.15">
      <c r="A137" s="3102"/>
      <c r="B137" s="3103"/>
      <c r="C137" s="940"/>
      <c r="D137" s="941"/>
      <c r="E137" s="1042" t="s">
        <v>43</v>
      </c>
      <c r="F137" s="1042"/>
      <c r="G137" s="1042"/>
      <c r="H137" s="1042"/>
      <c r="I137" s="1042"/>
      <c r="J137" s="1042"/>
      <c r="K137" s="1042"/>
      <c r="L137" s="1042"/>
      <c r="M137" s="1042"/>
      <c r="N137" s="1042"/>
      <c r="O137" s="1042"/>
      <c r="P137" s="1042"/>
      <c r="Q137" s="1043"/>
      <c r="R137" s="3080">
        <f>R131+R132+R133+R134+R135+R136</f>
        <v>0</v>
      </c>
      <c r="S137" s="3081"/>
      <c r="T137" s="3081"/>
      <c r="U137" s="3081"/>
      <c r="V137" s="3081"/>
      <c r="W137" s="3081"/>
      <c r="X137" s="3081"/>
      <c r="Y137" s="3081"/>
      <c r="Z137" s="3081"/>
      <c r="AA137" s="3081"/>
      <c r="AB137" s="769" t="s">
        <v>2886</v>
      </c>
      <c r="AC137" s="770"/>
      <c r="AD137" s="766"/>
      <c r="AE137" s="746"/>
      <c r="AF137" s="49" t="str">
        <f>IF(SUM(R131:R136)&lt;&gt;R137,"←教育活動収入計が明細計と一致しません。","")</f>
        <v/>
      </c>
      <c r="AG137" s="84"/>
    </row>
    <row r="138" spans="1:54" s="35" customFormat="1" ht="16.5" customHeight="1" x14ac:dyDescent="0.15">
      <c r="A138" s="3102"/>
      <c r="B138" s="3103"/>
      <c r="C138" s="1046" t="s">
        <v>44</v>
      </c>
      <c r="D138" s="1047"/>
      <c r="E138" s="3092" t="s">
        <v>45</v>
      </c>
      <c r="F138" s="3093"/>
      <c r="G138" s="3093"/>
      <c r="H138" s="3093"/>
      <c r="I138" s="3093"/>
      <c r="J138" s="3093"/>
      <c r="K138" s="3093"/>
      <c r="L138" s="3093"/>
      <c r="M138" s="3093"/>
      <c r="N138" s="3093"/>
      <c r="O138" s="3093"/>
      <c r="P138" s="3093"/>
      <c r="Q138" s="3094"/>
      <c r="R138" s="2127"/>
      <c r="S138" s="2128"/>
      <c r="T138" s="2128"/>
      <c r="U138" s="2128"/>
      <c r="V138" s="2128"/>
      <c r="W138" s="2128"/>
      <c r="X138" s="2128"/>
      <c r="Y138" s="2128"/>
      <c r="Z138" s="2128"/>
      <c r="AA138" s="2128"/>
      <c r="AB138" s="771" t="s">
        <v>2886</v>
      </c>
      <c r="AC138" s="772"/>
      <c r="AD138" s="763"/>
      <c r="AE138" s="746"/>
      <c r="AF138" s="49" t="str">
        <f>IF(R138="","←未記入です。（0円の場合は「0」を入力してください。）","")</f>
        <v>←未記入です。（0円の場合は「0」を入力してください。）</v>
      </c>
      <c r="AG138" s="84"/>
    </row>
    <row r="139" spans="1:54" s="35" customFormat="1" ht="16.5" customHeight="1" x14ac:dyDescent="0.15">
      <c r="A139" s="3102"/>
      <c r="B139" s="3103"/>
      <c r="C139" s="1048"/>
      <c r="D139" s="1049"/>
      <c r="E139" s="3082" t="s">
        <v>207</v>
      </c>
      <c r="F139" s="3083"/>
      <c r="G139" s="3083"/>
      <c r="H139" s="3083"/>
      <c r="I139" s="3083"/>
      <c r="J139" s="3083"/>
      <c r="K139" s="3083"/>
      <c r="L139" s="3083"/>
      <c r="M139" s="3083"/>
      <c r="N139" s="3083"/>
      <c r="O139" s="3083"/>
      <c r="P139" s="3083"/>
      <c r="Q139" s="3084"/>
      <c r="R139" s="773" t="s">
        <v>58</v>
      </c>
      <c r="S139" s="3085"/>
      <c r="T139" s="3085"/>
      <c r="U139" s="3085"/>
      <c r="V139" s="3085"/>
      <c r="W139" s="3085"/>
      <c r="X139" s="3085"/>
      <c r="Y139" s="3085"/>
      <c r="Z139" s="3085"/>
      <c r="AA139" s="3085"/>
      <c r="AB139" s="764" t="s">
        <v>4718</v>
      </c>
      <c r="AC139" s="765"/>
      <c r="AD139" s="763"/>
      <c r="AE139" s="746"/>
      <c r="AF139" s="49" t="str">
        <f>IF(S139="","←未記入です。（0円の場合は「0」を入力してください。",
IF(S139&gt;R138,"←「うち退職給与引当金繰入額」が「人件費」を上回っています。",""))</f>
        <v>←未記入です。（0円の場合は「0」を入力してください。</v>
      </c>
      <c r="AG139" s="84"/>
    </row>
    <row r="140" spans="1:54" s="35" customFormat="1" ht="16.5" customHeight="1" x14ac:dyDescent="0.15">
      <c r="A140" s="3102"/>
      <c r="B140" s="3103"/>
      <c r="C140" s="1048"/>
      <c r="D140" s="1049"/>
      <c r="E140" s="3086" t="s">
        <v>46</v>
      </c>
      <c r="F140" s="3087"/>
      <c r="G140" s="3087"/>
      <c r="H140" s="3087"/>
      <c r="I140" s="3087"/>
      <c r="J140" s="3087"/>
      <c r="K140" s="3087"/>
      <c r="L140" s="3087"/>
      <c r="M140" s="3087"/>
      <c r="N140" s="3087"/>
      <c r="O140" s="3087"/>
      <c r="P140" s="3087"/>
      <c r="Q140" s="3088"/>
      <c r="R140" s="2127"/>
      <c r="S140" s="2128"/>
      <c r="T140" s="2128"/>
      <c r="U140" s="2128"/>
      <c r="V140" s="2128"/>
      <c r="W140" s="2128"/>
      <c r="X140" s="2128"/>
      <c r="Y140" s="2128"/>
      <c r="Z140" s="2128"/>
      <c r="AA140" s="2128"/>
      <c r="AB140" s="764" t="s">
        <v>2886</v>
      </c>
      <c r="AC140" s="765"/>
      <c r="AD140" s="763"/>
      <c r="AE140" s="746"/>
      <c r="AF140" s="49" t="str">
        <f>IF(R140="","←未記入です。（0円の場合は「0」を入力してください。）","")</f>
        <v>←未記入です。（0円の場合は「0」を入力してください。）</v>
      </c>
      <c r="AG140" s="84"/>
    </row>
    <row r="141" spans="1:54" s="35" customFormat="1" ht="16.5" customHeight="1" x14ac:dyDescent="0.15">
      <c r="A141" s="3102"/>
      <c r="B141" s="3103"/>
      <c r="C141" s="1048"/>
      <c r="D141" s="1049"/>
      <c r="E141" s="3082" t="s">
        <v>208</v>
      </c>
      <c r="F141" s="3083"/>
      <c r="G141" s="3083"/>
      <c r="H141" s="3083"/>
      <c r="I141" s="3083"/>
      <c r="J141" s="3083"/>
      <c r="K141" s="3083"/>
      <c r="L141" s="3083"/>
      <c r="M141" s="3083"/>
      <c r="N141" s="3083"/>
      <c r="O141" s="3083"/>
      <c r="P141" s="3083"/>
      <c r="Q141" s="3084"/>
      <c r="R141" s="773" t="s">
        <v>58</v>
      </c>
      <c r="S141" s="3085"/>
      <c r="T141" s="3085"/>
      <c r="U141" s="3085"/>
      <c r="V141" s="3085"/>
      <c r="W141" s="3085"/>
      <c r="X141" s="3085"/>
      <c r="Y141" s="3085"/>
      <c r="Z141" s="3085"/>
      <c r="AA141" s="3085"/>
      <c r="AB141" s="764" t="s">
        <v>4718</v>
      </c>
      <c r="AC141" s="765"/>
      <c r="AD141" s="763"/>
      <c r="AE141" s="746"/>
      <c r="AF141" s="49" t="str">
        <f>IF(S141="","←未記入です。（0円の場合は「0」を入力してください。",
IF(S141&gt;R140,"←「うち減価償却費」が「教育研究経費」を上回っています。",""))</f>
        <v>←未記入です。（0円の場合は「0」を入力してください。</v>
      </c>
      <c r="AG141" s="84"/>
    </row>
    <row r="142" spans="1:54" s="77" customFormat="1" ht="16.5" customHeight="1" x14ac:dyDescent="0.15">
      <c r="A142" s="3102"/>
      <c r="B142" s="3103"/>
      <c r="C142" s="1048"/>
      <c r="D142" s="1049"/>
      <c r="E142" s="3086" t="s">
        <v>47</v>
      </c>
      <c r="F142" s="3087"/>
      <c r="G142" s="3087"/>
      <c r="H142" s="3087"/>
      <c r="I142" s="3087"/>
      <c r="J142" s="3087"/>
      <c r="K142" s="3087"/>
      <c r="L142" s="3087"/>
      <c r="M142" s="3087"/>
      <c r="N142" s="3087"/>
      <c r="O142" s="3087"/>
      <c r="P142" s="3087"/>
      <c r="Q142" s="3088"/>
      <c r="R142" s="2127"/>
      <c r="S142" s="2128"/>
      <c r="T142" s="2128"/>
      <c r="U142" s="2128"/>
      <c r="V142" s="2128"/>
      <c r="W142" s="2128"/>
      <c r="X142" s="2128"/>
      <c r="Y142" s="2128"/>
      <c r="Z142" s="2128"/>
      <c r="AA142" s="2128"/>
      <c r="AB142" s="764" t="s">
        <v>2886</v>
      </c>
      <c r="AC142" s="765"/>
      <c r="AD142" s="746"/>
      <c r="AE142" s="746"/>
      <c r="AF142" s="49" t="str">
        <f>IF(R142="","←未記入です。（0円の場合は「0」を入力してください。）","")</f>
        <v>←未記入です。（0円の場合は「0」を入力してください。）</v>
      </c>
      <c r="AG142" s="84"/>
      <c r="AH142" s="35"/>
      <c r="AI142" s="35"/>
      <c r="AJ142" s="35"/>
      <c r="AK142" s="35"/>
      <c r="AL142" s="35"/>
      <c r="AM142" s="35"/>
      <c r="AN142" s="35"/>
      <c r="AO142" s="35"/>
      <c r="AP142" s="35"/>
      <c r="AQ142" s="35"/>
      <c r="AR142" s="35"/>
      <c r="AS142" s="35"/>
      <c r="AT142" s="35"/>
      <c r="AU142" s="35"/>
      <c r="AV142" s="35"/>
      <c r="AW142" s="35"/>
      <c r="AX142" s="35"/>
      <c r="AY142" s="35"/>
      <c r="AZ142" s="35"/>
      <c r="BA142" s="35"/>
      <c r="BB142" s="35"/>
    </row>
    <row r="143" spans="1:54" s="77" customFormat="1" ht="16.5" customHeight="1" x14ac:dyDescent="0.15">
      <c r="A143" s="3102"/>
      <c r="B143" s="3103"/>
      <c r="C143" s="1048"/>
      <c r="D143" s="1049"/>
      <c r="E143" s="3082" t="s">
        <v>208</v>
      </c>
      <c r="F143" s="3083"/>
      <c r="G143" s="3083"/>
      <c r="H143" s="3083"/>
      <c r="I143" s="3083"/>
      <c r="J143" s="3083"/>
      <c r="K143" s="3083"/>
      <c r="L143" s="3083"/>
      <c r="M143" s="3083"/>
      <c r="N143" s="3083"/>
      <c r="O143" s="3083"/>
      <c r="P143" s="3083"/>
      <c r="Q143" s="3084"/>
      <c r="R143" s="773" t="s">
        <v>58</v>
      </c>
      <c r="S143" s="3085"/>
      <c r="T143" s="3085"/>
      <c r="U143" s="3085"/>
      <c r="V143" s="3085"/>
      <c r="W143" s="3085"/>
      <c r="X143" s="3085"/>
      <c r="Y143" s="3085"/>
      <c r="Z143" s="3085"/>
      <c r="AA143" s="3085"/>
      <c r="AB143" s="764" t="s">
        <v>4718</v>
      </c>
      <c r="AC143" s="765"/>
      <c r="AD143" s="746"/>
      <c r="AE143" s="746"/>
      <c r="AF143" s="49" t="str">
        <f>IF(S143="","←未記入です。（0円の場合は「0」を入力してください。",
IF(S143&gt;R142,"←「うち減価償却費」が「管理経費」を上回っています。",""))</f>
        <v>←未記入です。（0円の場合は「0」を入力してください。</v>
      </c>
      <c r="AG143" s="84"/>
      <c r="AH143" s="35"/>
      <c r="AI143" s="35"/>
      <c r="AJ143" s="35"/>
      <c r="AK143" s="35"/>
      <c r="AL143" s="35"/>
      <c r="AM143" s="35"/>
      <c r="AN143" s="35"/>
      <c r="AO143" s="35"/>
      <c r="AP143" s="35"/>
      <c r="AQ143" s="35"/>
      <c r="AR143" s="35"/>
      <c r="AS143" s="35"/>
      <c r="AT143" s="35"/>
      <c r="AU143" s="35"/>
      <c r="AV143" s="35"/>
      <c r="AW143" s="35"/>
      <c r="AX143" s="35"/>
      <c r="AY143" s="35"/>
      <c r="AZ143" s="35"/>
      <c r="BA143" s="35"/>
      <c r="BB143" s="35"/>
    </row>
    <row r="144" spans="1:54" s="77" customFormat="1" ht="16.5" customHeight="1" x14ac:dyDescent="0.15">
      <c r="A144" s="3102"/>
      <c r="B144" s="3103"/>
      <c r="C144" s="1048"/>
      <c r="D144" s="1049"/>
      <c r="E144" s="3089" t="s">
        <v>48</v>
      </c>
      <c r="F144" s="3090"/>
      <c r="G144" s="3090"/>
      <c r="H144" s="3090"/>
      <c r="I144" s="3090"/>
      <c r="J144" s="3090"/>
      <c r="K144" s="3090"/>
      <c r="L144" s="3090"/>
      <c r="M144" s="3090"/>
      <c r="N144" s="3090"/>
      <c r="O144" s="3090"/>
      <c r="P144" s="3090"/>
      <c r="Q144" s="3091"/>
      <c r="R144" s="1510"/>
      <c r="S144" s="1511"/>
      <c r="T144" s="1511"/>
      <c r="U144" s="1511"/>
      <c r="V144" s="1511"/>
      <c r="W144" s="1511"/>
      <c r="X144" s="1511"/>
      <c r="Y144" s="1511"/>
      <c r="Z144" s="1511"/>
      <c r="AA144" s="1511"/>
      <c r="AB144" s="764" t="s">
        <v>2886</v>
      </c>
      <c r="AC144" s="765"/>
      <c r="AD144" s="763"/>
      <c r="AE144" s="746"/>
      <c r="AF144" s="49" t="str">
        <f>IF(R144="","←未記入です。（0円の場合は「0」を入力してください。）","")</f>
        <v>←未記入です。（0円の場合は「0」を入力してください。）</v>
      </c>
      <c r="AG144" s="84"/>
      <c r="AH144" s="35"/>
      <c r="AI144" s="35"/>
      <c r="AJ144" s="35"/>
      <c r="AK144" s="35"/>
      <c r="AL144" s="35"/>
      <c r="AM144" s="35"/>
      <c r="AN144" s="35"/>
      <c r="AO144" s="35"/>
      <c r="AP144" s="35"/>
      <c r="AQ144" s="35"/>
      <c r="AR144" s="35"/>
      <c r="AS144" s="35"/>
      <c r="AT144" s="35"/>
      <c r="AU144" s="35"/>
      <c r="AV144" s="35"/>
      <c r="AW144" s="35"/>
      <c r="AX144" s="35"/>
      <c r="AY144" s="35"/>
      <c r="AZ144" s="35"/>
      <c r="BA144" s="35"/>
      <c r="BB144" s="35"/>
    </row>
    <row r="145" spans="1:54" s="77" customFormat="1" ht="16.5" customHeight="1" x14ac:dyDescent="0.15">
      <c r="A145" s="3102"/>
      <c r="B145" s="3103"/>
      <c r="C145" s="1050"/>
      <c r="D145" s="1051"/>
      <c r="E145" s="1532" t="s">
        <v>49</v>
      </c>
      <c r="F145" s="1532"/>
      <c r="G145" s="1532"/>
      <c r="H145" s="1532"/>
      <c r="I145" s="1532"/>
      <c r="J145" s="1532"/>
      <c r="K145" s="1532"/>
      <c r="L145" s="1532"/>
      <c r="M145" s="1532"/>
      <c r="N145" s="1532"/>
      <c r="O145" s="1532"/>
      <c r="P145" s="1532"/>
      <c r="Q145" s="1533"/>
      <c r="R145" s="3080">
        <f>R138+R140+R142+R144</f>
        <v>0</v>
      </c>
      <c r="S145" s="3081"/>
      <c r="T145" s="3081"/>
      <c r="U145" s="3081"/>
      <c r="V145" s="3081"/>
      <c r="W145" s="3081"/>
      <c r="X145" s="3081"/>
      <c r="Y145" s="3081"/>
      <c r="Z145" s="3081"/>
      <c r="AA145" s="3081"/>
      <c r="AB145" s="769" t="s">
        <v>2886</v>
      </c>
      <c r="AC145" s="770"/>
      <c r="AD145" s="763"/>
      <c r="AE145" s="746"/>
      <c r="AF145" s="49" t="str">
        <f>IF(SUM(R138,R140,R142,R144)&lt;&gt;R145,"←教育活動支出計が明細計と一致しません。","")</f>
        <v/>
      </c>
      <c r="AG145" s="84"/>
      <c r="AH145" s="35"/>
      <c r="AI145" s="35"/>
      <c r="AJ145" s="35"/>
      <c r="AK145" s="35"/>
      <c r="AL145" s="35"/>
      <c r="AM145" s="35"/>
      <c r="AN145" s="35"/>
      <c r="AO145" s="35"/>
      <c r="AP145" s="35"/>
      <c r="AQ145" s="35"/>
      <c r="AR145" s="35"/>
      <c r="AS145" s="35"/>
      <c r="AT145" s="35"/>
      <c r="AU145" s="35"/>
      <c r="AV145" s="35"/>
      <c r="AW145" s="35"/>
      <c r="AX145" s="35"/>
      <c r="AY145" s="35"/>
      <c r="AZ145" s="35"/>
      <c r="BA145" s="35"/>
      <c r="BB145" s="35"/>
    </row>
    <row r="146" spans="1:54" s="77" customFormat="1" ht="16.5" customHeight="1" x14ac:dyDescent="0.15">
      <c r="A146" s="774"/>
      <c r="B146" s="775"/>
      <c r="C146" s="3071" t="s">
        <v>50</v>
      </c>
      <c r="D146" s="3071"/>
      <c r="E146" s="3071"/>
      <c r="F146" s="3071"/>
      <c r="G146" s="3071"/>
      <c r="H146" s="3071"/>
      <c r="I146" s="3071"/>
      <c r="J146" s="3071"/>
      <c r="K146" s="3071"/>
      <c r="L146" s="3071"/>
      <c r="M146" s="3071"/>
      <c r="N146" s="3071"/>
      <c r="O146" s="3071"/>
      <c r="P146" s="3071"/>
      <c r="Q146" s="3072"/>
      <c r="R146" s="3080">
        <f>R137-R145</f>
        <v>0</v>
      </c>
      <c r="S146" s="3081"/>
      <c r="T146" s="3081"/>
      <c r="U146" s="3081"/>
      <c r="V146" s="3081"/>
      <c r="W146" s="3081"/>
      <c r="X146" s="3081"/>
      <c r="Y146" s="3081"/>
      <c r="Z146" s="3081"/>
      <c r="AA146" s="3081"/>
      <c r="AB146" s="769" t="s">
        <v>2886</v>
      </c>
      <c r="AC146" s="770"/>
      <c r="AD146" s="673"/>
      <c r="AE146" s="746"/>
      <c r="AF146" s="49"/>
      <c r="AG146" s="84"/>
      <c r="AH146" s="35"/>
      <c r="AI146" s="35"/>
      <c r="AJ146" s="35"/>
      <c r="AK146" s="35"/>
      <c r="AL146" s="35"/>
      <c r="AM146" s="35"/>
      <c r="AN146" s="35"/>
      <c r="AO146" s="35"/>
      <c r="AP146" s="35"/>
      <c r="AQ146" s="35"/>
      <c r="AR146" s="35"/>
      <c r="AS146" s="35"/>
      <c r="AT146" s="35"/>
      <c r="AU146" s="35"/>
      <c r="AV146" s="35"/>
      <c r="AW146" s="35"/>
      <c r="AX146" s="35"/>
      <c r="AY146" s="35"/>
      <c r="AZ146" s="35"/>
      <c r="BA146" s="35"/>
      <c r="BB146" s="35"/>
    </row>
    <row r="147" spans="1:54" s="77" customFormat="1" ht="16.5" customHeight="1" x14ac:dyDescent="0.15">
      <c r="A147" s="3075" t="s">
        <v>51</v>
      </c>
      <c r="B147" s="3076"/>
      <c r="C147" s="164"/>
      <c r="D147" s="162"/>
      <c r="E147" s="1042" t="s">
        <v>52</v>
      </c>
      <c r="F147" s="1042"/>
      <c r="G147" s="1042"/>
      <c r="H147" s="1042"/>
      <c r="I147" s="1042"/>
      <c r="J147" s="1042"/>
      <c r="K147" s="1042"/>
      <c r="L147" s="1042"/>
      <c r="M147" s="1042"/>
      <c r="N147" s="1042"/>
      <c r="O147" s="1042"/>
      <c r="P147" s="1042"/>
      <c r="Q147" s="1043"/>
      <c r="R147" s="2127"/>
      <c r="S147" s="2128"/>
      <c r="T147" s="2128"/>
      <c r="U147" s="2128"/>
      <c r="V147" s="2128"/>
      <c r="W147" s="2128"/>
      <c r="X147" s="2128"/>
      <c r="Y147" s="2128"/>
      <c r="Z147" s="2128"/>
      <c r="AA147" s="2128"/>
      <c r="AB147" s="769" t="s">
        <v>2886</v>
      </c>
      <c r="AC147" s="770"/>
      <c r="AD147" s="673"/>
      <c r="AE147" s="746"/>
      <c r="AF147" s="49" t="str">
        <f>IF(R147="","←未記入です。（0円の場合は「0」を入力してください。）","")</f>
        <v>←未記入です。（0円の場合は「0」を入力してください。）</v>
      </c>
      <c r="AG147" s="84"/>
      <c r="AH147" s="35"/>
      <c r="AI147" s="35"/>
      <c r="AJ147" s="35"/>
      <c r="AK147" s="35"/>
      <c r="AL147" s="35"/>
      <c r="AM147" s="35"/>
      <c r="AN147" s="35"/>
      <c r="AO147" s="35"/>
      <c r="AP147" s="35"/>
      <c r="AQ147" s="35"/>
      <c r="AR147" s="35"/>
      <c r="AS147" s="35"/>
      <c r="AT147" s="35"/>
      <c r="AU147" s="35"/>
      <c r="AV147" s="35"/>
      <c r="AW147" s="35"/>
      <c r="AX147" s="35"/>
      <c r="AY147" s="35"/>
      <c r="AZ147" s="35"/>
      <c r="BA147" s="35"/>
      <c r="BB147" s="35"/>
    </row>
    <row r="148" spans="1:54" s="77" customFormat="1" ht="16.5" customHeight="1" x14ac:dyDescent="0.15">
      <c r="A148" s="3077"/>
      <c r="B148" s="3076"/>
      <c r="C148" s="165"/>
      <c r="D148" s="163"/>
      <c r="E148" s="1532" t="s">
        <v>53</v>
      </c>
      <c r="F148" s="1532"/>
      <c r="G148" s="1532"/>
      <c r="H148" s="1532"/>
      <c r="I148" s="1532"/>
      <c r="J148" s="1532"/>
      <c r="K148" s="1532"/>
      <c r="L148" s="1532"/>
      <c r="M148" s="1532"/>
      <c r="N148" s="1532"/>
      <c r="O148" s="1532"/>
      <c r="P148" s="1532"/>
      <c r="Q148" s="1533"/>
      <c r="R148" s="1094"/>
      <c r="S148" s="1095"/>
      <c r="T148" s="1095"/>
      <c r="U148" s="1095"/>
      <c r="V148" s="1095"/>
      <c r="W148" s="1095"/>
      <c r="X148" s="1095"/>
      <c r="Y148" s="1095"/>
      <c r="Z148" s="1095"/>
      <c r="AA148" s="1095"/>
      <c r="AB148" s="776" t="s">
        <v>2886</v>
      </c>
      <c r="AC148" s="777"/>
      <c r="AD148" s="673"/>
      <c r="AE148" s="746"/>
      <c r="AF148" s="49" t="str">
        <f>IF(R148="","←未記入です。（0円の場合は「0」を入力してください。）","")</f>
        <v>←未記入です。（0円の場合は「0」を入力してください。）</v>
      </c>
      <c r="AG148" s="84"/>
      <c r="AH148" s="35"/>
      <c r="AI148" s="35"/>
      <c r="AJ148" s="35"/>
      <c r="AK148" s="35"/>
      <c r="AL148" s="35"/>
      <c r="AM148" s="35"/>
      <c r="AN148" s="35"/>
      <c r="AO148" s="35"/>
      <c r="AP148" s="35"/>
      <c r="AQ148" s="35"/>
      <c r="AR148" s="35"/>
      <c r="AS148" s="35"/>
      <c r="AT148" s="35"/>
      <c r="AU148" s="35"/>
      <c r="AV148" s="35"/>
      <c r="AW148" s="35"/>
      <c r="AX148" s="35"/>
      <c r="AY148" s="35"/>
      <c r="AZ148" s="35"/>
      <c r="BA148" s="35"/>
      <c r="BB148" s="35"/>
    </row>
    <row r="149" spans="1:54" s="77" customFormat="1" ht="16.5" customHeight="1" x14ac:dyDescent="0.15">
      <c r="A149" s="3078"/>
      <c r="B149" s="3079"/>
      <c r="C149" s="3071" t="s">
        <v>54</v>
      </c>
      <c r="D149" s="3071"/>
      <c r="E149" s="3071"/>
      <c r="F149" s="3071"/>
      <c r="G149" s="3071"/>
      <c r="H149" s="3071"/>
      <c r="I149" s="3071"/>
      <c r="J149" s="3071"/>
      <c r="K149" s="3071"/>
      <c r="L149" s="3071"/>
      <c r="M149" s="3071"/>
      <c r="N149" s="3071">
        <f>N147-N148</f>
        <v>0</v>
      </c>
      <c r="O149" s="3071"/>
      <c r="P149" s="3071"/>
      <c r="Q149" s="3072"/>
      <c r="R149" s="3080">
        <f>R147-R148</f>
        <v>0</v>
      </c>
      <c r="S149" s="3081"/>
      <c r="T149" s="3081"/>
      <c r="U149" s="3081"/>
      <c r="V149" s="3081"/>
      <c r="W149" s="3081"/>
      <c r="X149" s="3081"/>
      <c r="Y149" s="3081"/>
      <c r="Z149" s="3081"/>
      <c r="AA149" s="3081"/>
      <c r="AB149" s="771" t="s">
        <v>2886</v>
      </c>
      <c r="AC149" s="772"/>
      <c r="AD149" s="673"/>
      <c r="AE149" s="746"/>
      <c r="AF149" s="49"/>
      <c r="AG149" s="84"/>
      <c r="AH149" s="35"/>
      <c r="AI149" s="35"/>
      <c r="AJ149" s="35"/>
      <c r="AK149" s="35"/>
      <c r="AL149" s="35"/>
      <c r="AM149" s="35"/>
      <c r="AN149" s="35"/>
      <c r="AO149" s="35"/>
      <c r="AP149" s="35"/>
      <c r="AQ149" s="35"/>
      <c r="AR149" s="35"/>
      <c r="AS149" s="35"/>
      <c r="AT149" s="35"/>
      <c r="AU149" s="35"/>
      <c r="AV149" s="35"/>
      <c r="AW149" s="35"/>
      <c r="AX149" s="35"/>
      <c r="AY149" s="35"/>
      <c r="AZ149" s="35"/>
      <c r="BA149" s="35"/>
      <c r="BB149" s="35"/>
    </row>
    <row r="150" spans="1:54" s="35" customFormat="1" ht="16.5" customHeight="1" x14ac:dyDescent="0.15">
      <c r="A150" s="3060" t="s">
        <v>55</v>
      </c>
      <c r="B150" s="3061"/>
      <c r="C150" s="100"/>
      <c r="D150" s="101"/>
      <c r="E150" s="1534" t="s">
        <v>56</v>
      </c>
      <c r="F150" s="1534"/>
      <c r="G150" s="1534"/>
      <c r="H150" s="1534"/>
      <c r="I150" s="1534"/>
      <c r="J150" s="1534"/>
      <c r="K150" s="1534"/>
      <c r="L150" s="1534"/>
      <c r="M150" s="1534"/>
      <c r="N150" s="1534"/>
      <c r="O150" s="1534"/>
      <c r="P150" s="1534"/>
      <c r="Q150" s="1535"/>
      <c r="R150" s="1094"/>
      <c r="S150" s="1095"/>
      <c r="T150" s="1095"/>
      <c r="U150" s="1095"/>
      <c r="V150" s="1095"/>
      <c r="W150" s="1095"/>
      <c r="X150" s="1095"/>
      <c r="Y150" s="1095"/>
      <c r="Z150" s="1095"/>
      <c r="AA150" s="1095"/>
      <c r="AB150" s="769" t="s">
        <v>2886</v>
      </c>
      <c r="AC150" s="770"/>
      <c r="AD150" s="673"/>
      <c r="AE150" s="746"/>
      <c r="AF150" s="49" t="str">
        <f>IF(R150="","←未記入です。（0円の場合は「0」を入力してください。","")</f>
        <v>←未記入です。（0円の場合は「0」を入力してください。</v>
      </c>
      <c r="AG150" s="84"/>
    </row>
    <row r="151" spans="1:54" s="35" customFormat="1" ht="16.5" customHeight="1" x14ac:dyDescent="0.15">
      <c r="A151" s="3062"/>
      <c r="B151" s="3063"/>
      <c r="C151" s="102"/>
      <c r="D151" s="103"/>
      <c r="E151" s="3066" t="s">
        <v>57</v>
      </c>
      <c r="F151" s="3067"/>
      <c r="G151" s="3067"/>
      <c r="H151" s="3067"/>
      <c r="I151" s="3067"/>
      <c r="J151" s="3067"/>
      <c r="K151" s="3067"/>
      <c r="L151" s="3067"/>
      <c r="M151" s="3067"/>
      <c r="N151" s="3067"/>
      <c r="O151" s="3067"/>
      <c r="P151" s="3067"/>
      <c r="Q151" s="3068"/>
      <c r="R151" s="778" t="s">
        <v>58</v>
      </c>
      <c r="S151" s="1095"/>
      <c r="T151" s="1095"/>
      <c r="U151" s="1095"/>
      <c r="V151" s="1095"/>
      <c r="W151" s="1095"/>
      <c r="X151" s="1095"/>
      <c r="Y151" s="1095"/>
      <c r="Z151" s="1095"/>
      <c r="AA151" s="1095"/>
      <c r="AB151" s="776" t="s">
        <v>2887</v>
      </c>
      <c r="AC151" s="777"/>
      <c r="AD151" s="3069" t="s">
        <v>59</v>
      </c>
      <c r="AE151" s="3070"/>
      <c r="AF151" s="49" t="str">
        <f>IF(S151="","←未記入です。（0円の場合は「0」を入力してください。）",
IF(R150&lt;S151,"←「うち施設設備補助金」が「特別収入計」を上回っています。",""))</f>
        <v>←未記入です。（0円の場合は「0」を入力してください。）</v>
      </c>
      <c r="AG151" s="31"/>
    </row>
    <row r="152" spans="1:54" s="35" customFormat="1" ht="16.5" customHeight="1" x14ac:dyDescent="0.15">
      <c r="A152" s="3062"/>
      <c r="B152" s="3063"/>
      <c r="C152" s="104"/>
      <c r="D152" s="105"/>
      <c r="E152" s="1098" t="s">
        <v>3091</v>
      </c>
      <c r="F152" s="1098"/>
      <c r="G152" s="1098"/>
      <c r="H152" s="1098"/>
      <c r="I152" s="1098"/>
      <c r="J152" s="1098"/>
      <c r="K152" s="1098"/>
      <c r="L152" s="1098"/>
      <c r="M152" s="1098"/>
      <c r="N152" s="1098"/>
      <c r="O152" s="1098"/>
      <c r="P152" s="1098"/>
      <c r="Q152" s="1099"/>
      <c r="R152" s="1094"/>
      <c r="S152" s="1095"/>
      <c r="T152" s="1095"/>
      <c r="U152" s="1095"/>
      <c r="V152" s="1095"/>
      <c r="W152" s="1095"/>
      <c r="X152" s="1095"/>
      <c r="Y152" s="1095"/>
      <c r="Z152" s="1095"/>
      <c r="AA152" s="1095"/>
      <c r="AB152" s="776" t="s">
        <v>2886</v>
      </c>
      <c r="AC152" s="777"/>
      <c r="AD152" s="3069"/>
      <c r="AE152" s="3070"/>
      <c r="AF152" s="49" t="str">
        <f>IF(R152="","←未記入です。（0円の場合は「0」を入力してください。）","")</f>
        <v>←未記入です。（0円の場合は「0」を入力してください。）</v>
      </c>
      <c r="AG152" s="84"/>
    </row>
    <row r="153" spans="1:54" s="35" customFormat="1" ht="16.5" customHeight="1" x14ac:dyDescent="0.15">
      <c r="A153" s="3064"/>
      <c r="B153" s="3065"/>
      <c r="C153" s="3071" t="s">
        <v>60</v>
      </c>
      <c r="D153" s="3071"/>
      <c r="E153" s="3071"/>
      <c r="F153" s="3071"/>
      <c r="G153" s="3071"/>
      <c r="H153" s="3071"/>
      <c r="I153" s="3071"/>
      <c r="J153" s="3071"/>
      <c r="K153" s="3071"/>
      <c r="L153" s="3071"/>
      <c r="M153" s="3071"/>
      <c r="N153" s="3071"/>
      <c r="O153" s="3071"/>
      <c r="P153" s="3071"/>
      <c r="Q153" s="3072"/>
      <c r="R153" s="3073">
        <f>R150-R152</f>
        <v>0</v>
      </c>
      <c r="S153" s="3074"/>
      <c r="T153" s="3074"/>
      <c r="U153" s="3074"/>
      <c r="V153" s="3074"/>
      <c r="W153" s="3074"/>
      <c r="X153" s="3074"/>
      <c r="Y153" s="3074"/>
      <c r="Z153" s="3074"/>
      <c r="AA153" s="3074"/>
      <c r="AB153" s="769" t="s">
        <v>2886</v>
      </c>
      <c r="AC153" s="770"/>
      <c r="AD153" s="3069"/>
      <c r="AE153" s="3070"/>
      <c r="AF153" s="49"/>
      <c r="AG153" s="84"/>
    </row>
    <row r="154" spans="1:54" s="35" customFormat="1" ht="16.5" customHeight="1" x14ac:dyDescent="0.15">
      <c r="A154" s="3051" t="s">
        <v>61</v>
      </c>
      <c r="B154" s="3052"/>
      <c r="C154" s="3052"/>
      <c r="D154" s="3052"/>
      <c r="E154" s="3052"/>
      <c r="F154" s="3052"/>
      <c r="G154" s="3052"/>
      <c r="H154" s="3052"/>
      <c r="I154" s="3052"/>
      <c r="J154" s="3052"/>
      <c r="K154" s="3052"/>
      <c r="L154" s="3052"/>
      <c r="M154" s="3052"/>
      <c r="N154" s="3052"/>
      <c r="O154" s="3052"/>
      <c r="P154" s="3052"/>
      <c r="Q154" s="3053"/>
      <c r="R154" s="3054">
        <f>R158-R159</f>
        <v>0</v>
      </c>
      <c r="S154" s="3055"/>
      <c r="T154" s="3055"/>
      <c r="U154" s="3055"/>
      <c r="V154" s="3055"/>
      <c r="W154" s="3055"/>
      <c r="X154" s="3055"/>
      <c r="Y154" s="3055"/>
      <c r="Z154" s="3055"/>
      <c r="AA154" s="3055"/>
      <c r="AB154" s="769" t="s">
        <v>2886</v>
      </c>
      <c r="AC154" s="770"/>
      <c r="AD154" s="3069"/>
      <c r="AE154" s="3070"/>
      <c r="AF154" s="49"/>
      <c r="AG154" s="84"/>
    </row>
    <row r="155" spans="1:54" s="35" customFormat="1" ht="16.5" customHeight="1" x14ac:dyDescent="0.15">
      <c r="A155" s="3051" t="s">
        <v>62</v>
      </c>
      <c r="B155" s="3052"/>
      <c r="C155" s="3052"/>
      <c r="D155" s="3052"/>
      <c r="E155" s="3052"/>
      <c r="F155" s="3052"/>
      <c r="G155" s="3052"/>
      <c r="H155" s="3052"/>
      <c r="I155" s="3052"/>
      <c r="J155" s="3052"/>
      <c r="K155" s="3052"/>
      <c r="L155" s="3052"/>
      <c r="M155" s="3052"/>
      <c r="N155" s="3052"/>
      <c r="O155" s="3052"/>
      <c r="P155" s="3052"/>
      <c r="Q155" s="3053"/>
      <c r="R155" s="1094"/>
      <c r="S155" s="1095"/>
      <c r="T155" s="1095"/>
      <c r="U155" s="1095"/>
      <c r="V155" s="1095"/>
      <c r="W155" s="1095"/>
      <c r="X155" s="1095"/>
      <c r="Y155" s="1095"/>
      <c r="Z155" s="1095"/>
      <c r="AA155" s="1095"/>
      <c r="AB155" s="769" t="s">
        <v>2886</v>
      </c>
      <c r="AC155" s="770"/>
      <c r="AD155" s="3069"/>
      <c r="AE155" s="3070"/>
      <c r="AF155" s="49" t="str">
        <f>IF(R155="","←基本金繰入額合計が未記入です。（0円の場合は「0」を入力してください。）",
IF(R155&gt;0,"←基本金組入額合計がプラスになっています。（プラスで良い場合は無視してください。）",""))</f>
        <v>←基本金繰入額合計が未記入です。（0円の場合は「0」を入力してください。）</v>
      </c>
      <c r="AG155" s="84"/>
    </row>
    <row r="156" spans="1:54" s="35" customFormat="1" ht="16.5" customHeight="1" thickBot="1" x14ac:dyDescent="0.2">
      <c r="A156" s="3056" t="s">
        <v>63</v>
      </c>
      <c r="B156" s="3057"/>
      <c r="C156" s="3057"/>
      <c r="D156" s="3057"/>
      <c r="E156" s="3057"/>
      <c r="F156" s="3057"/>
      <c r="G156" s="3057"/>
      <c r="H156" s="3057"/>
      <c r="I156" s="3057"/>
      <c r="J156" s="3057"/>
      <c r="K156" s="3057"/>
      <c r="L156" s="3057"/>
      <c r="M156" s="3057"/>
      <c r="N156" s="3057"/>
      <c r="O156" s="3057"/>
      <c r="P156" s="3057"/>
      <c r="Q156" s="3058"/>
      <c r="R156" s="3059">
        <f>R154+R155</f>
        <v>0</v>
      </c>
      <c r="S156" s="3048"/>
      <c r="T156" s="3048"/>
      <c r="U156" s="3048"/>
      <c r="V156" s="3048"/>
      <c r="W156" s="3048"/>
      <c r="X156" s="3048"/>
      <c r="Y156" s="3048"/>
      <c r="Z156" s="3048"/>
      <c r="AA156" s="3048"/>
      <c r="AB156" s="779" t="s">
        <v>2886</v>
      </c>
      <c r="AC156" s="780"/>
      <c r="AD156" s="781"/>
      <c r="AE156" s="781"/>
      <c r="AF156" s="49"/>
      <c r="AG156" s="84"/>
    </row>
    <row r="157" spans="1:54" s="36" customFormat="1" ht="15" customHeight="1" thickBot="1" x14ac:dyDescent="0.2">
      <c r="A157" s="782" t="s">
        <v>64</v>
      </c>
      <c r="B157" s="783"/>
      <c r="C157" s="782"/>
      <c r="D157" s="784"/>
      <c r="E157" s="784"/>
      <c r="F157" s="784"/>
      <c r="G157" s="784"/>
      <c r="H157" s="784"/>
      <c r="I157" s="784"/>
      <c r="J157" s="784"/>
      <c r="K157" s="784"/>
      <c r="L157" s="784"/>
      <c r="M157" s="785"/>
      <c r="N157" s="786"/>
      <c r="O157" s="786"/>
      <c r="P157" s="786"/>
      <c r="Q157" s="786"/>
      <c r="R157" s="786"/>
      <c r="S157" s="786"/>
      <c r="T157" s="786"/>
      <c r="U157" s="786"/>
      <c r="V157" s="787"/>
      <c r="W157" s="787"/>
      <c r="X157" s="788"/>
      <c r="Y157" s="788"/>
      <c r="Z157" s="789"/>
      <c r="AA157" s="789"/>
      <c r="AB157" s="789"/>
      <c r="AC157" s="789"/>
      <c r="AD157" s="781"/>
      <c r="AE157" s="781"/>
      <c r="AF157" s="49"/>
      <c r="AG157" s="84"/>
    </row>
    <row r="158" spans="1:54" s="36" customFormat="1" ht="15" customHeight="1" x14ac:dyDescent="0.15">
      <c r="A158" s="2116" t="s">
        <v>65</v>
      </c>
      <c r="B158" s="2117"/>
      <c r="C158" s="2117"/>
      <c r="D158" s="2117"/>
      <c r="E158" s="2117"/>
      <c r="F158" s="2117"/>
      <c r="G158" s="2117"/>
      <c r="H158" s="2117"/>
      <c r="I158" s="2117"/>
      <c r="J158" s="2117"/>
      <c r="K158" s="2117"/>
      <c r="L158" s="2117"/>
      <c r="M158" s="2117"/>
      <c r="N158" s="2117"/>
      <c r="O158" s="2117"/>
      <c r="P158" s="2117"/>
      <c r="Q158" s="2118"/>
      <c r="R158" s="3045">
        <f>R137+R147+R150</f>
        <v>0</v>
      </c>
      <c r="S158" s="3045"/>
      <c r="T158" s="3045"/>
      <c r="U158" s="3045"/>
      <c r="V158" s="3045"/>
      <c r="W158" s="3045"/>
      <c r="X158" s="3045"/>
      <c r="Y158" s="3045"/>
      <c r="Z158" s="3045"/>
      <c r="AA158" s="3045"/>
      <c r="AB158" s="3046" t="s">
        <v>2886</v>
      </c>
      <c r="AC158" s="3047"/>
      <c r="AD158" s="790"/>
      <c r="AE158" s="791"/>
      <c r="AF158" s="394"/>
      <c r="AG158" s="166"/>
      <c r="AH158" s="49"/>
      <c r="AI158" s="79"/>
      <c r="AJ158" s="79"/>
    </row>
    <row r="159" spans="1:54" s="36" customFormat="1" ht="15" customHeight="1" thickBot="1" x14ac:dyDescent="0.2">
      <c r="A159" s="1113" t="s">
        <v>66</v>
      </c>
      <c r="B159" s="1114"/>
      <c r="C159" s="1114"/>
      <c r="D159" s="1114"/>
      <c r="E159" s="1114"/>
      <c r="F159" s="1114"/>
      <c r="G159" s="1114"/>
      <c r="H159" s="1114"/>
      <c r="I159" s="1114"/>
      <c r="J159" s="1114"/>
      <c r="K159" s="1114"/>
      <c r="L159" s="1114"/>
      <c r="M159" s="1114"/>
      <c r="N159" s="1114"/>
      <c r="O159" s="1114"/>
      <c r="P159" s="1114"/>
      <c r="Q159" s="1115"/>
      <c r="R159" s="3048">
        <f>R145+R148+R152</f>
        <v>0</v>
      </c>
      <c r="S159" s="3048"/>
      <c r="T159" s="3048"/>
      <c r="U159" s="3048"/>
      <c r="V159" s="3048"/>
      <c r="W159" s="3048"/>
      <c r="X159" s="3048"/>
      <c r="Y159" s="3048"/>
      <c r="Z159" s="3048"/>
      <c r="AA159" s="3048"/>
      <c r="AB159" s="3049" t="s">
        <v>2886</v>
      </c>
      <c r="AC159" s="3050"/>
      <c r="AD159" s="790"/>
      <c r="AE159" s="790"/>
      <c r="AF159" s="396"/>
      <c r="AG159" s="28"/>
      <c r="AH159" s="49"/>
      <c r="AI159" s="79"/>
      <c r="AJ159" s="79"/>
    </row>
    <row r="160" spans="1:54" s="35" customFormat="1" ht="4.9000000000000004" customHeight="1" x14ac:dyDescent="0.15">
      <c r="A160" s="3039"/>
      <c r="B160" s="3039"/>
      <c r="C160" s="792"/>
      <c r="D160" s="792"/>
      <c r="E160" s="792"/>
      <c r="F160" s="792"/>
      <c r="G160" s="792"/>
      <c r="H160" s="792"/>
      <c r="I160" s="792"/>
      <c r="J160" s="792"/>
      <c r="K160" s="792"/>
      <c r="L160" s="792"/>
      <c r="M160" s="792"/>
      <c r="N160" s="792"/>
      <c r="O160" s="792"/>
      <c r="P160" s="792"/>
      <c r="Q160" s="792"/>
      <c r="R160" s="792"/>
      <c r="S160" s="792"/>
      <c r="T160" s="792"/>
      <c r="U160" s="792"/>
      <c r="V160" s="792"/>
      <c r="W160" s="792"/>
      <c r="X160" s="682"/>
      <c r="Y160" s="682"/>
      <c r="Z160" s="682"/>
      <c r="AA160" s="682"/>
      <c r="AB160" s="682"/>
      <c r="AC160" s="682"/>
      <c r="AD160" s="682"/>
      <c r="AE160" s="682"/>
      <c r="AF160" s="49"/>
      <c r="AG160" s="84"/>
    </row>
    <row r="161" spans="1:63" s="35" customFormat="1" ht="4.9000000000000004" customHeight="1" x14ac:dyDescent="0.15">
      <c r="A161" s="709"/>
      <c r="B161" s="711"/>
      <c r="C161" s="682"/>
      <c r="D161" s="682"/>
      <c r="E161" s="682"/>
      <c r="F161" s="682"/>
      <c r="G161" s="682"/>
      <c r="H161" s="682"/>
      <c r="I161" s="682"/>
      <c r="J161" s="682"/>
      <c r="K161" s="682"/>
      <c r="L161" s="682"/>
      <c r="M161" s="682"/>
      <c r="N161" s="682"/>
      <c r="O161" s="682"/>
      <c r="P161" s="682"/>
      <c r="Q161" s="682"/>
      <c r="R161" s="682"/>
      <c r="S161" s="682"/>
      <c r="T161" s="682"/>
      <c r="U161" s="682"/>
      <c r="V161" s="682"/>
      <c r="W161" s="682"/>
      <c r="X161" s="682"/>
      <c r="Y161" s="682"/>
      <c r="Z161" s="682"/>
      <c r="AA161" s="682"/>
      <c r="AB161" s="682"/>
      <c r="AC161" s="682"/>
      <c r="AD161" s="682"/>
      <c r="AE161" s="682"/>
      <c r="AF161" s="49"/>
      <c r="AG161" s="84"/>
    </row>
    <row r="162" spans="1:63" ht="4.9000000000000004" customHeight="1" x14ac:dyDescent="0.15">
      <c r="A162" s="793"/>
      <c r="B162" s="793"/>
      <c r="C162" s="793"/>
      <c r="D162" s="793"/>
      <c r="E162" s="793"/>
      <c r="F162" s="793"/>
      <c r="G162" s="793"/>
      <c r="H162" s="793"/>
      <c r="I162" s="793"/>
      <c r="J162" s="793"/>
      <c r="K162" s="793"/>
      <c r="L162" s="793"/>
      <c r="M162" s="793"/>
      <c r="N162" s="793"/>
      <c r="O162" s="793"/>
      <c r="P162" s="793"/>
      <c r="Q162" s="793"/>
      <c r="R162" s="793"/>
      <c r="S162" s="793"/>
      <c r="T162" s="793"/>
      <c r="U162" s="793"/>
      <c r="V162" s="793"/>
      <c r="W162" s="793"/>
      <c r="X162" s="793"/>
      <c r="Y162" s="793"/>
      <c r="Z162" s="793"/>
      <c r="AA162" s="793"/>
      <c r="AB162" s="793"/>
      <c r="AC162" s="793"/>
      <c r="AD162" s="793"/>
      <c r="AE162" s="793"/>
    </row>
    <row r="163" spans="1:63" ht="24" customHeight="1" x14ac:dyDescent="0.15">
      <c r="A163" s="317"/>
      <c r="B163" s="317"/>
      <c r="C163" s="317"/>
      <c r="D163" s="317"/>
      <c r="E163" s="317"/>
      <c r="F163" s="317"/>
      <c r="G163" s="317"/>
      <c r="H163" s="317"/>
      <c r="I163" s="3040" t="s">
        <v>4719</v>
      </c>
      <c r="J163" s="3040"/>
      <c r="K163" s="3040"/>
      <c r="L163" s="3040"/>
      <c r="M163" s="3040"/>
      <c r="N163" s="3040"/>
      <c r="O163" s="3040"/>
      <c r="P163" s="3040"/>
      <c r="Q163" s="3040"/>
      <c r="R163" s="3040"/>
      <c r="S163" s="3040"/>
      <c r="T163" s="3040"/>
      <c r="U163" s="3040"/>
      <c r="V163" s="3040"/>
      <c r="W163" s="3040"/>
      <c r="X163" s="317"/>
      <c r="Y163" s="317"/>
      <c r="Z163" s="317"/>
      <c r="AA163" s="3041"/>
      <c r="AB163" s="3041"/>
      <c r="AC163" s="3041"/>
      <c r="AD163" s="3041"/>
      <c r="AE163" s="3041"/>
    </row>
    <row r="164" spans="1:63" ht="4.9000000000000004" customHeight="1" x14ac:dyDescent="0.15">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042"/>
      <c r="AB164" s="3042"/>
      <c r="AC164" s="3042"/>
      <c r="AD164" s="3042"/>
      <c r="AE164" s="3042"/>
    </row>
    <row r="165" spans="1:63" ht="15" customHeight="1" x14ac:dyDescent="0.15">
      <c r="A165" s="66" t="s">
        <v>2821</v>
      </c>
      <c r="B165" s="795"/>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c r="Z165" s="796"/>
      <c r="AA165" s="796"/>
      <c r="AB165" s="796"/>
      <c r="AC165" s="796"/>
      <c r="AD165" s="797"/>
      <c r="AE165" s="797"/>
    </row>
    <row r="166" spans="1:63" s="54" customFormat="1" ht="4.9000000000000004" customHeight="1" x14ac:dyDescent="0.15">
      <c r="A166" s="66"/>
      <c r="B166" s="795"/>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c r="Z166" s="796"/>
      <c r="AA166" s="796"/>
      <c r="AB166" s="796"/>
      <c r="AC166" s="796"/>
      <c r="AD166" s="797"/>
      <c r="AE166" s="797"/>
      <c r="AF166" s="50"/>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54" customFormat="1" ht="4.9000000000000004" customHeight="1" x14ac:dyDescent="0.15">
      <c r="A167" s="66"/>
      <c r="B167" s="795"/>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c r="Z167" s="796"/>
      <c r="AA167" s="796"/>
      <c r="AB167" s="796"/>
      <c r="AC167" s="796"/>
      <c r="AD167" s="797"/>
      <c r="AE167" s="797"/>
      <c r="AF167" s="50"/>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54" customFormat="1" ht="15" customHeight="1" x14ac:dyDescent="0.15">
      <c r="A168" s="66" t="s">
        <v>2829</v>
      </c>
      <c r="B168" s="798"/>
      <c r="C168" s="798"/>
      <c r="D168" s="798"/>
      <c r="E168" s="798"/>
      <c r="F168" s="798"/>
      <c r="G168" s="798"/>
      <c r="H168" s="798"/>
      <c r="I168" s="798"/>
      <c r="J168" s="798"/>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54" customFormat="1" ht="4.9000000000000004" customHeight="1" thickBot="1" x14ac:dyDescent="0.2">
      <c r="A169" s="66"/>
      <c r="B169" s="798"/>
      <c r="C169" s="798"/>
      <c r="D169" s="798"/>
      <c r="E169" s="798"/>
      <c r="F169" s="798"/>
      <c r="G169" s="798"/>
      <c r="H169" s="798"/>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54" customFormat="1" ht="15" customHeight="1" x14ac:dyDescent="0.15">
      <c r="A170" s="3043"/>
      <c r="B170" s="3044"/>
      <c r="C170" s="2800" t="s">
        <v>2823</v>
      </c>
      <c r="D170" s="2801"/>
      <c r="E170" s="2801"/>
      <c r="F170" s="2801"/>
      <c r="G170" s="2801"/>
      <c r="H170" s="2801"/>
      <c r="I170" s="2801"/>
      <c r="J170" s="2801"/>
      <c r="K170" s="2801"/>
      <c r="L170" s="2801"/>
      <c r="M170" s="2801"/>
      <c r="N170" s="798"/>
      <c r="O170" s="798"/>
      <c r="P170" s="798"/>
      <c r="Q170" s="798"/>
      <c r="R170" s="798"/>
      <c r="S170" s="798"/>
      <c r="T170" s="798"/>
      <c r="U170" s="798"/>
      <c r="V170" s="798"/>
      <c r="W170" s="798"/>
      <c r="X170" s="798"/>
      <c r="Y170" s="798"/>
      <c r="Z170" s="798"/>
      <c r="AA170" s="798"/>
      <c r="AB170" s="798"/>
      <c r="AC170" s="798"/>
      <c r="AD170" s="798"/>
      <c r="AE170" s="798"/>
      <c r="AF170" s="54" t="str" cm="1">
        <f t="array" ref="AF170">IF(OR(AND(A175="○",COUNTIF(A170:B174,"○")&gt;0),AND(OR(A170:B173="○"),A174="○")),"←回答が矛盾しています",
IF(COUNTIF(A170:B175,"○")&lt;1,"←入学者選抜における外部検定試験の活用状況を回答してください",
IF(OR(A174="○",A175="○"),"←（２）及び（３）は回答不要です",
"")))</f>
        <v>←入学者選抜における外部検定試験の活用状況を回答してください</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54" customFormat="1" ht="15" customHeight="1" x14ac:dyDescent="0.15">
      <c r="A171" s="3037"/>
      <c r="B171" s="3038"/>
      <c r="C171" s="2800" t="s">
        <v>2824</v>
      </c>
      <c r="D171" s="2801"/>
      <c r="E171" s="2801"/>
      <c r="F171" s="2801"/>
      <c r="G171" s="2801"/>
      <c r="H171" s="2801"/>
      <c r="I171" s="2801"/>
      <c r="J171" s="2801"/>
      <c r="K171" s="2801"/>
      <c r="L171" s="2801"/>
      <c r="M171" s="2801"/>
      <c r="N171" s="798"/>
      <c r="O171" s="798"/>
      <c r="P171" s="798"/>
      <c r="Q171" s="798"/>
      <c r="R171" s="798"/>
      <c r="S171" s="798"/>
      <c r="T171" s="798"/>
      <c r="U171" s="798"/>
      <c r="V171" s="798"/>
      <c r="W171" s="798"/>
      <c r="X171" s="798"/>
      <c r="Y171" s="798"/>
      <c r="Z171" s="798"/>
      <c r="AA171" s="798"/>
      <c r="AB171" s="798"/>
      <c r="AC171" s="798"/>
      <c r="AD171" s="798"/>
      <c r="AE171" s="798"/>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54" customFormat="1" ht="15" customHeight="1" x14ac:dyDescent="0.15">
      <c r="A172" s="3037"/>
      <c r="B172" s="3038"/>
      <c r="C172" s="2800" t="s">
        <v>2825</v>
      </c>
      <c r="D172" s="2801"/>
      <c r="E172" s="2801"/>
      <c r="F172" s="2801"/>
      <c r="G172" s="2801"/>
      <c r="H172" s="2801"/>
      <c r="I172" s="2801"/>
      <c r="J172" s="2801"/>
      <c r="K172" s="2801"/>
      <c r="L172" s="2801"/>
      <c r="M172" s="2801"/>
      <c r="N172" s="798"/>
      <c r="O172" s="798"/>
      <c r="P172" s="798"/>
      <c r="Q172" s="798"/>
      <c r="R172" s="798"/>
      <c r="S172" s="798"/>
      <c r="T172" s="798"/>
      <c r="U172" s="798"/>
      <c r="V172" s="798"/>
      <c r="W172" s="798"/>
      <c r="X172" s="798"/>
      <c r="Y172" s="798"/>
      <c r="Z172" s="798"/>
      <c r="AA172" s="798"/>
      <c r="AB172" s="798"/>
      <c r="AC172" s="798"/>
      <c r="AD172" s="798"/>
      <c r="AE172" s="798"/>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54" customFormat="1" ht="15" customHeight="1" x14ac:dyDescent="0.15">
      <c r="A173" s="3037"/>
      <c r="B173" s="3038"/>
      <c r="C173" s="2800" t="s">
        <v>3120</v>
      </c>
      <c r="D173" s="2801"/>
      <c r="E173" s="2801"/>
      <c r="F173" s="2801"/>
      <c r="G173" s="2801"/>
      <c r="H173" s="2801"/>
      <c r="I173" s="2801"/>
      <c r="J173" s="2801"/>
      <c r="K173" s="2801"/>
      <c r="L173" s="2801"/>
      <c r="M173" s="2801"/>
      <c r="N173" s="798"/>
      <c r="O173" s="798"/>
      <c r="P173" s="798"/>
      <c r="Q173" s="798"/>
      <c r="R173" s="798"/>
      <c r="S173" s="798"/>
      <c r="T173" s="798"/>
      <c r="U173" s="798"/>
      <c r="V173" s="798"/>
      <c r="W173" s="798"/>
      <c r="X173" s="798"/>
      <c r="Y173" s="798"/>
      <c r="Z173" s="798"/>
      <c r="AA173" s="798"/>
      <c r="AB173" s="798"/>
      <c r="AC173" s="798"/>
      <c r="AD173" s="798"/>
      <c r="AE173" s="798"/>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54" customFormat="1" ht="15" customHeight="1" x14ac:dyDescent="0.15">
      <c r="A174" s="3028"/>
      <c r="B174" s="3029"/>
      <c r="C174" s="3030" t="s">
        <v>2826</v>
      </c>
      <c r="D174" s="3031"/>
      <c r="E174" s="3031"/>
      <c r="F174" s="3031"/>
      <c r="G174" s="3031"/>
      <c r="H174" s="3031"/>
      <c r="I174" s="3031"/>
      <c r="J174" s="3031"/>
      <c r="K174" s="3031"/>
      <c r="L174" s="3031"/>
      <c r="M174" s="3031"/>
      <c r="N174" s="3036" t="s">
        <v>3030</v>
      </c>
      <c r="O174" s="2831"/>
      <c r="P174" s="2831"/>
      <c r="Q174" s="2831"/>
      <c r="R174" s="2831"/>
      <c r="S174" s="2831"/>
      <c r="T174" s="2831"/>
      <c r="U174" s="2831"/>
      <c r="V174" s="2831"/>
      <c r="W174" s="2831"/>
      <c r="X174" s="2831"/>
      <c r="Y174" s="2831"/>
      <c r="Z174" s="2831"/>
      <c r="AA174" s="2831"/>
      <c r="AB174" s="2831"/>
      <c r="AC174" s="2831"/>
      <c r="AD174" s="2831"/>
      <c r="AE174" s="2831"/>
      <c r="AF174" s="50"/>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54" customFormat="1" ht="15" customHeight="1" thickBot="1" x14ac:dyDescent="0.2">
      <c r="A175" s="3034"/>
      <c r="B175" s="3035"/>
      <c r="C175" s="3022" t="s">
        <v>4784</v>
      </c>
      <c r="D175" s="3023"/>
      <c r="E175" s="3023"/>
      <c r="F175" s="3023"/>
      <c r="G175" s="3023"/>
      <c r="H175" s="3023"/>
      <c r="I175" s="3023"/>
      <c r="J175" s="3023"/>
      <c r="K175" s="3023"/>
      <c r="L175" s="3023"/>
      <c r="M175" s="3023"/>
      <c r="N175" s="3036"/>
      <c r="O175" s="2831"/>
      <c r="P175" s="2831"/>
      <c r="Q175" s="2831"/>
      <c r="R175" s="2831"/>
      <c r="S175" s="2831"/>
      <c r="T175" s="2831"/>
      <c r="U175" s="2831"/>
      <c r="V175" s="2831"/>
      <c r="W175" s="2831"/>
      <c r="X175" s="2831"/>
      <c r="Y175" s="2831"/>
      <c r="Z175" s="2831"/>
      <c r="AA175" s="2831"/>
      <c r="AB175" s="2831"/>
      <c r="AC175" s="2831"/>
      <c r="AD175" s="2831"/>
      <c r="AE175" s="283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54" customFormat="1" ht="4.9000000000000004" customHeight="1" x14ac:dyDescent="0.15">
      <c r="A176" s="800"/>
      <c r="B176" s="800"/>
      <c r="C176" s="797"/>
      <c r="D176" s="797"/>
      <c r="E176" s="797"/>
      <c r="F176" s="797"/>
      <c r="G176" s="797"/>
      <c r="H176" s="797"/>
      <c r="I176" s="797"/>
      <c r="J176" s="797"/>
      <c r="K176" s="797"/>
      <c r="L176" s="797"/>
      <c r="M176" s="797"/>
      <c r="N176" s="797"/>
      <c r="O176" s="797"/>
      <c r="P176" s="797"/>
      <c r="Q176" s="797"/>
      <c r="R176" s="797"/>
      <c r="S176" s="797"/>
      <c r="T176" s="797"/>
      <c r="U176" s="797"/>
      <c r="V176" s="797"/>
      <c r="W176" s="797"/>
      <c r="X176" s="797"/>
      <c r="Y176" s="797"/>
      <c r="Z176" s="797"/>
      <c r="AA176" s="797"/>
      <c r="AB176" s="797"/>
      <c r="AC176" s="797"/>
      <c r="AD176" s="797"/>
      <c r="AE176" s="797"/>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54" customFormat="1" ht="4.9000000000000004" customHeight="1" x14ac:dyDescent="0.15">
      <c r="A177" s="800"/>
      <c r="B177" s="800"/>
      <c r="C177" s="797"/>
      <c r="D177" s="797"/>
      <c r="E177" s="797"/>
      <c r="F177" s="797"/>
      <c r="G177" s="797"/>
      <c r="H177" s="797"/>
      <c r="I177" s="797"/>
      <c r="J177" s="797"/>
      <c r="K177" s="797"/>
      <c r="L177" s="797"/>
      <c r="M177" s="797"/>
      <c r="N177" s="797"/>
      <c r="O177" s="797"/>
      <c r="P177" s="797"/>
      <c r="Q177" s="797"/>
      <c r="R177" s="797"/>
      <c r="S177" s="797"/>
      <c r="T177" s="797"/>
      <c r="U177" s="797"/>
      <c r="V177" s="797"/>
      <c r="W177" s="797"/>
      <c r="X177" s="797"/>
      <c r="Y177" s="797"/>
      <c r="Z177" s="797"/>
      <c r="AA177" s="797"/>
      <c r="AB177" s="797"/>
      <c r="AC177" s="797"/>
      <c r="AD177" s="797"/>
      <c r="AE177" s="797"/>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54" customFormat="1" ht="15" customHeight="1" x14ac:dyDescent="0.15">
      <c r="A178" s="801" t="s">
        <v>2815</v>
      </c>
      <c r="B178" s="795"/>
      <c r="C178" s="796"/>
      <c r="D178" s="796"/>
      <c r="E178" s="796"/>
      <c r="F178" s="796"/>
      <c r="G178" s="796"/>
      <c r="H178" s="796"/>
      <c r="I178" s="796"/>
      <c r="J178" s="796"/>
      <c r="K178" s="796"/>
      <c r="L178" s="796"/>
      <c r="M178" s="796"/>
      <c r="N178" s="796"/>
      <c r="O178" s="796"/>
      <c r="P178" s="796"/>
      <c r="Q178" s="796"/>
      <c r="R178" s="796"/>
      <c r="S178" s="796"/>
      <c r="T178" s="796"/>
      <c r="U178" s="796"/>
      <c r="V178" s="796"/>
      <c r="W178" s="796"/>
      <c r="X178" s="796"/>
      <c r="Y178" s="796"/>
      <c r="Z178" s="796"/>
      <c r="AA178" s="796"/>
      <c r="AB178" s="796"/>
      <c r="AC178" s="796"/>
      <c r="AD178" s="796"/>
      <c r="AE178" s="797"/>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54" customFormat="1" ht="4.9000000000000004" customHeight="1" thickBot="1" x14ac:dyDescent="0.2">
      <c r="A179" s="801"/>
      <c r="B179" s="795"/>
      <c r="C179" s="796"/>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c r="Z179" s="796"/>
      <c r="AA179" s="796"/>
      <c r="AB179" s="796"/>
      <c r="AC179" s="796"/>
      <c r="AD179" s="796"/>
      <c r="AE179" s="797"/>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54" customFormat="1" ht="30" customHeight="1" thickBot="1" x14ac:dyDescent="0.2">
      <c r="A180" s="3017" t="s">
        <v>2835</v>
      </c>
      <c r="B180" s="3017"/>
      <c r="C180" s="3017"/>
      <c r="D180" s="1629"/>
      <c r="E180" s="1630"/>
      <c r="F180" s="3022" t="s">
        <v>3121</v>
      </c>
      <c r="G180" s="3023"/>
      <c r="H180" s="3023"/>
      <c r="I180" s="3023"/>
      <c r="J180" s="3023"/>
      <c r="K180" s="3023"/>
      <c r="L180" s="3023"/>
      <c r="M180" s="3023"/>
      <c r="N180" s="3023"/>
      <c r="O180" s="803"/>
      <c r="P180" s="1106"/>
      <c r="Q180" s="1107"/>
      <c r="R180" s="3032" t="s">
        <v>4720</v>
      </c>
      <c r="S180" s="3033"/>
      <c r="T180" s="3033"/>
      <c r="U180" s="3033"/>
      <c r="V180" s="3033"/>
      <c r="W180" s="3033"/>
      <c r="X180" s="3033"/>
      <c r="Y180" s="3033"/>
      <c r="Z180" s="3033"/>
      <c r="AA180" s="3033"/>
      <c r="AB180" s="3033"/>
      <c r="AC180" s="3033"/>
      <c r="AD180" s="3033"/>
      <c r="AE180" s="804"/>
      <c r="AF180" s="54" t="str">
        <f>IF(AND(COUNTIF(D180:E183:P180,"○")&lt;1, A174&lt;&gt;"○", A175&lt;&gt;"○"), "←活用している外部検定試験の種類を回答してください", "")</f>
        <v>←活用している外部検定試験の種類を回答してください</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54" customFormat="1" ht="30" customHeight="1" x14ac:dyDescent="0.15">
      <c r="A181" s="3017" t="s">
        <v>2836</v>
      </c>
      <c r="B181" s="3017"/>
      <c r="C181" s="3017"/>
      <c r="D181" s="1054"/>
      <c r="E181" s="1055"/>
      <c r="F181" s="3022" t="s">
        <v>3124</v>
      </c>
      <c r="G181" s="3023"/>
      <c r="H181" s="3023"/>
      <c r="I181" s="3023"/>
      <c r="J181" s="3023"/>
      <c r="K181" s="3023"/>
      <c r="L181" s="3023"/>
      <c r="M181" s="3023"/>
      <c r="N181" s="3023"/>
      <c r="O181" s="3024" t="s">
        <v>3148</v>
      </c>
      <c r="P181" s="3025"/>
      <c r="Q181" s="3025"/>
      <c r="R181" s="3025"/>
      <c r="S181" s="3025"/>
      <c r="T181" s="3025"/>
      <c r="U181" s="3025"/>
      <c r="V181" s="3025"/>
      <c r="W181" s="3025"/>
      <c r="X181" s="3025"/>
      <c r="Y181" s="3025"/>
      <c r="Z181" s="3025"/>
      <c r="AA181" s="3025"/>
      <c r="AB181" s="3025"/>
      <c r="AC181" s="3025"/>
      <c r="AD181" s="3025"/>
      <c r="AE181" s="805"/>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54" customFormat="1" ht="30" customHeight="1" x14ac:dyDescent="0.15">
      <c r="A182" s="3017" t="s">
        <v>2837</v>
      </c>
      <c r="B182" s="3017"/>
      <c r="C182" s="3017"/>
      <c r="D182" s="1054"/>
      <c r="E182" s="1055"/>
      <c r="F182" s="3026" t="s">
        <v>3125</v>
      </c>
      <c r="G182" s="3027"/>
      <c r="H182" s="3027"/>
      <c r="I182" s="3027"/>
      <c r="J182" s="3027"/>
      <c r="K182" s="3027"/>
      <c r="L182" s="3027"/>
      <c r="M182" s="3027"/>
      <c r="N182" s="3027"/>
      <c r="O182" s="806"/>
      <c r="P182" s="807"/>
      <c r="Q182" s="807"/>
      <c r="R182" s="808"/>
      <c r="S182" s="808"/>
      <c r="T182" s="808"/>
      <c r="U182" s="808"/>
      <c r="V182" s="808"/>
      <c r="W182" s="808"/>
      <c r="X182" s="808"/>
      <c r="Y182" s="808"/>
      <c r="Z182" s="808"/>
      <c r="AA182" s="808"/>
      <c r="AB182" s="808"/>
      <c r="AC182" s="808"/>
      <c r="AD182" s="808"/>
      <c r="AE182" s="805"/>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54" customFormat="1" ht="30" customHeight="1" thickBot="1" x14ac:dyDescent="0.2">
      <c r="A183" s="3017" t="s">
        <v>223</v>
      </c>
      <c r="B183" s="3017"/>
      <c r="C183" s="3017"/>
      <c r="D183" s="2057"/>
      <c r="E183" s="2058"/>
      <c r="F183" s="3018" t="s">
        <v>2932</v>
      </c>
      <c r="G183" s="3019"/>
      <c r="H183" s="3019"/>
      <c r="I183" s="3019"/>
      <c r="J183" s="809" t="s">
        <v>2933</v>
      </c>
      <c r="K183" s="3020"/>
      <c r="L183" s="3020"/>
      <c r="M183" s="3020"/>
      <c r="N183" s="3020"/>
      <c r="O183" s="3020"/>
      <c r="P183" s="3020"/>
      <c r="Q183" s="3020"/>
      <c r="R183" s="3020"/>
      <c r="S183" s="3020"/>
      <c r="T183" s="3020"/>
      <c r="U183" s="3020"/>
      <c r="V183" s="3020"/>
      <c r="W183" s="3020"/>
      <c r="X183" s="3020"/>
      <c r="Y183" s="3020"/>
      <c r="Z183" s="3020"/>
      <c r="AA183" s="3020"/>
      <c r="AB183" s="3020"/>
      <c r="AC183" s="3020"/>
      <c r="AD183" s="3021"/>
      <c r="AE183" s="797"/>
      <c r="AF183" s="54" t="str">
        <f>IF(AND(D183="○",K183=""),"←「その他の試験名及びその科目名」を回答してください","")</f>
        <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54" customFormat="1" ht="12" customHeight="1" x14ac:dyDescent="0.15">
      <c r="A184" s="802"/>
      <c r="B184" s="2059" t="s">
        <v>2827</v>
      </c>
      <c r="C184" s="2059"/>
      <c r="D184" s="2832" t="s">
        <v>2838</v>
      </c>
      <c r="E184" s="2832"/>
      <c r="F184" s="2832"/>
      <c r="G184" s="2832"/>
      <c r="H184" s="2832"/>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32"/>
      <c r="AD184" s="2832"/>
      <c r="AE184" s="797"/>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54" customFormat="1" ht="12" customHeight="1" x14ac:dyDescent="0.15">
      <c r="A185" s="802"/>
      <c r="B185" s="3016" t="s">
        <v>212</v>
      </c>
      <c r="C185" s="3016"/>
      <c r="D185" s="2832" t="s">
        <v>2951</v>
      </c>
      <c r="E185" s="2832"/>
      <c r="F185" s="2832"/>
      <c r="G185" s="2832"/>
      <c r="H185" s="2832"/>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32"/>
      <c r="AD185" s="2832"/>
      <c r="AE185" s="797"/>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54" customFormat="1" ht="12" customHeight="1" x14ac:dyDescent="0.15">
      <c r="A186" s="802"/>
      <c r="B186" s="3016" t="s">
        <v>2950</v>
      </c>
      <c r="C186" s="3016"/>
      <c r="D186" s="2832" t="s">
        <v>2959</v>
      </c>
      <c r="E186" s="2832"/>
      <c r="F186" s="2832"/>
      <c r="G186" s="2832"/>
      <c r="H186" s="2832"/>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32"/>
      <c r="AD186" s="2832"/>
      <c r="AE186" s="797"/>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54" customFormat="1" ht="4.9000000000000004" customHeight="1" x14ac:dyDescent="0.15">
      <c r="A187" s="800"/>
      <c r="B187" s="800"/>
      <c r="C187" s="797"/>
      <c r="D187" s="797"/>
      <c r="E187" s="797"/>
      <c r="F187" s="797"/>
      <c r="G187" s="797"/>
      <c r="H187" s="797"/>
      <c r="I187" s="797"/>
      <c r="J187" s="797"/>
      <c r="K187" s="797"/>
      <c r="L187" s="797"/>
      <c r="M187" s="797"/>
      <c r="N187" s="797"/>
      <c r="O187" s="797"/>
      <c r="P187" s="797"/>
      <c r="Q187" s="797"/>
      <c r="R187" s="797"/>
      <c r="S187" s="797"/>
      <c r="T187" s="797"/>
      <c r="U187" s="797"/>
      <c r="V187" s="797"/>
      <c r="W187" s="797"/>
      <c r="X187" s="797"/>
      <c r="Y187" s="797"/>
      <c r="Z187" s="797"/>
      <c r="AA187" s="797"/>
      <c r="AB187" s="797"/>
      <c r="AC187" s="797"/>
      <c r="AD187" s="797"/>
      <c r="AE187" s="797"/>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54" customFormat="1" ht="4.9000000000000004" customHeight="1" x14ac:dyDescent="0.15">
      <c r="A188" s="800"/>
      <c r="B188" s="800"/>
      <c r="C188" s="797"/>
      <c r="D188" s="797"/>
      <c r="E188" s="797"/>
      <c r="F188" s="797"/>
      <c r="G188" s="797"/>
      <c r="H188" s="797"/>
      <c r="I188" s="797"/>
      <c r="J188" s="797"/>
      <c r="K188" s="797"/>
      <c r="L188" s="797"/>
      <c r="M188" s="797"/>
      <c r="N188" s="797"/>
      <c r="O188" s="797"/>
      <c r="P188" s="797"/>
      <c r="Q188" s="797"/>
      <c r="R188" s="797"/>
      <c r="S188" s="797"/>
      <c r="T188" s="797"/>
      <c r="U188" s="797"/>
      <c r="V188" s="797"/>
      <c r="W188" s="797"/>
      <c r="X188" s="797"/>
      <c r="Y188" s="797"/>
      <c r="Z188" s="797"/>
      <c r="AA188" s="797"/>
      <c r="AB188" s="797"/>
      <c r="AC188" s="797"/>
      <c r="AD188" s="797"/>
      <c r="AE188" s="797"/>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54" customFormat="1" ht="4.9000000000000004" customHeight="1" x14ac:dyDescent="0.15">
      <c r="A189" s="800"/>
      <c r="B189" s="800"/>
      <c r="C189" s="797"/>
      <c r="D189" s="797"/>
      <c r="E189" s="797"/>
      <c r="F189" s="797"/>
      <c r="G189" s="797"/>
      <c r="H189" s="797"/>
      <c r="I189" s="797"/>
      <c r="J189" s="797"/>
      <c r="K189" s="797"/>
      <c r="L189" s="797"/>
      <c r="M189" s="797"/>
      <c r="N189" s="797"/>
      <c r="O189" s="797"/>
      <c r="P189" s="797"/>
      <c r="Q189" s="797"/>
      <c r="R189" s="797"/>
      <c r="S189" s="797"/>
      <c r="T189" s="797"/>
      <c r="U189" s="797"/>
      <c r="V189" s="797"/>
      <c r="W189" s="797"/>
      <c r="X189" s="797"/>
      <c r="Y189" s="797"/>
      <c r="Z189" s="797"/>
      <c r="AA189" s="797"/>
      <c r="AB189" s="797"/>
      <c r="AC189" s="797"/>
      <c r="AD189" s="797"/>
      <c r="AE189" s="797"/>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54" customFormat="1" ht="15" customHeight="1" x14ac:dyDescent="0.15">
      <c r="A190" s="811" t="s">
        <v>2822</v>
      </c>
      <c r="B190" s="798"/>
      <c r="C190" s="798"/>
      <c r="D190" s="798"/>
      <c r="E190" s="798"/>
      <c r="F190" s="798"/>
      <c r="G190" s="798"/>
      <c r="H190" s="798"/>
      <c r="I190" s="798"/>
      <c r="J190" s="798"/>
      <c r="K190" s="798"/>
      <c r="L190" s="798"/>
      <c r="M190" s="798"/>
      <c r="N190" s="798"/>
      <c r="O190" s="798"/>
      <c r="P190" s="798"/>
      <c r="Q190" s="798"/>
      <c r="R190" s="798"/>
      <c r="S190" s="798"/>
      <c r="T190" s="798"/>
      <c r="U190" s="798"/>
      <c r="V190" s="798"/>
      <c r="W190" s="798"/>
      <c r="X190" s="798"/>
      <c r="Y190" s="798"/>
      <c r="Z190" s="798"/>
      <c r="AA190" s="798"/>
      <c r="AB190" s="798"/>
      <c r="AC190" s="798"/>
      <c r="AD190" s="798"/>
      <c r="AE190" s="798"/>
      <c r="AF190" s="54" t="str">
        <f>IF(AND(COUNTIF(A192:B197,"○")&lt;1, A174&lt;&gt;"○", A175&lt;&gt;"○"), "←外部検定試験の活用方法を回答してください", "")</f>
        <v>←外部検定試験の活用方法を回答してください</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54" customFormat="1" ht="4.9000000000000004" customHeight="1" thickBot="1" x14ac:dyDescent="0.2">
      <c r="A191" s="811"/>
      <c r="B191" s="798"/>
      <c r="C191" s="798"/>
      <c r="D191" s="798"/>
      <c r="E191" s="798"/>
      <c r="F191" s="798"/>
      <c r="G191" s="798"/>
      <c r="H191" s="798"/>
      <c r="I191" s="798"/>
      <c r="J191" s="798"/>
      <c r="K191" s="798"/>
      <c r="L191" s="798"/>
      <c r="M191" s="798"/>
      <c r="N191" s="798"/>
      <c r="O191" s="798"/>
      <c r="P191" s="798"/>
      <c r="Q191" s="798"/>
      <c r="R191" s="798"/>
      <c r="S191" s="798"/>
      <c r="T191" s="798"/>
      <c r="U191" s="798"/>
      <c r="V191" s="798"/>
      <c r="W191" s="798"/>
      <c r="X191" s="798"/>
      <c r="Y191" s="798"/>
      <c r="Z191" s="798"/>
      <c r="AA191" s="798"/>
      <c r="AB191" s="798"/>
      <c r="AC191" s="798"/>
      <c r="AD191" s="798"/>
      <c r="AE191" s="798"/>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54" customFormat="1" ht="15" customHeight="1" x14ac:dyDescent="0.15">
      <c r="A192" s="1629"/>
      <c r="B192" s="1630"/>
      <c r="C192" s="2800" t="s">
        <v>2816</v>
      </c>
      <c r="D192" s="2801"/>
      <c r="E192" s="2801"/>
      <c r="F192" s="2801"/>
      <c r="G192" s="2801"/>
      <c r="H192" s="2801"/>
      <c r="I192" s="2801"/>
      <c r="J192" s="2801"/>
      <c r="K192" s="2801"/>
      <c r="L192" s="2801"/>
      <c r="M192" s="2801"/>
      <c r="N192" s="2801"/>
      <c r="O192" s="2801"/>
      <c r="P192" s="2801"/>
      <c r="Q192" s="2801"/>
      <c r="R192" s="2801"/>
      <c r="S192" s="2801"/>
      <c r="T192" s="2801"/>
      <c r="U192" s="2801"/>
      <c r="V192" s="2801"/>
      <c r="W192" s="2801"/>
      <c r="X192" s="798"/>
      <c r="Y192" s="798"/>
      <c r="Z192" s="798"/>
      <c r="AA192" s="798"/>
      <c r="AB192" s="798"/>
      <c r="AC192" s="798"/>
      <c r="AD192" s="798"/>
      <c r="AE192" s="798"/>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54" customFormat="1" ht="15" customHeight="1" x14ac:dyDescent="0.15">
      <c r="A193" s="1054"/>
      <c r="B193" s="1055"/>
      <c r="C193" s="2800" t="s">
        <v>2817</v>
      </c>
      <c r="D193" s="2801"/>
      <c r="E193" s="2801"/>
      <c r="F193" s="2801"/>
      <c r="G193" s="2801"/>
      <c r="H193" s="2801"/>
      <c r="I193" s="2801"/>
      <c r="J193" s="2801"/>
      <c r="K193" s="2801"/>
      <c r="L193" s="2801"/>
      <c r="M193" s="2801"/>
      <c r="N193" s="2801"/>
      <c r="O193" s="2801"/>
      <c r="P193" s="2801"/>
      <c r="Q193" s="2801"/>
      <c r="R193" s="2801"/>
      <c r="S193" s="2801"/>
      <c r="T193" s="2801"/>
      <c r="U193" s="2801"/>
      <c r="V193" s="2801"/>
      <c r="W193" s="2801"/>
      <c r="X193" s="812"/>
      <c r="Y193" s="812"/>
      <c r="Z193" s="812"/>
      <c r="AA193" s="812"/>
      <c r="AB193" s="798"/>
      <c r="AC193" s="798"/>
      <c r="AD193" s="798"/>
      <c r="AE193" s="798"/>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54" customFormat="1" ht="15" customHeight="1" x14ac:dyDescent="0.15">
      <c r="A194" s="1054"/>
      <c r="B194" s="1055"/>
      <c r="C194" s="2800" t="s">
        <v>2818</v>
      </c>
      <c r="D194" s="2801"/>
      <c r="E194" s="2801"/>
      <c r="F194" s="2801"/>
      <c r="G194" s="2801"/>
      <c r="H194" s="2801"/>
      <c r="I194" s="2801"/>
      <c r="J194" s="2801"/>
      <c r="K194" s="2801"/>
      <c r="L194" s="2801"/>
      <c r="M194" s="2801"/>
      <c r="N194" s="2801"/>
      <c r="O194" s="2801"/>
      <c r="P194" s="2801"/>
      <c r="Q194" s="2801"/>
      <c r="R194" s="2801"/>
      <c r="S194" s="2801"/>
      <c r="T194" s="2801"/>
      <c r="U194" s="2801"/>
      <c r="V194" s="2801"/>
      <c r="W194" s="2801"/>
      <c r="X194" s="813"/>
      <c r="Y194" s="798"/>
      <c r="Z194" s="798"/>
      <c r="AA194" s="798"/>
      <c r="AB194" s="798"/>
      <c r="AC194" s="798"/>
      <c r="AD194" s="798"/>
      <c r="AE194" s="798"/>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54" customFormat="1" ht="15" customHeight="1" x14ac:dyDescent="0.15">
      <c r="A195" s="1054"/>
      <c r="B195" s="1055"/>
      <c r="C195" s="2800" t="s">
        <v>2833</v>
      </c>
      <c r="D195" s="2801"/>
      <c r="E195" s="2801"/>
      <c r="F195" s="2801"/>
      <c r="G195" s="2801"/>
      <c r="H195" s="2801"/>
      <c r="I195" s="2801"/>
      <c r="J195" s="2801"/>
      <c r="K195" s="2801"/>
      <c r="L195" s="2801"/>
      <c r="M195" s="2801"/>
      <c r="N195" s="2801"/>
      <c r="O195" s="2801"/>
      <c r="P195" s="2801"/>
      <c r="Q195" s="2801"/>
      <c r="R195" s="2801"/>
      <c r="S195" s="2801"/>
      <c r="T195" s="2801"/>
      <c r="U195" s="2801"/>
      <c r="V195" s="2801"/>
      <c r="W195" s="2801"/>
      <c r="X195" s="798"/>
      <c r="Y195" s="798"/>
      <c r="Z195" s="798"/>
      <c r="AA195" s="798"/>
      <c r="AB195" s="798"/>
      <c r="AC195" s="798"/>
      <c r="AD195" s="798"/>
      <c r="AE195" s="798"/>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54" customFormat="1" ht="15" customHeight="1" x14ac:dyDescent="0.15">
      <c r="A196" s="1054"/>
      <c r="B196" s="1055"/>
      <c r="C196" s="2800" t="s">
        <v>2819</v>
      </c>
      <c r="D196" s="2801"/>
      <c r="E196" s="2801"/>
      <c r="F196" s="2801"/>
      <c r="G196" s="2801"/>
      <c r="H196" s="2801"/>
      <c r="I196" s="2801"/>
      <c r="J196" s="2801"/>
      <c r="K196" s="2801"/>
      <c r="L196" s="2801"/>
      <c r="M196" s="2801"/>
      <c r="N196" s="2801"/>
      <c r="O196" s="2801"/>
      <c r="P196" s="2801"/>
      <c r="Q196" s="2801"/>
      <c r="R196" s="2801"/>
      <c r="S196" s="2801"/>
      <c r="T196" s="2801"/>
      <c r="U196" s="2801"/>
      <c r="V196" s="2801"/>
      <c r="W196" s="2801"/>
      <c r="X196" s="798"/>
      <c r="Y196" s="798"/>
      <c r="Z196" s="798"/>
      <c r="AA196" s="798"/>
      <c r="AB196" s="798"/>
      <c r="AC196" s="798"/>
      <c r="AD196" s="798"/>
      <c r="AE196" s="798"/>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54" customFormat="1" ht="15" customHeight="1" thickBot="1" x14ac:dyDescent="0.2">
      <c r="A197" s="2057"/>
      <c r="B197" s="2058"/>
      <c r="C197" s="3011" t="s">
        <v>2952</v>
      </c>
      <c r="D197" s="3012"/>
      <c r="E197" s="3012"/>
      <c r="F197" s="3012"/>
      <c r="G197" s="3012"/>
      <c r="H197" s="3012"/>
      <c r="I197" s="3012"/>
      <c r="J197" s="1626"/>
      <c r="K197" s="1627"/>
      <c r="L197" s="1627"/>
      <c r="M197" s="1627"/>
      <c r="N197" s="1627"/>
      <c r="O197" s="1627"/>
      <c r="P197" s="1627"/>
      <c r="Q197" s="1627"/>
      <c r="R197" s="1627"/>
      <c r="S197" s="1627"/>
      <c r="T197" s="1627"/>
      <c r="U197" s="1627"/>
      <c r="V197" s="1627"/>
      <c r="W197" s="1628"/>
      <c r="X197" s="66"/>
      <c r="Y197" s="798"/>
      <c r="Z197" s="798"/>
      <c r="AA197" s="798"/>
      <c r="AB197" s="798"/>
      <c r="AC197" s="798"/>
      <c r="AD197" s="798"/>
      <c r="AE197" s="798"/>
      <c r="AF197" s="50" t="str">
        <f>IF(AND(A197="○",J197=""),"←その他の活用方法を回答してください","")</f>
        <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54" customFormat="1" ht="4.9000000000000004" customHeight="1" x14ac:dyDescent="0.1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50"/>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54" customFormat="1" ht="4.9000000000000004" customHeight="1" x14ac:dyDescent="0.1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50"/>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54" customFormat="1" ht="4.9000000000000004" customHeight="1" x14ac:dyDescent="0.1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50"/>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54" customFormat="1" ht="15" customHeight="1" x14ac:dyDescent="0.15">
      <c r="A201" s="66" t="s">
        <v>2894</v>
      </c>
      <c r="B201" s="814"/>
      <c r="C201" s="815"/>
      <c r="D201" s="35"/>
      <c r="E201" s="387"/>
      <c r="F201" s="387"/>
      <c r="G201" s="387"/>
      <c r="H201" s="387"/>
      <c r="I201" s="387"/>
      <c r="J201" s="387"/>
      <c r="K201" s="317"/>
      <c r="L201" s="317"/>
      <c r="M201" s="317"/>
      <c r="N201" s="30"/>
      <c r="O201" s="30"/>
      <c r="P201" s="30"/>
      <c r="Q201" s="30"/>
      <c r="R201" s="30"/>
      <c r="S201" s="30"/>
      <c r="T201" s="30"/>
      <c r="U201" s="30"/>
      <c r="V201" s="30"/>
      <c r="W201" s="30"/>
      <c r="X201" s="30"/>
      <c r="Y201" s="30"/>
      <c r="Z201" s="30"/>
      <c r="AA201" s="30"/>
      <c r="AB201" s="30"/>
      <c r="AC201" s="30"/>
      <c r="AD201" s="30"/>
      <c r="AE201" s="30"/>
      <c r="AF201" s="50"/>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54" customFormat="1" ht="4.9000000000000004" customHeight="1" x14ac:dyDescent="0.15">
      <c r="A202" s="66"/>
      <c r="B202" s="814"/>
      <c r="C202" s="815"/>
      <c r="D202" s="35"/>
      <c r="E202" s="387"/>
      <c r="F202" s="387"/>
      <c r="G202" s="387"/>
      <c r="H202" s="387"/>
      <c r="I202" s="387"/>
      <c r="J202" s="387"/>
      <c r="K202" s="317"/>
      <c r="L202" s="317"/>
      <c r="M202" s="317"/>
      <c r="N202" s="30"/>
      <c r="O202" s="30"/>
      <c r="P202" s="30"/>
      <c r="Q202" s="30"/>
      <c r="R202" s="30"/>
      <c r="S202" s="30"/>
      <c r="T202" s="30"/>
      <c r="U202" s="30"/>
      <c r="V202" s="30"/>
      <c r="W202" s="30"/>
      <c r="X202" s="30"/>
      <c r="Y202" s="30"/>
      <c r="Z202" s="30"/>
      <c r="AA202" s="30"/>
      <c r="AB202" s="30"/>
      <c r="AC202" s="30"/>
      <c r="AD202" s="30"/>
      <c r="AE202" s="30"/>
      <c r="AF202" s="50"/>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54" customFormat="1" ht="4.9000000000000004" customHeight="1" x14ac:dyDescent="0.15">
      <c r="A203" s="66"/>
      <c r="B203" s="814"/>
      <c r="C203" s="815"/>
      <c r="D203" s="35"/>
      <c r="E203" s="387"/>
      <c r="F203" s="387"/>
      <c r="G203" s="387"/>
      <c r="H203" s="387"/>
      <c r="I203" s="387"/>
      <c r="J203" s="387"/>
      <c r="K203" s="317"/>
      <c r="L203" s="317"/>
      <c r="M203" s="317"/>
      <c r="N203" s="30"/>
      <c r="O203" s="30"/>
      <c r="P203" s="30"/>
      <c r="Q203" s="30"/>
      <c r="R203" s="30"/>
      <c r="S203" s="30"/>
      <c r="T203" s="30"/>
      <c r="U203" s="30"/>
      <c r="V203" s="30"/>
      <c r="W203" s="30"/>
      <c r="X203" s="30"/>
      <c r="Y203" s="30"/>
      <c r="Z203" s="30"/>
      <c r="AA203" s="30"/>
      <c r="AB203" s="30"/>
      <c r="AC203" s="30"/>
      <c r="AD203" s="30"/>
      <c r="AE203" s="30"/>
      <c r="AF203" s="50"/>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54" customFormat="1" ht="15" customHeight="1" x14ac:dyDescent="0.15">
      <c r="A204" s="810" t="s">
        <v>2917</v>
      </c>
      <c r="B204" s="814"/>
      <c r="C204" s="815"/>
      <c r="D204" s="35"/>
      <c r="E204" s="387"/>
      <c r="F204" s="387"/>
      <c r="G204" s="387"/>
      <c r="H204" s="387"/>
      <c r="I204" s="387"/>
      <c r="J204" s="387"/>
      <c r="K204" s="317"/>
      <c r="L204" s="317"/>
      <c r="M204" s="317"/>
      <c r="N204" s="30"/>
      <c r="O204" s="30"/>
      <c r="P204" s="30"/>
      <c r="Q204" s="30"/>
      <c r="R204" s="30"/>
      <c r="S204" s="30"/>
      <c r="T204" s="30"/>
      <c r="U204" s="30"/>
      <c r="V204" s="30"/>
      <c r="W204" s="30"/>
      <c r="X204" s="30"/>
      <c r="Y204" s="30"/>
      <c r="Z204" s="30"/>
      <c r="AA204" s="30"/>
      <c r="AB204" s="30"/>
      <c r="AC204" s="30"/>
      <c r="AD204" s="30"/>
      <c r="AE204" s="30"/>
      <c r="AF204" s="50"/>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54" customFormat="1" ht="4.9000000000000004" customHeight="1" x14ac:dyDescent="0.15">
      <c r="A205" s="810"/>
      <c r="B205" s="814"/>
      <c r="C205" s="815"/>
      <c r="D205" s="35"/>
      <c r="E205" s="387"/>
      <c r="F205" s="387"/>
      <c r="G205" s="387"/>
      <c r="H205" s="387"/>
      <c r="I205" s="387"/>
      <c r="J205" s="387"/>
      <c r="K205" s="317"/>
      <c r="L205" s="317"/>
      <c r="M205" s="317"/>
      <c r="N205" s="30"/>
      <c r="O205" s="30"/>
      <c r="P205" s="30"/>
      <c r="Q205" s="30"/>
      <c r="R205" s="30"/>
      <c r="S205" s="30"/>
      <c r="T205" s="30"/>
      <c r="U205" s="30"/>
      <c r="V205" s="30"/>
      <c r="W205" s="30"/>
      <c r="X205" s="30"/>
      <c r="Y205" s="30"/>
      <c r="Z205" s="30"/>
      <c r="AA205" s="30"/>
      <c r="AB205" s="30"/>
      <c r="AC205" s="30"/>
      <c r="AD205" s="30"/>
      <c r="AE205" s="30"/>
      <c r="AF205" s="50"/>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54" customFormat="1" ht="12" customHeight="1" x14ac:dyDescent="0.15">
      <c r="A206" s="1017" t="s">
        <v>2918</v>
      </c>
      <c r="B206" s="1018"/>
      <c r="C206" s="1018"/>
      <c r="D206" s="1018"/>
      <c r="E206" s="1018"/>
      <c r="F206" s="319"/>
      <c r="G206" s="319"/>
      <c r="H206" s="319"/>
      <c r="I206" s="319"/>
      <c r="J206" s="320"/>
      <c r="K206" s="317"/>
      <c r="L206" s="317"/>
      <c r="M206" s="317"/>
      <c r="N206" s="30"/>
      <c r="O206" s="30"/>
      <c r="P206" s="30"/>
      <c r="Q206" s="30"/>
      <c r="R206" s="30"/>
      <c r="S206" s="30"/>
      <c r="T206" s="30"/>
      <c r="U206" s="30"/>
      <c r="V206" s="30"/>
      <c r="W206" s="30"/>
      <c r="X206" s="30"/>
      <c r="Y206" s="30"/>
      <c r="Z206" s="30"/>
      <c r="AA206" s="30"/>
      <c r="AB206" s="30"/>
      <c r="AC206" s="30"/>
      <c r="AD206" s="30"/>
      <c r="AE206" s="30"/>
      <c r="AF206" s="50"/>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54" customFormat="1" ht="19.899999999999999" customHeight="1" thickBot="1" x14ac:dyDescent="0.2">
      <c r="A207" s="1019"/>
      <c r="B207" s="1020"/>
      <c r="C207" s="1020"/>
      <c r="D207" s="1020"/>
      <c r="E207" s="1020"/>
      <c r="F207" s="3013" t="s">
        <v>2913</v>
      </c>
      <c r="G207" s="3014"/>
      <c r="H207" s="3014"/>
      <c r="I207" s="3014"/>
      <c r="J207" s="3015"/>
      <c r="K207" s="384"/>
      <c r="L207" s="317"/>
      <c r="M207" s="317"/>
      <c r="N207" s="30"/>
      <c r="O207" s="30"/>
      <c r="P207" s="30"/>
      <c r="Q207" s="30"/>
      <c r="R207" s="228"/>
      <c r="S207" s="228"/>
      <c r="T207" s="228"/>
      <c r="U207" s="228"/>
      <c r="V207" s="228"/>
      <c r="W207" s="816"/>
      <c r="X207" s="816"/>
      <c r="Y207" s="816"/>
      <c r="Z207" s="816"/>
      <c r="AA207" s="35"/>
      <c r="AB207" s="30"/>
      <c r="AC207" s="30"/>
      <c r="AD207" s="30"/>
      <c r="AE207" s="30"/>
      <c r="AF207" s="54" t="str">
        <f>IF(AND(J53&lt;&gt;0,A208&lt;&gt;J53,A208&lt;&gt;""),"←本票　I.入学状況・生徒数で入力済の入学者数と一致しません","")</f>
        <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54" customFormat="1" ht="30" customHeight="1" thickBot="1" x14ac:dyDescent="0.2">
      <c r="A208" s="923"/>
      <c r="B208" s="924"/>
      <c r="C208" s="925"/>
      <c r="D208" s="2011" t="s">
        <v>86</v>
      </c>
      <c r="E208" s="2094"/>
      <c r="F208" s="923"/>
      <c r="G208" s="924"/>
      <c r="H208" s="925"/>
      <c r="I208" s="3009" t="s">
        <v>86</v>
      </c>
      <c r="J208" s="3010"/>
      <c r="K208" s="384"/>
      <c r="L208" s="317"/>
      <c r="M208" s="317"/>
      <c r="N208" s="30"/>
      <c r="O208" s="30"/>
      <c r="P208" s="30"/>
      <c r="Q208" s="30"/>
      <c r="R208" s="303"/>
      <c r="S208" s="303"/>
      <c r="T208" s="303"/>
      <c r="U208" s="303"/>
      <c r="V208" s="303"/>
      <c r="W208" s="817"/>
      <c r="X208" s="817"/>
      <c r="Y208" s="817"/>
      <c r="Z208" s="817"/>
      <c r="AA208" s="148"/>
      <c r="AB208" s="148"/>
      <c r="AC208" s="30"/>
      <c r="AD208" s="30"/>
      <c r="AE208" s="30"/>
      <c r="AF208" s="50" t="str">
        <f>IF(A208="","←入学者数が未記入です",
IF(F208="","←内部進学者数が未記入です",
IF(A208&lt;F208,"←回答が矛盾しています",
"")))</f>
        <v>←入学者数が未記入です</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54" customFormat="1" ht="4.9000000000000004" customHeight="1" x14ac:dyDescent="0.1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50"/>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54" customFormat="1" ht="4.9000000000000004" customHeight="1" x14ac:dyDescent="0.1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50"/>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54" customFormat="1" ht="4.9000000000000004" customHeight="1" x14ac:dyDescent="0.1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50"/>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54" customFormat="1" ht="15" customHeight="1" x14ac:dyDescent="0.15">
      <c r="A212" s="66" t="s">
        <v>2895</v>
      </c>
      <c r="B212" s="317"/>
      <c r="C212" s="317"/>
      <c r="D212" s="317"/>
      <c r="E212" s="317"/>
      <c r="F212" s="317"/>
      <c r="G212" s="317"/>
      <c r="H212" s="317"/>
      <c r="I212" s="317"/>
      <c r="J212" s="317"/>
      <c r="K212" s="317"/>
      <c r="L212" s="317"/>
      <c r="M212" s="317"/>
      <c r="N212" s="317"/>
      <c r="O212" s="317"/>
      <c r="P212" s="317"/>
      <c r="Q212" s="30"/>
      <c r="R212" s="30"/>
      <c r="S212" s="30"/>
      <c r="T212" s="30"/>
      <c r="U212" s="30"/>
      <c r="V212" s="30"/>
      <c r="W212" s="30"/>
      <c r="X212" s="30"/>
      <c r="Y212" s="30"/>
      <c r="Z212" s="30"/>
      <c r="AA212" s="30"/>
      <c r="AB212" s="30"/>
      <c r="AC212" s="30"/>
      <c r="AD212" s="30"/>
      <c r="AE212" s="30"/>
      <c r="AF212" s="50"/>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54" customFormat="1" ht="4.9000000000000004" customHeight="1" x14ac:dyDescent="0.15">
      <c r="A213" s="66"/>
      <c r="B213" s="317"/>
      <c r="C213" s="317"/>
      <c r="D213" s="317"/>
      <c r="E213" s="317"/>
      <c r="F213" s="317"/>
      <c r="G213" s="317"/>
      <c r="H213" s="317"/>
      <c r="I213" s="317"/>
      <c r="J213" s="317"/>
      <c r="K213" s="317"/>
      <c r="L213" s="317"/>
      <c r="M213" s="317"/>
      <c r="N213" s="317"/>
      <c r="O213" s="317"/>
      <c r="P213" s="317"/>
      <c r="Q213" s="30"/>
      <c r="R213" s="30"/>
      <c r="S213" s="30"/>
      <c r="T213" s="30"/>
      <c r="U213" s="30"/>
      <c r="V213" s="30"/>
      <c r="W213" s="30"/>
      <c r="X213" s="30"/>
      <c r="Y213" s="30"/>
      <c r="Z213" s="30"/>
      <c r="AA213" s="30"/>
      <c r="AB213" s="30"/>
      <c r="AC213" s="30"/>
      <c r="AD213" s="30"/>
      <c r="AE213" s="30"/>
      <c r="AF213" s="50"/>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54" customFormat="1" ht="4.9000000000000004" customHeight="1" x14ac:dyDescent="0.15">
      <c r="A214" s="66"/>
      <c r="B214" s="317"/>
      <c r="C214" s="317"/>
      <c r="D214" s="317"/>
      <c r="E214" s="317"/>
      <c r="F214" s="317"/>
      <c r="G214" s="317"/>
      <c r="H214" s="317"/>
      <c r="I214" s="317"/>
      <c r="J214" s="317"/>
      <c r="K214" s="317"/>
      <c r="L214" s="317"/>
      <c r="M214" s="317"/>
      <c r="N214" s="317"/>
      <c r="O214" s="317"/>
      <c r="P214" s="317"/>
      <c r="Q214" s="30"/>
      <c r="R214" s="30"/>
      <c r="S214" s="30"/>
      <c r="T214" s="30"/>
      <c r="U214" s="30"/>
      <c r="V214" s="30"/>
      <c r="W214" s="30"/>
      <c r="X214" s="30"/>
      <c r="Y214" s="30"/>
      <c r="Z214" s="30"/>
      <c r="AA214" s="30"/>
      <c r="AB214" s="30"/>
      <c r="AC214" s="30"/>
      <c r="AD214" s="30"/>
      <c r="AE214" s="30"/>
      <c r="AF214" s="50"/>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54" customFormat="1" ht="15" customHeight="1" x14ac:dyDescent="0.15">
      <c r="A215" s="66" t="s">
        <v>2905</v>
      </c>
      <c r="B215" s="317"/>
      <c r="C215" s="317"/>
      <c r="D215" s="317"/>
      <c r="E215" s="317"/>
      <c r="F215" s="317"/>
      <c r="G215" s="317"/>
      <c r="H215" s="317"/>
      <c r="I215" s="317"/>
      <c r="J215" s="317"/>
      <c r="K215" s="317"/>
      <c r="L215" s="317"/>
      <c r="M215" s="317"/>
      <c r="N215" s="317"/>
      <c r="O215" s="317"/>
      <c r="P215" s="317"/>
      <c r="Q215" s="30"/>
      <c r="R215" s="30"/>
      <c r="S215" s="30"/>
      <c r="T215" s="30"/>
      <c r="U215" s="30"/>
      <c r="V215" s="30"/>
      <c r="W215" s="30"/>
      <c r="X215" s="30"/>
      <c r="Y215" s="30"/>
      <c r="Z215" s="30"/>
      <c r="AA215" s="30"/>
      <c r="AB215" s="30"/>
      <c r="AC215" s="30"/>
      <c r="AD215" s="30"/>
      <c r="AE215" s="30"/>
      <c r="AF215" s="50"/>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54" customFormat="1" ht="4.9000000000000004" customHeight="1" x14ac:dyDescent="0.15">
      <c r="A216" s="66"/>
      <c r="B216" s="317"/>
      <c r="C216" s="317"/>
      <c r="D216" s="317"/>
      <c r="E216" s="317"/>
      <c r="F216" s="317"/>
      <c r="G216" s="317"/>
      <c r="H216" s="317"/>
      <c r="I216" s="317"/>
      <c r="J216" s="317"/>
      <c r="K216" s="317"/>
      <c r="L216" s="317"/>
      <c r="M216" s="317"/>
      <c r="N216" s="317"/>
      <c r="O216" s="317"/>
      <c r="P216" s="317"/>
      <c r="Q216" s="30"/>
      <c r="R216" s="30"/>
      <c r="S216" s="30"/>
      <c r="T216" s="30"/>
      <c r="U216" s="30"/>
      <c r="V216" s="30"/>
      <c r="W216" s="30"/>
      <c r="X216" s="30"/>
      <c r="Y216" s="30"/>
      <c r="Z216" s="30"/>
      <c r="AA216" s="30"/>
      <c r="AB216" s="30"/>
      <c r="AC216" s="30"/>
      <c r="AD216" s="30"/>
      <c r="AE216" s="30"/>
      <c r="AF216" s="50"/>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54" customFormat="1" ht="15" customHeight="1" x14ac:dyDescent="0.15">
      <c r="A217" s="810" t="s">
        <v>4721</v>
      </c>
      <c r="B217" s="317"/>
      <c r="C217" s="317"/>
      <c r="D217" s="317"/>
      <c r="E217" s="317"/>
      <c r="F217" s="317"/>
      <c r="G217" s="317"/>
      <c r="H217" s="317"/>
      <c r="I217" s="317"/>
      <c r="J217" s="317"/>
      <c r="K217" s="317"/>
      <c r="L217" s="317"/>
      <c r="M217" s="317"/>
      <c r="N217" s="317"/>
      <c r="O217" s="317"/>
      <c r="P217" s="317"/>
      <c r="Q217" s="30"/>
      <c r="R217" s="30"/>
      <c r="S217" s="30"/>
      <c r="T217" s="30"/>
      <c r="U217" s="30"/>
      <c r="V217" s="30"/>
      <c r="W217" s="30"/>
      <c r="X217" s="30"/>
      <c r="Y217" s="30"/>
      <c r="Z217" s="30"/>
      <c r="AA217" s="30"/>
      <c r="AB217" s="30"/>
      <c r="AC217" s="30"/>
      <c r="AD217" s="30"/>
      <c r="AE217" s="30"/>
      <c r="AF217" s="50"/>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54" customFormat="1" ht="4.9000000000000004" customHeight="1" x14ac:dyDescent="0.15">
      <c r="A218" s="810"/>
      <c r="B218" s="317"/>
      <c r="C218" s="317"/>
      <c r="D218" s="317"/>
      <c r="E218" s="317"/>
      <c r="F218" s="317"/>
      <c r="G218" s="317"/>
      <c r="H218" s="317"/>
      <c r="I218" s="317"/>
      <c r="J218" s="317"/>
      <c r="K218" s="317"/>
      <c r="L218" s="317"/>
      <c r="M218" s="317"/>
      <c r="N218" s="317"/>
      <c r="O218" s="317"/>
      <c r="P218" s="317"/>
      <c r="Q218" s="30"/>
      <c r="R218" s="30"/>
      <c r="S218" s="30"/>
      <c r="T218" s="30"/>
      <c r="U218" s="30"/>
      <c r="V218" s="30"/>
      <c r="W218" s="30"/>
      <c r="X218" s="30"/>
      <c r="Y218" s="30"/>
      <c r="Z218" s="30"/>
      <c r="AA218" s="30"/>
      <c r="AB218" s="30"/>
      <c r="AC218" s="30"/>
      <c r="AD218" s="30"/>
      <c r="AE218" s="30"/>
      <c r="AF218" s="50"/>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54" customFormat="1" ht="12" customHeight="1" x14ac:dyDescent="0.15">
      <c r="A219" s="2095" t="s">
        <v>2919</v>
      </c>
      <c r="B219" s="2096"/>
      <c r="C219" s="2096"/>
      <c r="D219" s="2096"/>
      <c r="E219" s="2097"/>
      <c r="F219" s="325"/>
      <c r="G219" s="325"/>
      <c r="H219" s="325"/>
      <c r="I219" s="325"/>
      <c r="J219" s="325"/>
      <c r="K219" s="325"/>
      <c r="L219" s="325"/>
      <c r="M219" s="325"/>
      <c r="N219" s="325"/>
      <c r="O219" s="326"/>
      <c r="P219" s="35"/>
      <c r="Q219" s="228"/>
      <c r="R219" s="228"/>
      <c r="S219" s="228"/>
      <c r="T219" s="228"/>
      <c r="U219" s="228"/>
      <c r="V219" s="228"/>
      <c r="W219" s="228"/>
      <c r="X219" s="228"/>
      <c r="Y219" s="3005"/>
      <c r="Z219" s="3005"/>
      <c r="AA219" s="3005"/>
      <c r="AB219" s="3005"/>
      <c r="AC219" s="3005"/>
      <c r="AD219" s="30"/>
      <c r="AE219" s="30"/>
      <c r="AF219" s="50"/>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54" customFormat="1" ht="12" customHeight="1" x14ac:dyDescent="0.15">
      <c r="A220" s="2096"/>
      <c r="B220" s="2096"/>
      <c r="C220" s="2096"/>
      <c r="D220" s="2096"/>
      <c r="E220" s="2097"/>
      <c r="F220" s="2100" t="s">
        <v>2916</v>
      </c>
      <c r="G220" s="2101"/>
      <c r="H220" s="2101"/>
      <c r="I220" s="2101"/>
      <c r="J220" s="2102"/>
      <c r="K220" s="323"/>
      <c r="L220" s="323"/>
      <c r="M220" s="323"/>
      <c r="N220" s="323"/>
      <c r="O220" s="324"/>
      <c r="P220" s="35"/>
      <c r="Q220" s="228"/>
      <c r="R220" s="228"/>
      <c r="S220" s="228"/>
      <c r="T220" s="228"/>
      <c r="U220" s="228"/>
      <c r="V220" s="228"/>
      <c r="W220" s="228"/>
      <c r="X220" s="228"/>
      <c r="Y220" s="812"/>
      <c r="Z220" s="228"/>
      <c r="AA220" s="228"/>
      <c r="AB220" s="228"/>
      <c r="AC220" s="228"/>
      <c r="AD220" s="30"/>
      <c r="AE220" s="30"/>
      <c r="AF220" s="50"/>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54" customFormat="1" ht="19.899999999999999" customHeight="1" thickBot="1" x14ac:dyDescent="0.2">
      <c r="A221" s="2098"/>
      <c r="B221" s="2098"/>
      <c r="C221" s="2098"/>
      <c r="D221" s="2098"/>
      <c r="E221" s="2099"/>
      <c r="F221" s="2103"/>
      <c r="G221" s="2104"/>
      <c r="H221" s="2104"/>
      <c r="I221" s="2104"/>
      <c r="J221" s="2105"/>
      <c r="K221" s="3006" t="s">
        <v>2915</v>
      </c>
      <c r="L221" s="3007"/>
      <c r="M221" s="3007"/>
      <c r="N221" s="3007"/>
      <c r="O221" s="3008"/>
      <c r="P221" s="35"/>
      <c r="Q221" s="228"/>
      <c r="R221" s="228"/>
      <c r="S221" s="228"/>
      <c r="T221" s="228"/>
      <c r="U221" s="228"/>
      <c r="V221" s="228"/>
      <c r="W221" s="228"/>
      <c r="X221" s="228"/>
      <c r="Y221" s="228"/>
      <c r="Z221" s="228"/>
      <c r="AA221" s="228"/>
      <c r="AB221" s="228"/>
      <c r="AC221" s="228"/>
      <c r="AD221" s="30"/>
      <c r="AE221" s="30"/>
      <c r="AF221" s="54" t="str">
        <f>IF(AND(AA54&lt;&gt;0,A222&lt;&gt;AA54,A222&lt;&gt;""),"←本票　I.入学状況・生徒数で入力済の現員生徒数計と一致しません","")</f>
        <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54" customFormat="1" ht="30" customHeight="1" thickBot="1" x14ac:dyDescent="0.2">
      <c r="A222" s="923"/>
      <c r="B222" s="924"/>
      <c r="C222" s="925"/>
      <c r="D222" s="1619" t="s">
        <v>86</v>
      </c>
      <c r="E222" s="2010"/>
      <c r="F222" s="923"/>
      <c r="G222" s="924"/>
      <c r="H222" s="925"/>
      <c r="I222" s="2011" t="s">
        <v>86</v>
      </c>
      <c r="J222" s="2012"/>
      <c r="K222" s="923"/>
      <c r="L222" s="924"/>
      <c r="M222" s="925"/>
      <c r="N222" s="3009" t="s">
        <v>86</v>
      </c>
      <c r="O222" s="3010"/>
      <c r="P222" s="35"/>
      <c r="Q222" s="228"/>
      <c r="R222" s="228"/>
      <c r="S222" s="228"/>
      <c r="T222" s="816"/>
      <c r="U222" s="816"/>
      <c r="V222" s="816"/>
      <c r="W222" s="3005"/>
      <c r="X222" s="3005"/>
      <c r="Y222" s="816"/>
      <c r="Z222" s="816"/>
      <c r="AA222" s="816"/>
      <c r="AB222" s="3005"/>
      <c r="AC222" s="3005"/>
      <c r="AD222" s="30"/>
      <c r="AE222" s="30"/>
      <c r="AF222" s="50" t="str">
        <f>IF(A222="","←在籍者数が未記入です",
IF(F222="","←外国籍生徒数が未記入です（不在の場合は「0」を入力してください）",
IF(K222="","←外国人留学生数が未記入です（不在の場合は「0」を入力してください）",
IF(OR(A222&lt;F222,F222&lt;K222),"←回答が矛盾しています",""))))</f>
        <v>←在籍者数が未記入です</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54" customFormat="1" ht="4.9000000000000004" customHeight="1" x14ac:dyDescent="0.15">
      <c r="A223" s="321"/>
      <c r="B223" s="321"/>
      <c r="C223" s="322"/>
      <c r="D223" s="317"/>
      <c r="E223" s="317"/>
      <c r="F223" s="317"/>
      <c r="G223" s="317"/>
      <c r="H223" s="317"/>
      <c r="I223" s="317"/>
      <c r="J223" s="317"/>
      <c r="K223" s="317"/>
      <c r="L223" s="317"/>
      <c r="M223" s="317"/>
      <c r="N223" s="317"/>
      <c r="O223" s="317"/>
      <c r="P223" s="317"/>
      <c r="Q223" s="30"/>
      <c r="R223" s="30"/>
      <c r="S223" s="30"/>
      <c r="T223" s="30"/>
      <c r="U223" s="30"/>
      <c r="V223" s="30"/>
      <c r="W223" s="30"/>
      <c r="X223" s="30"/>
      <c r="Y223" s="30"/>
      <c r="Z223" s="30"/>
      <c r="AA223" s="30"/>
      <c r="AB223" s="30"/>
      <c r="AC223" s="30"/>
      <c r="AD223" s="30"/>
      <c r="AE223" s="30"/>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54" customFormat="1" ht="4.9000000000000004" customHeight="1" x14ac:dyDescent="0.15">
      <c r="A224" s="321"/>
      <c r="B224" s="321"/>
      <c r="C224" s="322"/>
      <c r="D224" s="317"/>
      <c r="E224" s="317"/>
      <c r="F224" s="317"/>
      <c r="G224" s="317"/>
      <c r="H224" s="317"/>
      <c r="I224" s="317"/>
      <c r="J224" s="317"/>
      <c r="K224" s="317"/>
      <c r="L224" s="317"/>
      <c r="M224" s="317"/>
      <c r="N224" s="317"/>
      <c r="O224" s="317"/>
      <c r="P224" s="317"/>
      <c r="Q224" s="30"/>
      <c r="R224" s="30"/>
      <c r="S224" s="30"/>
      <c r="T224" s="30"/>
      <c r="U224" s="30"/>
      <c r="V224" s="30"/>
      <c r="W224" s="30"/>
      <c r="X224" s="30"/>
      <c r="Y224" s="30"/>
      <c r="Z224" s="30"/>
      <c r="AA224" s="30"/>
      <c r="AB224" s="30"/>
      <c r="AC224" s="30"/>
      <c r="AD224" s="30"/>
      <c r="AE224" s="30"/>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54" customFormat="1" ht="4.9000000000000004" customHeight="1" x14ac:dyDescent="0.15">
      <c r="A225" s="321"/>
      <c r="B225" s="321"/>
      <c r="C225" s="322"/>
      <c r="D225" s="317"/>
      <c r="E225" s="317"/>
      <c r="F225" s="317"/>
      <c r="G225" s="317"/>
      <c r="H225" s="317"/>
      <c r="I225" s="317"/>
      <c r="J225" s="317"/>
      <c r="K225" s="317"/>
      <c r="L225" s="317"/>
      <c r="M225" s="317"/>
      <c r="N225" s="317"/>
      <c r="O225" s="317"/>
      <c r="P225" s="317"/>
      <c r="Q225" s="30"/>
      <c r="R225" s="30"/>
      <c r="S225" s="30"/>
      <c r="T225" s="30"/>
      <c r="U225" s="30"/>
      <c r="V225" s="30"/>
      <c r="W225" s="30"/>
      <c r="X225" s="30"/>
      <c r="Y225" s="30"/>
      <c r="Z225" s="30"/>
      <c r="AA225" s="30"/>
      <c r="AB225" s="30"/>
      <c r="AC225" s="30"/>
      <c r="AD225" s="30"/>
      <c r="AE225" s="30"/>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54" customFormat="1" ht="15" customHeight="1" x14ac:dyDescent="0.15">
      <c r="A226" s="66" t="s">
        <v>2896</v>
      </c>
      <c r="B226" s="814"/>
      <c r="C226" s="815"/>
      <c r="D226" s="35"/>
      <c r="E226" s="387"/>
      <c r="F226" s="387"/>
      <c r="G226" s="387"/>
      <c r="H226" s="387"/>
      <c r="I226" s="387"/>
      <c r="J226" s="387"/>
      <c r="K226" s="387"/>
      <c r="L226" s="387"/>
      <c r="M226" s="387"/>
      <c r="N226" s="387"/>
      <c r="O226" s="387"/>
      <c r="P226" s="35"/>
      <c r="Q226" s="228"/>
      <c r="R226" s="228"/>
      <c r="S226" s="228"/>
      <c r="T226" s="228"/>
      <c r="U226" s="228"/>
      <c r="V226" s="228"/>
      <c r="W226" s="35"/>
      <c r="X226" s="35"/>
      <c r="Y226" s="35"/>
      <c r="Z226" s="35"/>
      <c r="AA226" s="35"/>
      <c r="AB226" s="35"/>
      <c r="AC226" s="35"/>
      <c r="AD226" s="35"/>
      <c r="AE226" s="35"/>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54" customFormat="1" ht="4.9000000000000004" customHeight="1" x14ac:dyDescent="0.15">
      <c r="A227" s="66"/>
      <c r="B227" s="814"/>
      <c r="C227" s="815"/>
      <c r="D227" s="35"/>
      <c r="E227" s="387"/>
      <c r="F227" s="387"/>
      <c r="G227" s="387"/>
      <c r="H227" s="387"/>
      <c r="I227" s="387"/>
      <c r="J227" s="387"/>
      <c r="K227" s="387"/>
      <c r="L227" s="387"/>
      <c r="M227" s="387"/>
      <c r="N227" s="387"/>
      <c r="O227" s="387"/>
      <c r="P227" s="35"/>
      <c r="Q227" s="228"/>
      <c r="R227" s="228"/>
      <c r="S227" s="228"/>
      <c r="T227" s="228"/>
      <c r="U227" s="228"/>
      <c r="V227" s="228"/>
      <c r="W227" s="35"/>
      <c r="X227" s="35"/>
      <c r="Y227" s="35"/>
      <c r="Z227" s="35"/>
      <c r="AA227" s="35"/>
      <c r="AB227" s="35"/>
      <c r="AC227" s="35"/>
      <c r="AD227" s="35"/>
      <c r="AE227" s="35"/>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54" customFormat="1" ht="15" customHeight="1" x14ac:dyDescent="0.15">
      <c r="A228" s="810" t="s">
        <v>2920</v>
      </c>
      <c r="B228" s="814"/>
      <c r="C228" s="815"/>
      <c r="D228" s="35"/>
      <c r="E228" s="387"/>
      <c r="F228" s="387"/>
      <c r="G228" s="387"/>
      <c r="H228" s="387"/>
      <c r="I228" s="387"/>
      <c r="J228" s="387"/>
      <c r="K228" s="387"/>
      <c r="L228" s="387"/>
      <c r="M228" s="387"/>
      <c r="N228" s="387"/>
      <c r="O228" s="387"/>
      <c r="P228" s="35"/>
      <c r="Q228" s="228"/>
      <c r="R228" s="228"/>
      <c r="S228" s="228"/>
      <c r="T228" s="228"/>
      <c r="U228" s="228"/>
      <c r="V228" s="228"/>
      <c r="W228" s="35"/>
      <c r="X228" s="35"/>
      <c r="Y228" s="35"/>
      <c r="Z228" s="35"/>
      <c r="AA228" s="35"/>
      <c r="AB228" s="35"/>
      <c r="AC228" s="35"/>
      <c r="AD228" s="35"/>
      <c r="AE228" s="35"/>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54" customFormat="1" ht="4.9000000000000004" customHeight="1" x14ac:dyDescent="0.15">
      <c r="A229" s="810"/>
      <c r="B229" s="814"/>
      <c r="C229" s="815"/>
      <c r="D229" s="35"/>
      <c r="E229" s="387"/>
      <c r="F229" s="387"/>
      <c r="G229" s="387"/>
      <c r="H229" s="387"/>
      <c r="I229" s="387"/>
      <c r="J229" s="387"/>
      <c r="K229" s="387"/>
      <c r="L229" s="387"/>
      <c r="M229" s="387"/>
      <c r="N229" s="387"/>
      <c r="O229" s="387"/>
      <c r="P229" s="35"/>
      <c r="Q229" s="228"/>
      <c r="R229" s="228"/>
      <c r="S229" s="228"/>
      <c r="T229" s="228"/>
      <c r="U229" s="228"/>
      <c r="V229" s="228"/>
      <c r="W229" s="35"/>
      <c r="X229" s="35"/>
      <c r="Y229" s="35"/>
      <c r="Z229" s="35"/>
      <c r="AA229" s="35"/>
      <c r="AB229" s="35"/>
      <c r="AC229" s="35"/>
      <c r="AD229" s="35"/>
      <c r="AE229" s="35"/>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ht="12" customHeight="1" x14ac:dyDescent="0.15">
      <c r="A230" s="1998" t="s">
        <v>2921</v>
      </c>
      <c r="B230" s="1999"/>
      <c r="C230" s="1999"/>
      <c r="D230" s="1999"/>
      <c r="E230" s="1999"/>
      <c r="F230" s="327"/>
      <c r="G230" s="327"/>
      <c r="H230" s="327"/>
      <c r="I230" s="327"/>
      <c r="J230" s="328"/>
      <c r="K230" s="384"/>
      <c r="L230" s="387"/>
      <c r="M230" s="387"/>
      <c r="N230" s="387"/>
      <c r="O230" s="387"/>
      <c r="P230" s="35"/>
      <c r="Q230" s="228"/>
      <c r="R230" s="228"/>
      <c r="S230" s="228"/>
      <c r="T230" s="3005"/>
      <c r="U230" s="3005"/>
      <c r="V230" s="3005"/>
      <c r="W230" s="3005"/>
      <c r="X230" s="3005"/>
      <c r="Y230" s="816"/>
      <c r="Z230" s="816"/>
      <c r="AA230" s="816"/>
      <c r="AB230" s="816"/>
      <c r="AC230" s="35"/>
      <c r="AD230" s="30"/>
      <c r="AE230" s="35"/>
      <c r="AF230" s="54"/>
    </row>
    <row r="231" spans="1:63" ht="19.899999999999999" customHeight="1" thickBot="1" x14ac:dyDescent="0.2">
      <c r="A231" s="2000"/>
      <c r="B231" s="2001"/>
      <c r="C231" s="2001"/>
      <c r="D231" s="2001"/>
      <c r="E231" s="2001"/>
      <c r="F231" s="3006" t="s">
        <v>2914</v>
      </c>
      <c r="G231" s="3007"/>
      <c r="H231" s="3007"/>
      <c r="I231" s="3007"/>
      <c r="J231" s="3008"/>
      <c r="K231" s="384"/>
      <c r="L231" s="387"/>
      <c r="M231" s="387"/>
      <c r="N231" s="387"/>
      <c r="O231" s="387"/>
      <c r="P231" s="35"/>
      <c r="Q231" s="228"/>
      <c r="R231" s="228"/>
      <c r="S231" s="228"/>
      <c r="T231" s="303"/>
      <c r="U231" s="303"/>
      <c r="V231" s="303"/>
      <c r="W231" s="303"/>
      <c r="X231" s="303"/>
      <c r="Y231" s="816"/>
      <c r="Z231" s="816"/>
      <c r="AA231" s="816"/>
      <c r="AB231" s="816"/>
      <c r="AC231" s="35"/>
      <c r="AD231" s="30"/>
      <c r="AE231" s="35"/>
      <c r="AF231" s="54"/>
    </row>
    <row r="232" spans="1:63" ht="30" customHeight="1" thickBot="1" x14ac:dyDescent="0.2">
      <c r="A232" s="1616">
        <f>A222</f>
        <v>0</v>
      </c>
      <c r="B232" s="1617"/>
      <c r="C232" s="1618"/>
      <c r="D232" s="1619" t="s">
        <v>86</v>
      </c>
      <c r="E232" s="1620"/>
      <c r="F232" s="923"/>
      <c r="G232" s="924"/>
      <c r="H232" s="925"/>
      <c r="I232" s="3009" t="s">
        <v>86</v>
      </c>
      <c r="J232" s="3010"/>
      <c r="K232" s="384"/>
      <c r="L232" s="387"/>
      <c r="M232" s="387"/>
      <c r="N232" s="387"/>
      <c r="O232" s="387"/>
      <c r="P232" s="35"/>
      <c r="Q232" s="228"/>
      <c r="R232" s="228"/>
      <c r="S232" s="228"/>
      <c r="T232" s="228"/>
      <c r="U232" s="228"/>
      <c r="V232" s="228"/>
      <c r="W232" s="228"/>
      <c r="X232" s="228"/>
      <c r="Y232" s="816"/>
      <c r="Z232" s="816"/>
      <c r="AA232" s="816"/>
      <c r="AB232" s="816"/>
      <c r="AC232" s="35"/>
      <c r="AD232" s="35"/>
      <c r="AE232" s="35"/>
      <c r="AF232" s="54" t="str">
        <f>IF(F232="","←他県からの生徒数が未記入です（不在の場合は「0」を入力してください）",
IF(A232&lt;F232,"←回答が矛盾しています",""))</f>
        <v>←他県からの生徒数が未記入です（不在の場合は「0」を入力してください）</v>
      </c>
    </row>
    <row r="233" spans="1:63" ht="4.9000000000000004" customHeight="1" x14ac:dyDescent="0.15">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794"/>
      <c r="AB233" s="794"/>
      <c r="AC233" s="794"/>
      <c r="AD233" s="794"/>
      <c r="AE233" s="794"/>
    </row>
    <row r="234" spans="1:63" ht="4.9000000000000004" customHeight="1" x14ac:dyDescent="0.15">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794"/>
      <c r="AB234" s="794"/>
      <c r="AC234" s="794"/>
      <c r="AD234" s="794"/>
      <c r="AE234" s="794"/>
    </row>
    <row r="235" spans="1:63" ht="4.9000000000000004" customHeight="1" x14ac:dyDescent="0.15">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794"/>
      <c r="AB235" s="794"/>
      <c r="AC235" s="794"/>
      <c r="AD235" s="794"/>
      <c r="AE235" s="794"/>
    </row>
    <row r="236" spans="1:63" s="35" customFormat="1" ht="17.25" customHeight="1" x14ac:dyDescent="0.15">
      <c r="A236" s="2353" t="s">
        <v>4722</v>
      </c>
      <c r="B236" s="2353"/>
      <c r="C236" s="2353"/>
      <c r="D236" s="2353"/>
      <c r="E236" s="2353"/>
      <c r="F236" s="2353"/>
      <c r="G236" s="2353"/>
      <c r="H236" s="2353"/>
      <c r="I236" s="2353"/>
      <c r="J236" s="2353"/>
      <c r="K236" s="2353"/>
      <c r="L236" s="2353"/>
      <c r="M236" s="2353"/>
      <c r="N236" s="2353"/>
      <c r="O236" s="2353"/>
      <c r="P236" s="2353"/>
      <c r="Q236" s="2353"/>
      <c r="R236" s="2353"/>
      <c r="S236" s="2353"/>
      <c r="T236" s="2353"/>
      <c r="U236" s="2353"/>
      <c r="V236" s="2353"/>
      <c r="W236" s="2353"/>
      <c r="X236" s="2353"/>
      <c r="Y236" s="2353"/>
      <c r="Z236" s="2353"/>
      <c r="AA236" s="2353"/>
      <c r="AB236" s="2353"/>
      <c r="AC236" s="2353"/>
      <c r="AD236" s="2353"/>
      <c r="AE236" s="2353"/>
      <c r="AF236" s="54"/>
      <c r="AG236" s="82"/>
    </row>
    <row r="237" spans="1:63" s="77" customFormat="1" ht="13.5" customHeight="1" x14ac:dyDescent="0.15">
      <c r="A237" s="2995" t="s">
        <v>4723</v>
      </c>
      <c r="B237" s="2996"/>
      <c r="C237" s="2996"/>
      <c r="D237" s="2996"/>
      <c r="E237" s="230"/>
      <c r="F237" s="231"/>
      <c r="G237" s="231"/>
      <c r="H237" s="231"/>
      <c r="I237" s="231"/>
      <c r="J237" s="231"/>
      <c r="K237" s="231"/>
      <c r="L237" s="231"/>
      <c r="M237" s="231"/>
      <c r="N237" s="231"/>
      <c r="O237" s="231"/>
      <c r="P237" s="231"/>
      <c r="Q237" s="231"/>
      <c r="R237" s="231"/>
      <c r="S237" s="231"/>
      <c r="T237" s="231"/>
      <c r="U237" s="231"/>
      <c r="V237" s="231"/>
      <c r="W237" s="231"/>
      <c r="X237" s="231"/>
      <c r="Y237" s="244"/>
      <c r="Z237" s="2999" t="s">
        <v>4724</v>
      </c>
      <c r="AA237" s="3000"/>
      <c r="AB237" s="3001"/>
      <c r="AC237" s="818"/>
      <c r="AD237" s="818"/>
      <c r="AE237" s="818"/>
      <c r="AF237" s="54"/>
      <c r="AG237" s="82"/>
      <c r="AH237" s="35"/>
      <c r="AI237" s="35"/>
      <c r="AJ237" s="35"/>
      <c r="AK237" s="35"/>
      <c r="AL237" s="35"/>
      <c r="AM237" s="35"/>
      <c r="AN237" s="35"/>
      <c r="AO237" s="35"/>
      <c r="AP237" s="35"/>
      <c r="AQ237" s="35"/>
      <c r="AR237" s="35"/>
      <c r="AS237" s="35"/>
      <c r="AT237" s="35"/>
      <c r="AU237" s="35"/>
      <c r="AV237" s="35"/>
      <c r="AW237" s="35"/>
      <c r="AX237" s="35"/>
      <c r="AY237" s="35"/>
      <c r="AZ237" s="35"/>
      <c r="BA237" s="35"/>
      <c r="BB237" s="35"/>
    </row>
    <row r="238" spans="1:63" s="77" customFormat="1" ht="13.5" customHeight="1" x14ac:dyDescent="0.15">
      <c r="A238" s="2997"/>
      <c r="B238" s="2998"/>
      <c r="C238" s="2998"/>
      <c r="D238" s="2998"/>
      <c r="E238" s="1943" t="s">
        <v>4725</v>
      </c>
      <c r="F238" s="1944"/>
      <c r="G238" s="1944"/>
      <c r="H238" s="1944"/>
      <c r="I238" s="1944"/>
      <c r="J238" s="1944"/>
      <c r="K238" s="1944"/>
      <c r="L238" s="1944"/>
      <c r="M238" s="1944"/>
      <c r="N238" s="1944"/>
      <c r="O238" s="1944"/>
      <c r="P238" s="1944"/>
      <c r="Q238" s="1944"/>
      <c r="R238" s="1944"/>
      <c r="S238" s="1944"/>
      <c r="T238" s="1944"/>
      <c r="U238" s="1944"/>
      <c r="V238" s="1944"/>
      <c r="W238" s="1945"/>
      <c r="X238" s="1945"/>
      <c r="Y238" s="1945"/>
      <c r="Z238" s="3002"/>
      <c r="AA238" s="3003"/>
      <c r="AB238" s="3004"/>
      <c r="AC238" s="819"/>
      <c r="AD238" s="819"/>
      <c r="AE238" s="819"/>
      <c r="AF238" s="54"/>
      <c r="AG238" s="82"/>
      <c r="AH238" s="35"/>
      <c r="AI238" s="35"/>
      <c r="AJ238" s="35"/>
      <c r="AK238" s="35"/>
      <c r="AL238" s="35"/>
      <c r="AM238" s="35"/>
      <c r="AN238" s="35"/>
      <c r="AO238" s="35"/>
      <c r="AP238" s="35"/>
      <c r="AQ238" s="35"/>
      <c r="AR238" s="35"/>
      <c r="AS238" s="35"/>
      <c r="AT238" s="35"/>
      <c r="AU238" s="35"/>
      <c r="AV238" s="35"/>
      <c r="AW238" s="35"/>
      <c r="AX238" s="35"/>
      <c r="AY238" s="35"/>
      <c r="AZ238" s="35"/>
      <c r="BA238" s="35"/>
      <c r="BB238" s="35"/>
    </row>
    <row r="239" spans="1:63" s="77" customFormat="1" ht="39.950000000000003" customHeight="1" thickBot="1" x14ac:dyDescent="0.2">
      <c r="A239" s="2997"/>
      <c r="B239" s="2998"/>
      <c r="C239" s="2998"/>
      <c r="D239" s="2998"/>
      <c r="E239" s="1950" t="s">
        <v>67</v>
      </c>
      <c r="F239" s="1951"/>
      <c r="G239" s="1952"/>
      <c r="H239" s="1950" t="s">
        <v>68</v>
      </c>
      <c r="I239" s="1951"/>
      <c r="J239" s="1952"/>
      <c r="K239" s="1950" t="s">
        <v>210</v>
      </c>
      <c r="L239" s="1951"/>
      <c r="M239" s="1952"/>
      <c r="N239" s="1950" t="s">
        <v>69</v>
      </c>
      <c r="O239" s="1951"/>
      <c r="P239" s="1952"/>
      <c r="Q239" s="1950" t="s">
        <v>70</v>
      </c>
      <c r="R239" s="1951"/>
      <c r="S239" s="1952"/>
      <c r="T239" s="1950" t="s">
        <v>71</v>
      </c>
      <c r="U239" s="1951"/>
      <c r="V239" s="1951"/>
      <c r="W239" s="1932" t="s">
        <v>2967</v>
      </c>
      <c r="X239" s="1933"/>
      <c r="Y239" s="1934"/>
      <c r="Z239" s="3002"/>
      <c r="AA239" s="3003"/>
      <c r="AB239" s="3004"/>
      <c r="AC239" s="819"/>
      <c r="AD239" s="819"/>
      <c r="AE239" s="819"/>
      <c r="AF239" s="54"/>
      <c r="AG239" s="82"/>
      <c r="AH239" s="35"/>
      <c r="AI239" s="35"/>
      <c r="AJ239" s="35"/>
      <c r="AK239" s="35"/>
      <c r="AL239" s="35"/>
      <c r="AM239" s="35"/>
      <c r="AN239" s="35"/>
      <c r="AO239" s="35"/>
      <c r="AP239" s="35"/>
      <c r="AQ239" s="35"/>
      <c r="AR239" s="35"/>
      <c r="AS239" s="35"/>
      <c r="AT239" s="35"/>
      <c r="AU239" s="35"/>
      <c r="AV239" s="35"/>
      <c r="AW239" s="35"/>
      <c r="AX239" s="35"/>
      <c r="AY239" s="35"/>
      <c r="AZ239" s="35"/>
      <c r="BA239" s="35"/>
      <c r="BB239" s="35"/>
    </row>
    <row r="240" spans="1:63" s="77" customFormat="1" ht="24.95" customHeight="1" thickBot="1" x14ac:dyDescent="0.2">
      <c r="A240" s="1070"/>
      <c r="B240" s="2991"/>
      <c r="C240" s="2992"/>
      <c r="D240" s="232" t="s">
        <v>72</v>
      </c>
      <c r="E240" s="1072"/>
      <c r="F240" s="1073"/>
      <c r="G240" s="47" t="s">
        <v>72</v>
      </c>
      <c r="H240" s="1072"/>
      <c r="I240" s="1073"/>
      <c r="J240" s="47" t="s">
        <v>72</v>
      </c>
      <c r="K240" s="1072"/>
      <c r="L240" s="1073"/>
      <c r="M240" s="47" t="s">
        <v>72</v>
      </c>
      <c r="N240" s="1072"/>
      <c r="O240" s="1073"/>
      <c r="P240" s="47" t="s">
        <v>72</v>
      </c>
      <c r="Q240" s="1072"/>
      <c r="R240" s="1073"/>
      <c r="S240" s="47" t="s">
        <v>72</v>
      </c>
      <c r="T240" s="1072"/>
      <c r="U240" s="1073"/>
      <c r="V240" s="177" t="s">
        <v>72</v>
      </c>
      <c r="W240" s="2993">
        <f>E240+H240+K240+N240+Q240+T240</f>
        <v>0</v>
      </c>
      <c r="X240" s="2994"/>
      <c r="Y240" s="248" t="s">
        <v>72</v>
      </c>
      <c r="Z240" s="2981"/>
      <c r="AA240" s="2982"/>
      <c r="AB240" s="820" t="s">
        <v>86</v>
      </c>
      <c r="AC240" s="821"/>
      <c r="AD240" s="822"/>
      <c r="AE240" s="822"/>
      <c r="AF240" s="59" t="str">
        <f>IF(A240="","←「令和６年４月１日現在」の在籍生徒数が未記入です",
IF(OR(E240="",H240="",K240="",N240="",Q240="",T240=""),
"←中途退学者等（A）の内訳が未記入です。該当者がいない場合は「0」と記入してください",
IF(W240&gt;A240,"←（A）が在籍生徒数を上回っています",
IF(Z240="","←通信制高校への転編入者数が未記入です（該当者がいない場合は「0」と記入してください）",
IF(Z240&gt;W240,"←通信制高校への転編入者数が（A）を上回っています",
"")))))</f>
        <v>←「令和６年４月１日現在」の在籍生徒数が未記入です</v>
      </c>
      <c r="AG240" s="89"/>
      <c r="AH240" s="35"/>
      <c r="AI240" s="35"/>
      <c r="AJ240" s="35"/>
      <c r="AK240" s="35"/>
      <c r="AL240" s="35"/>
      <c r="AM240" s="35"/>
      <c r="AN240" s="35"/>
      <c r="AO240" s="35"/>
      <c r="AP240" s="35"/>
      <c r="AQ240" s="35"/>
      <c r="AR240" s="35"/>
      <c r="AS240" s="35"/>
      <c r="AT240" s="35"/>
      <c r="AU240" s="35"/>
      <c r="AV240" s="35"/>
      <c r="AW240" s="35"/>
      <c r="AX240" s="35"/>
      <c r="AY240" s="35"/>
      <c r="AZ240" s="35"/>
      <c r="BA240" s="35"/>
      <c r="BB240" s="35"/>
    </row>
    <row r="241" spans="1:54" s="77" customFormat="1" ht="14.25" customHeight="1" x14ac:dyDescent="0.15">
      <c r="A241" s="2006" t="s">
        <v>4726</v>
      </c>
      <c r="B241" s="2006"/>
      <c r="C241" s="2006"/>
      <c r="D241" s="2006"/>
      <c r="E241" s="2006"/>
      <c r="F241" s="2006"/>
      <c r="G241" s="2006"/>
      <c r="H241" s="2006"/>
      <c r="I241" s="2006"/>
      <c r="J241" s="2006"/>
      <c r="K241" s="2006"/>
      <c r="L241" s="2006"/>
      <c r="M241" s="2006"/>
      <c r="N241" s="2006"/>
      <c r="O241" s="2006"/>
      <c r="P241" s="2006"/>
      <c r="Q241" s="2006"/>
      <c r="R241" s="2006"/>
      <c r="S241" s="2006"/>
      <c r="T241" s="2006"/>
      <c r="U241" s="2006"/>
      <c r="V241" s="2006"/>
      <c r="W241" s="2006"/>
      <c r="X241" s="2006"/>
      <c r="Y241" s="2006"/>
      <c r="Z241" s="2006"/>
      <c r="AA241" s="2006"/>
      <c r="AB241" s="2006"/>
      <c r="AC241" s="2006"/>
      <c r="AD241" s="2006"/>
      <c r="AE241" s="2006"/>
      <c r="AF241" s="54"/>
      <c r="AG241" s="82"/>
      <c r="AH241" s="35"/>
      <c r="AI241" s="35"/>
      <c r="AJ241" s="35"/>
      <c r="AK241" s="35"/>
      <c r="AL241" s="35"/>
      <c r="AM241" s="35"/>
      <c r="AN241" s="35"/>
      <c r="AO241" s="35"/>
      <c r="AP241" s="35"/>
      <c r="AQ241" s="35"/>
      <c r="AR241" s="35"/>
      <c r="AS241" s="35"/>
      <c r="AT241" s="35"/>
      <c r="AU241" s="35"/>
      <c r="AV241" s="35"/>
      <c r="AW241" s="35"/>
      <c r="AX241" s="35"/>
      <c r="AY241" s="35"/>
      <c r="AZ241" s="35"/>
      <c r="BA241" s="35"/>
      <c r="BB241" s="35"/>
    </row>
    <row r="242" spans="1:54" s="77" customFormat="1" ht="3" customHeight="1" x14ac:dyDescent="0.1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G242" s="82"/>
      <c r="AH242" s="35"/>
      <c r="AI242" s="35"/>
      <c r="AJ242" s="35"/>
      <c r="AK242" s="35"/>
      <c r="AL242" s="35"/>
      <c r="AM242" s="35"/>
      <c r="AN242" s="35"/>
      <c r="AO242" s="35"/>
      <c r="AP242" s="35"/>
      <c r="AQ242" s="35"/>
      <c r="AR242" s="35"/>
      <c r="AS242" s="35"/>
      <c r="AT242" s="35"/>
      <c r="AU242" s="35"/>
      <c r="AV242" s="35"/>
      <c r="AW242" s="35"/>
      <c r="AX242" s="35"/>
      <c r="AY242" s="35"/>
      <c r="AZ242" s="35"/>
      <c r="BA242" s="35"/>
      <c r="BB242" s="35"/>
    </row>
    <row r="243" spans="1:54" s="77" customFormat="1" ht="3" customHeight="1" x14ac:dyDescent="0.1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G243" s="82"/>
      <c r="AH243" s="35"/>
      <c r="AI243" s="35"/>
      <c r="AJ243" s="35"/>
      <c r="AK243" s="35"/>
      <c r="AL243" s="35"/>
      <c r="AM243" s="35"/>
      <c r="AN243" s="35"/>
      <c r="AO243" s="35"/>
      <c r="AP243" s="35"/>
      <c r="AQ243" s="35"/>
      <c r="AR243" s="35"/>
      <c r="AS243" s="35"/>
      <c r="AT243" s="35"/>
      <c r="AU243" s="35"/>
      <c r="AV243" s="35"/>
      <c r="AW243" s="35"/>
      <c r="AX243" s="35"/>
      <c r="AY243" s="35"/>
      <c r="AZ243" s="35"/>
      <c r="BA243" s="35"/>
      <c r="BB243" s="35"/>
    </row>
    <row r="244" spans="1:54" s="77" customFormat="1" ht="3" customHeight="1" x14ac:dyDescent="0.1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G244" s="82"/>
      <c r="AH244" s="35"/>
      <c r="AI244" s="35"/>
      <c r="AJ244" s="35"/>
      <c r="AK244" s="35"/>
      <c r="AL244" s="35"/>
      <c r="AM244" s="35"/>
      <c r="AN244" s="35"/>
      <c r="AO244" s="35"/>
      <c r="AP244" s="35"/>
      <c r="AQ244" s="35"/>
      <c r="AR244" s="35"/>
      <c r="AS244" s="35"/>
      <c r="AT244" s="35"/>
      <c r="AU244" s="35"/>
      <c r="AV244" s="35"/>
      <c r="AW244" s="35"/>
      <c r="AX244" s="35"/>
      <c r="AY244" s="35"/>
      <c r="AZ244" s="35"/>
      <c r="BA244" s="35"/>
      <c r="BB244" s="35"/>
    </row>
    <row r="245" spans="1:54" s="77" customFormat="1" ht="18.75" customHeight="1" x14ac:dyDescent="0.15">
      <c r="A245" s="42" t="s">
        <v>2923</v>
      </c>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G245" s="82"/>
      <c r="AH245" s="35"/>
      <c r="AI245" s="35"/>
      <c r="AJ245" s="35"/>
      <c r="AK245" s="35"/>
      <c r="AL245" s="35"/>
      <c r="AM245" s="35"/>
      <c r="AN245" s="35"/>
      <c r="AO245" s="35"/>
      <c r="AP245" s="35"/>
      <c r="AQ245" s="35"/>
      <c r="AR245" s="35"/>
      <c r="AS245" s="35"/>
      <c r="AT245" s="35"/>
      <c r="AU245" s="35"/>
      <c r="AV245" s="35"/>
      <c r="AW245" s="35"/>
      <c r="AX245" s="35"/>
      <c r="AY245" s="35"/>
      <c r="AZ245" s="35"/>
      <c r="BA245" s="35"/>
      <c r="BB245" s="35"/>
    </row>
    <row r="246" spans="1:54" s="77" customFormat="1" ht="4.9000000000000004" customHeight="1" x14ac:dyDescent="0.15">
      <c r="A246" s="42"/>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G246" s="82"/>
      <c r="AH246" s="35"/>
      <c r="AI246" s="35"/>
      <c r="AJ246" s="35"/>
      <c r="AK246" s="35"/>
      <c r="AL246" s="35"/>
      <c r="AM246" s="35"/>
      <c r="AN246" s="35"/>
      <c r="AO246" s="35"/>
      <c r="AP246" s="35"/>
      <c r="AQ246" s="35"/>
      <c r="AR246" s="35"/>
      <c r="AS246" s="35"/>
      <c r="AT246" s="35"/>
      <c r="AU246" s="35"/>
      <c r="AV246" s="35"/>
      <c r="AW246" s="35"/>
      <c r="AX246" s="35"/>
      <c r="AY246" s="35"/>
      <c r="AZ246" s="35"/>
      <c r="BA246" s="35"/>
      <c r="BB246" s="35"/>
    </row>
    <row r="247" spans="1:54" s="77" customFormat="1" ht="13.5" customHeight="1" x14ac:dyDescent="0.15">
      <c r="A247" s="2983" t="s">
        <v>2970</v>
      </c>
      <c r="B247" s="2984"/>
      <c r="C247" s="2984"/>
      <c r="D247" s="2984"/>
      <c r="E247" s="2984"/>
      <c r="F247" s="91"/>
      <c r="G247" s="92"/>
      <c r="H247" s="92"/>
      <c r="I247" s="92"/>
      <c r="J247" s="92"/>
      <c r="K247" s="91"/>
      <c r="L247" s="91"/>
      <c r="M247" s="93"/>
      <c r="N247" s="93"/>
      <c r="O247" s="91"/>
      <c r="P247" s="91"/>
      <c r="Q247" s="94"/>
      <c r="R247" s="1612" t="s">
        <v>199</v>
      </c>
      <c r="S247" s="1613"/>
      <c r="T247" s="1600" t="s">
        <v>213</v>
      </c>
      <c r="U247" s="1600"/>
      <c r="V247" s="1600"/>
      <c r="W247" s="1600"/>
      <c r="X247" s="1600"/>
      <c r="Y247" s="1600"/>
      <c r="Z247" s="1600"/>
      <c r="AA247" s="1600"/>
      <c r="AB247" s="1600"/>
      <c r="AC247" s="1600"/>
      <c r="AD247" s="1600"/>
      <c r="AE247" s="1600"/>
      <c r="AF247" s="54"/>
      <c r="AG247" s="82"/>
      <c r="AH247" s="35"/>
      <c r="AI247" s="35"/>
      <c r="AJ247" s="35"/>
      <c r="AK247" s="35"/>
      <c r="AL247" s="35"/>
      <c r="AM247" s="35"/>
      <c r="AN247" s="35"/>
      <c r="AO247" s="35"/>
      <c r="AP247" s="35"/>
      <c r="AQ247" s="35"/>
      <c r="AR247" s="35"/>
      <c r="AS247" s="35"/>
      <c r="AT247" s="35"/>
      <c r="AU247" s="35"/>
      <c r="AV247" s="35"/>
      <c r="AW247" s="35"/>
      <c r="AX247" s="35"/>
      <c r="AY247" s="35"/>
      <c r="AZ247" s="35"/>
      <c r="BA247" s="35"/>
      <c r="BB247" s="35"/>
    </row>
    <row r="248" spans="1:54" s="77" customFormat="1" ht="6.75" customHeight="1" x14ac:dyDescent="0.15">
      <c r="A248" s="2985"/>
      <c r="B248" s="2986"/>
      <c r="C248" s="2986"/>
      <c r="D248" s="2986"/>
      <c r="E248" s="2986"/>
      <c r="F248" s="2987" t="s">
        <v>214</v>
      </c>
      <c r="G248" s="2988"/>
      <c r="H248" s="2988"/>
      <c r="I248" s="2988"/>
      <c r="J248" s="2988"/>
      <c r="K248" s="2988"/>
      <c r="L248" s="2988"/>
      <c r="M248" s="139"/>
      <c r="N248" s="139"/>
      <c r="O248" s="140"/>
      <c r="P248" s="140"/>
      <c r="Q248" s="141"/>
      <c r="R248" s="40"/>
      <c r="S248" s="40"/>
      <c r="T248" s="1600"/>
      <c r="U248" s="1600"/>
      <c r="V248" s="1600"/>
      <c r="W248" s="1600"/>
      <c r="X248" s="1600"/>
      <c r="Y248" s="1600"/>
      <c r="Z248" s="1600"/>
      <c r="AA248" s="1600"/>
      <c r="AB248" s="1600"/>
      <c r="AC248" s="1600"/>
      <c r="AD248" s="1600"/>
      <c r="AE248" s="1600"/>
      <c r="AF248" s="54"/>
      <c r="AG248" s="82"/>
      <c r="AH248" s="35"/>
      <c r="AI248" s="35"/>
      <c r="AJ248" s="35"/>
      <c r="AK248" s="35"/>
      <c r="AL248" s="35"/>
      <c r="AM248" s="35"/>
      <c r="AN248" s="35"/>
      <c r="AO248" s="35"/>
      <c r="AP248" s="35"/>
      <c r="AQ248" s="35"/>
      <c r="AR248" s="35"/>
      <c r="AS248" s="35"/>
      <c r="AT248" s="35"/>
      <c r="AU248" s="35"/>
      <c r="AV248" s="35"/>
      <c r="AW248" s="35"/>
      <c r="AX248" s="35"/>
      <c r="AY248" s="35"/>
      <c r="AZ248" s="35"/>
      <c r="BA248" s="35"/>
      <c r="BB248" s="35"/>
    </row>
    <row r="249" spans="1:54" s="77" customFormat="1" ht="39" customHeight="1" thickBot="1" x14ac:dyDescent="0.2">
      <c r="A249" s="2985"/>
      <c r="B249" s="2986"/>
      <c r="C249" s="2986"/>
      <c r="D249" s="2986"/>
      <c r="E249" s="2986"/>
      <c r="F249" s="2989"/>
      <c r="G249" s="2990"/>
      <c r="H249" s="2990"/>
      <c r="I249" s="2990"/>
      <c r="J249" s="2990"/>
      <c r="K249" s="2990"/>
      <c r="L249" s="2990"/>
      <c r="M249" s="1605" t="s">
        <v>4727</v>
      </c>
      <c r="N249" s="1606"/>
      <c r="O249" s="1606"/>
      <c r="P249" s="1606"/>
      <c r="Q249" s="1607"/>
      <c r="R249" s="40"/>
      <c r="S249" s="40"/>
      <c r="T249" s="1600"/>
      <c r="U249" s="1600"/>
      <c r="V249" s="1600"/>
      <c r="W249" s="1600"/>
      <c r="X249" s="1600"/>
      <c r="Y249" s="1600"/>
      <c r="Z249" s="1600"/>
      <c r="AA249" s="1600"/>
      <c r="AB249" s="1600"/>
      <c r="AC249" s="1600"/>
      <c r="AD249" s="1600"/>
      <c r="AE249" s="1600"/>
      <c r="AF249" s="1244" t="str">
        <f>IF(A250="","←「卒業者数」が未記入です。（卒業者がいない場合は「０」と記入してください。）",
IF(AND(A250&gt;0,H250=""),"←「大学への進学者数」が未記入です。（進学者がいない場合は「０」と記入してください。）",
IF(SUM(H250:K251)&gt;A250,"←「大学・短大への進学者数」合計が「卒業者数」を上回っています。",
IF(AND(H250&gt;0,M250=""),"←「併設・系列の大学への進学者数」が未記入です。（進学者がいない場合は「０」と記入してください。）",
IF(M250&gt;H250,"←「併設・系列の大学への進学者数」が「大学への進学者数」を上回っています。","")))))</f>
        <v>←「卒業者数」が未記入です。（卒業者がいない場合は「０」と記入してください。）</v>
      </c>
      <c r="AG249" s="82"/>
      <c r="AH249" s="35"/>
      <c r="AI249" s="35"/>
      <c r="AJ249" s="35"/>
      <c r="AK249" s="35"/>
      <c r="AL249" s="35"/>
      <c r="AM249" s="35"/>
      <c r="AN249" s="35"/>
      <c r="AO249" s="35"/>
      <c r="AP249" s="35"/>
      <c r="AQ249" s="35"/>
      <c r="AR249" s="35"/>
      <c r="AS249" s="35"/>
      <c r="AT249" s="35"/>
      <c r="AU249" s="35"/>
      <c r="AV249" s="35"/>
      <c r="AW249" s="35"/>
      <c r="AX249" s="35"/>
      <c r="AY249" s="35"/>
      <c r="AZ249" s="35"/>
      <c r="BA249" s="35"/>
      <c r="BB249" s="35"/>
    </row>
    <row r="250" spans="1:54" s="77" customFormat="1" ht="15" customHeight="1" x14ac:dyDescent="0.15">
      <c r="A250" s="1585"/>
      <c r="B250" s="1586"/>
      <c r="C250" s="1586"/>
      <c r="D250" s="1587"/>
      <c r="E250" s="185"/>
      <c r="F250" s="2973" t="s">
        <v>215</v>
      </c>
      <c r="G250" s="2973"/>
      <c r="H250" s="2974"/>
      <c r="I250" s="2975"/>
      <c r="J250" s="2975"/>
      <c r="K250" s="2976"/>
      <c r="L250" s="823" t="s">
        <v>86</v>
      </c>
      <c r="M250" s="2974"/>
      <c r="N250" s="2975"/>
      <c r="O250" s="2975"/>
      <c r="P250" s="2976"/>
      <c r="Q250" s="824" t="s">
        <v>86</v>
      </c>
      <c r="R250" s="40"/>
      <c r="S250" s="40"/>
      <c r="T250" s="1600"/>
      <c r="U250" s="1600"/>
      <c r="V250" s="1600"/>
      <c r="W250" s="1600"/>
      <c r="X250" s="1600"/>
      <c r="Y250" s="1600"/>
      <c r="Z250" s="1600"/>
      <c r="AA250" s="1600"/>
      <c r="AB250" s="1600"/>
      <c r="AC250" s="1600"/>
      <c r="AD250" s="1600"/>
      <c r="AE250" s="1600"/>
      <c r="AF250" s="1244"/>
      <c r="AG250" s="89"/>
      <c r="AH250" s="35"/>
      <c r="AI250" s="35"/>
      <c r="AJ250" s="35"/>
      <c r="AK250" s="35"/>
      <c r="AL250" s="35"/>
      <c r="AM250" s="35"/>
      <c r="AN250" s="35"/>
      <c r="AO250" s="35"/>
      <c r="AP250" s="35"/>
      <c r="AQ250" s="35"/>
      <c r="AR250" s="35"/>
      <c r="AS250" s="35"/>
      <c r="AT250" s="35"/>
      <c r="AU250" s="35"/>
      <c r="AV250" s="35"/>
      <c r="AW250" s="35"/>
      <c r="AX250" s="35"/>
      <c r="AY250" s="35"/>
      <c r="AZ250" s="35"/>
      <c r="BA250" s="35"/>
      <c r="BB250" s="35"/>
    </row>
    <row r="251" spans="1:54" s="35" customFormat="1" ht="15" customHeight="1" thickBot="1" x14ac:dyDescent="0.2">
      <c r="A251" s="1588"/>
      <c r="B251" s="1589"/>
      <c r="C251" s="1589"/>
      <c r="D251" s="1590"/>
      <c r="E251" s="186" t="s">
        <v>34</v>
      </c>
      <c r="F251" s="2977" t="s">
        <v>216</v>
      </c>
      <c r="G251" s="2977"/>
      <c r="H251" s="2978"/>
      <c r="I251" s="2979"/>
      <c r="J251" s="2979"/>
      <c r="K251" s="2980"/>
      <c r="L251" s="825" t="s">
        <v>86</v>
      </c>
      <c r="M251" s="2978"/>
      <c r="N251" s="2979"/>
      <c r="O251" s="2979"/>
      <c r="P251" s="2980"/>
      <c r="Q251" s="826" t="s">
        <v>86</v>
      </c>
      <c r="R251" s="60"/>
      <c r="S251" s="60"/>
      <c r="T251" s="1600"/>
      <c r="U251" s="1600"/>
      <c r="V251" s="1600"/>
      <c r="W251" s="1600"/>
      <c r="X251" s="1600"/>
      <c r="Y251" s="1600"/>
      <c r="Z251" s="1600"/>
      <c r="AA251" s="1600"/>
      <c r="AB251" s="1600"/>
      <c r="AC251" s="1600"/>
      <c r="AD251" s="1600"/>
      <c r="AE251" s="1600"/>
      <c r="AF251" s="1599" t="str">
        <f>IF(A250="","",IF(AND(A250&gt;0,H251=""),"←「短大への進学者数」が未記入です。（進学者がいない場合は「０」と記入してください。）",IF(AND(H251&gt;0,M251=""),"←「併設・系列の短大への進学者数」が未記入です。（進学者がいない場合は「０」と記入してください。）",IF(M251&gt;H251,"←「併設・系列の短大への進学者数」が「短大への進学者数」を上回っています。",""))))</f>
        <v/>
      </c>
      <c r="AG251" s="89"/>
    </row>
    <row r="252" spans="1:54" ht="3" customHeight="1" x14ac:dyDescent="0.1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1599"/>
    </row>
    <row r="253" spans="1:54" ht="3" customHeight="1" x14ac:dyDescent="0.1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1599"/>
    </row>
    <row r="254" spans="1:54" ht="3" customHeight="1" x14ac:dyDescent="0.1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1599"/>
    </row>
    <row r="255" spans="1:54" s="77" customFormat="1" ht="15" customHeight="1" x14ac:dyDescent="0.15">
      <c r="A255" s="2351" t="s">
        <v>2971</v>
      </c>
      <c r="B255" s="2352"/>
      <c r="C255" s="2352"/>
      <c r="D255" s="2352"/>
      <c r="E255" s="2352"/>
      <c r="F255" s="2352"/>
      <c r="G255" s="2352"/>
      <c r="H255" s="2352"/>
      <c r="I255" s="2352"/>
      <c r="J255" s="2352"/>
      <c r="K255" s="2352"/>
      <c r="L255" s="2352"/>
      <c r="M255" s="2352"/>
      <c r="N255" s="2352"/>
      <c r="O255" s="2352"/>
      <c r="P255" s="2352"/>
      <c r="Q255" s="2352"/>
      <c r="R255" s="2352"/>
      <c r="S255" s="2352"/>
      <c r="T255" s="2352"/>
      <c r="U255" s="2352"/>
      <c r="V255" s="2352"/>
      <c r="W255" s="2352"/>
      <c r="X255" s="2352"/>
      <c r="Y255" s="2352"/>
      <c r="Z255" s="2352"/>
      <c r="AA255" s="2352"/>
      <c r="AB255" s="2352"/>
      <c r="AC255" s="2352"/>
      <c r="AD255" s="2352"/>
      <c r="AE255" s="2352"/>
      <c r="AF255" s="1599"/>
      <c r="AG255" s="82"/>
      <c r="AH255" s="35"/>
      <c r="AI255" s="35"/>
      <c r="AJ255" s="35"/>
      <c r="AK255" s="35"/>
      <c r="AL255" s="35"/>
      <c r="AM255" s="35"/>
      <c r="AN255" s="35"/>
      <c r="AO255" s="35"/>
      <c r="AP255" s="35"/>
      <c r="AQ255" s="35"/>
      <c r="AR255" s="35"/>
      <c r="AS255" s="35"/>
      <c r="AT255" s="35"/>
      <c r="AU255" s="35"/>
      <c r="AV255" s="35"/>
      <c r="AW255" s="35"/>
      <c r="AX255" s="35"/>
      <c r="AY255" s="35"/>
      <c r="AZ255" s="35"/>
      <c r="BA255" s="35"/>
      <c r="BB255" s="35"/>
    </row>
    <row r="256" spans="1:54" s="77" customFormat="1" ht="4.9000000000000004" customHeight="1" x14ac:dyDescent="0.15">
      <c r="A256" s="41"/>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54"/>
      <c r="AG256" s="82"/>
      <c r="AH256" s="35"/>
      <c r="AI256" s="35"/>
      <c r="AJ256" s="35"/>
      <c r="AK256" s="35"/>
      <c r="AL256" s="35"/>
      <c r="AM256" s="35"/>
      <c r="AN256" s="35"/>
      <c r="AO256" s="35"/>
      <c r="AP256" s="35"/>
      <c r="AQ256" s="35"/>
      <c r="AR256" s="35"/>
      <c r="AS256" s="35"/>
      <c r="AT256" s="35"/>
      <c r="AU256" s="35"/>
      <c r="AV256" s="35"/>
      <c r="AW256" s="35"/>
      <c r="AX256" s="35"/>
      <c r="AY256" s="35"/>
      <c r="AZ256" s="35"/>
      <c r="BA256" s="35"/>
      <c r="BB256" s="35"/>
    </row>
    <row r="257" spans="1:59" s="77" customFormat="1" ht="15" customHeight="1" x14ac:dyDescent="0.15">
      <c r="A257" s="41" t="s">
        <v>73</v>
      </c>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54"/>
      <c r="AG257" s="82"/>
      <c r="AH257" s="35"/>
      <c r="AI257" s="35"/>
      <c r="AJ257" s="35"/>
      <c r="AK257" s="35"/>
      <c r="AL257" s="35"/>
      <c r="AM257" s="35"/>
      <c r="AN257" s="35"/>
      <c r="AO257" s="35"/>
      <c r="AP257" s="35"/>
      <c r="AQ257" s="35"/>
      <c r="AR257" s="35"/>
      <c r="AS257" s="35"/>
      <c r="AT257" s="35"/>
      <c r="AU257" s="35"/>
      <c r="AV257" s="35"/>
      <c r="AW257" s="35"/>
      <c r="AX257" s="35"/>
      <c r="AY257" s="35"/>
      <c r="AZ257" s="35"/>
      <c r="BA257" s="35"/>
      <c r="BB257" s="35"/>
    </row>
    <row r="258" spans="1:59" s="77" customFormat="1" ht="4.9000000000000004" customHeight="1" x14ac:dyDescent="0.15">
      <c r="A258" s="1080"/>
      <c r="B258" s="1080"/>
      <c r="C258" s="1080"/>
      <c r="D258" s="1080"/>
      <c r="E258" s="1080"/>
      <c r="F258" s="1080"/>
      <c r="G258" s="1080"/>
      <c r="H258" s="1080"/>
      <c r="I258" s="1080"/>
      <c r="J258" s="1080"/>
      <c r="K258" s="1080"/>
      <c r="L258" s="1080"/>
      <c r="M258" s="1080"/>
      <c r="N258" s="1080"/>
      <c r="O258" s="1080"/>
      <c r="P258" s="1080"/>
      <c r="Q258" s="1080"/>
      <c r="R258" s="1080"/>
      <c r="S258" s="1080"/>
      <c r="T258" s="1080"/>
      <c r="U258" s="1080"/>
      <c r="V258" s="1080"/>
      <c r="W258" s="1080"/>
      <c r="X258" s="1080"/>
      <c r="Y258" s="1080"/>
      <c r="Z258" s="1080"/>
      <c r="AA258" s="1080"/>
      <c r="AB258" s="1080"/>
      <c r="AC258" s="1080"/>
      <c r="AD258" s="1080"/>
      <c r="AE258" s="1080"/>
      <c r="AF258" s="1631"/>
      <c r="AG258" s="82"/>
      <c r="AH258" s="35"/>
      <c r="AI258" s="35"/>
      <c r="AJ258" s="35"/>
      <c r="AK258" s="35"/>
      <c r="AL258" s="35"/>
      <c r="AM258" s="35"/>
      <c r="AN258" s="35"/>
      <c r="AO258" s="35"/>
      <c r="AP258" s="35"/>
      <c r="AQ258" s="35"/>
      <c r="AR258" s="35"/>
      <c r="AS258" s="35"/>
      <c r="AT258" s="35"/>
      <c r="AU258" s="35"/>
      <c r="AV258" s="35"/>
      <c r="AW258" s="35"/>
      <c r="AX258" s="35"/>
      <c r="AY258" s="35"/>
      <c r="AZ258" s="35"/>
      <c r="BA258" s="35"/>
      <c r="BB258" s="35"/>
    </row>
    <row r="259" spans="1:59" s="77" customFormat="1" ht="30" customHeight="1" x14ac:dyDescent="0.15">
      <c r="A259" s="1081" t="s">
        <v>2899</v>
      </c>
      <c r="B259" s="1081"/>
      <c r="C259" s="1081"/>
      <c r="D259" s="1081"/>
      <c r="E259" s="1081"/>
      <c r="F259" s="1081"/>
      <c r="G259" s="1081"/>
      <c r="H259" s="1081"/>
      <c r="I259" s="1081"/>
      <c r="J259" s="1081"/>
      <c r="K259" s="1081"/>
      <c r="L259" s="1081"/>
      <c r="M259" s="1081"/>
      <c r="N259" s="1081"/>
      <c r="O259" s="1081"/>
      <c r="P259" s="1081"/>
      <c r="Q259" s="1081"/>
      <c r="R259" s="1081"/>
      <c r="S259" s="1081"/>
      <c r="T259" s="1081"/>
      <c r="U259" s="1081"/>
      <c r="V259" s="1081"/>
      <c r="W259" s="1081"/>
      <c r="X259" s="1081"/>
      <c r="Y259" s="1081"/>
      <c r="Z259" s="1081"/>
      <c r="AA259" s="1081"/>
      <c r="AB259" s="1081"/>
      <c r="AC259" s="1081"/>
      <c r="AD259" s="1081"/>
      <c r="AE259" s="1081"/>
      <c r="AF259" s="1631"/>
      <c r="AG259" s="108"/>
      <c r="AH259" s="54"/>
      <c r="AI259" s="54"/>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row>
    <row r="260" spans="1:59" s="77" customFormat="1" ht="19.899999999999999" customHeight="1" x14ac:dyDescent="0.15">
      <c r="A260" s="132"/>
      <c r="B260" s="133"/>
      <c r="C260" s="1643" t="s">
        <v>74</v>
      </c>
      <c r="D260" s="1644"/>
      <c r="E260" s="1644"/>
      <c r="F260" s="1644"/>
      <c r="G260" s="1644"/>
      <c r="H260" s="1644"/>
      <c r="I260" s="1644"/>
      <c r="J260" s="1644"/>
      <c r="K260" s="1644"/>
      <c r="L260" s="1644"/>
      <c r="M260" s="1645"/>
      <c r="N260" s="2799" t="s">
        <v>4796</v>
      </c>
      <c r="O260" s="2799"/>
      <c r="P260" s="1972" t="s">
        <v>4795</v>
      </c>
      <c r="Q260" s="1972"/>
      <c r="R260" s="1972"/>
      <c r="S260" s="1972"/>
      <c r="T260" s="1972"/>
      <c r="U260" s="1972"/>
      <c r="V260" s="1972"/>
      <c r="W260" s="1972"/>
      <c r="X260" s="1972"/>
      <c r="Y260" s="1972"/>
      <c r="Z260" s="1972"/>
      <c r="AA260" s="1972"/>
      <c r="AB260" s="1972"/>
      <c r="AC260" s="1972"/>
      <c r="AD260" s="1972"/>
      <c r="AE260" s="1972"/>
      <c r="AF260" s="58"/>
      <c r="AG260" s="108"/>
      <c r="AH260" s="54"/>
      <c r="AI260" s="54"/>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row>
    <row r="261" spans="1:59" s="77" customFormat="1" ht="15" customHeight="1" x14ac:dyDescent="0.15">
      <c r="A261" s="134"/>
      <c r="B261" s="135"/>
      <c r="C261" s="1643" t="s">
        <v>75</v>
      </c>
      <c r="D261" s="1644"/>
      <c r="E261" s="1644"/>
      <c r="F261" s="1644"/>
      <c r="G261" s="1644"/>
      <c r="H261" s="1645"/>
      <c r="I261" s="1650" t="s">
        <v>2892</v>
      </c>
      <c r="J261" s="1651"/>
      <c r="K261" s="1652"/>
      <c r="L261" s="1656" t="s">
        <v>76</v>
      </c>
      <c r="M261" s="1657"/>
      <c r="N261" s="2799"/>
      <c r="O261" s="2799"/>
      <c r="P261" s="1972"/>
      <c r="Q261" s="1972"/>
      <c r="R261" s="1972"/>
      <c r="S261" s="1972"/>
      <c r="T261" s="1972"/>
      <c r="U261" s="1972"/>
      <c r="V261" s="1972"/>
      <c r="W261" s="1972"/>
      <c r="X261" s="1972"/>
      <c r="Y261" s="1972"/>
      <c r="Z261" s="1972"/>
      <c r="AA261" s="1972"/>
      <c r="AB261" s="1972"/>
      <c r="AC261" s="1972"/>
      <c r="AD261" s="1972"/>
      <c r="AE261" s="1972"/>
      <c r="AF261" s="1631" t="str">
        <f>IF(C263="","←本務者数が未記入です（不明・該当者がいない場合は「0」と記入してください）",
IF(F263="","←JETプログラムのALTの数が未記入です（該当者がいない場合は「0」と記入してください）",
IF(C263&lt;F263,"←JETプログラムのALTの数が本務者数を上回っています",
IF(I263="","←兼務者数が未記入です（該当者がいない場合は「0」と記入してください）",
""))))</f>
        <v>←本務者数が未記入です（不明・該当者がいない場合は「0」と記入してください）</v>
      </c>
      <c r="AG261" s="108"/>
      <c r="AH261" s="54"/>
      <c r="AI261" s="54"/>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row>
    <row r="262" spans="1:59" s="77" customFormat="1" ht="34.9" customHeight="1" thickBot="1" x14ac:dyDescent="0.2">
      <c r="A262" s="136"/>
      <c r="B262" s="137"/>
      <c r="C262" s="1648"/>
      <c r="D262" s="1649"/>
      <c r="E262" s="1649"/>
      <c r="F262" s="2346" t="s">
        <v>2893</v>
      </c>
      <c r="G262" s="2347"/>
      <c r="H262" s="2348"/>
      <c r="I262" s="1653"/>
      <c r="J262" s="1654"/>
      <c r="K262" s="1655"/>
      <c r="L262" s="1658"/>
      <c r="M262" s="1659"/>
      <c r="N262" s="2799"/>
      <c r="O262" s="2799"/>
      <c r="P262" s="1972"/>
      <c r="Q262" s="1972"/>
      <c r="R262" s="1972"/>
      <c r="S262" s="1972"/>
      <c r="T262" s="1972"/>
      <c r="U262" s="1972"/>
      <c r="V262" s="1972"/>
      <c r="W262" s="1972"/>
      <c r="X262" s="1972"/>
      <c r="Y262" s="1972"/>
      <c r="Z262" s="1972"/>
      <c r="AA262" s="1972"/>
      <c r="AB262" s="1972"/>
      <c r="AC262" s="1972"/>
      <c r="AD262" s="1972"/>
      <c r="AE262" s="1972"/>
      <c r="AF262" s="1631"/>
      <c r="AG262" s="108"/>
      <c r="AH262" s="54"/>
      <c r="AI262" s="54"/>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row>
    <row r="263" spans="1:59" s="77" customFormat="1" ht="38.25" customHeight="1" thickBot="1" x14ac:dyDescent="0.2">
      <c r="A263" s="2007" t="s">
        <v>77</v>
      </c>
      <c r="B263" s="1995"/>
      <c r="C263" s="2333"/>
      <c r="D263" s="2334"/>
      <c r="E263" s="198" t="s">
        <v>34</v>
      </c>
      <c r="F263" s="2333"/>
      <c r="G263" s="2334"/>
      <c r="H263" s="199" t="s">
        <v>34</v>
      </c>
      <c r="I263" s="2971"/>
      <c r="J263" s="2972"/>
      <c r="K263" s="293" t="s">
        <v>86</v>
      </c>
      <c r="L263" s="2337">
        <f>C263+I263</f>
        <v>0</v>
      </c>
      <c r="M263" s="2338"/>
      <c r="N263" s="2799"/>
      <c r="O263" s="2799"/>
      <c r="P263" s="1972"/>
      <c r="Q263" s="1972"/>
      <c r="R263" s="1972"/>
      <c r="S263" s="1972"/>
      <c r="T263" s="1972"/>
      <c r="U263" s="1972"/>
      <c r="V263" s="1972"/>
      <c r="W263" s="1972"/>
      <c r="X263" s="1972"/>
      <c r="Y263" s="1972"/>
      <c r="Z263" s="1972"/>
      <c r="AA263" s="1972"/>
      <c r="AB263" s="1972"/>
      <c r="AC263" s="1972"/>
      <c r="AD263" s="1972"/>
      <c r="AE263" s="1972"/>
      <c r="AF263" s="58"/>
      <c r="AG263" s="108"/>
      <c r="AH263" s="54"/>
      <c r="AI263" s="54"/>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row>
    <row r="264" spans="1:59" s="77" customFormat="1" ht="4.9000000000000004" customHeight="1" x14ac:dyDescent="0.15">
      <c r="A264" s="290"/>
      <c r="B264" s="828"/>
      <c r="F264" s="829"/>
      <c r="G264" s="829"/>
      <c r="H264" s="830"/>
      <c r="I264" s="831"/>
      <c r="J264" s="831"/>
      <c r="K264" s="829"/>
      <c r="L264" s="829"/>
      <c r="M264" s="832"/>
      <c r="N264" s="833"/>
      <c r="O264" s="833"/>
      <c r="P264" s="834"/>
      <c r="Q264" s="834"/>
      <c r="R264" s="834"/>
      <c r="S264" s="834"/>
      <c r="T264" s="834"/>
      <c r="U264" s="834"/>
      <c r="V264" s="834"/>
      <c r="W264" s="834"/>
      <c r="X264" s="834"/>
      <c r="Y264" s="834"/>
      <c r="Z264" s="834"/>
      <c r="AA264" s="834"/>
      <c r="AB264" s="834"/>
      <c r="AC264" s="834"/>
      <c r="AD264" s="834"/>
      <c r="AE264" s="834"/>
      <c r="AF264" s="58"/>
      <c r="AG264" s="107"/>
      <c r="AH264" s="54"/>
      <c r="AI264" s="54"/>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row>
    <row r="265" spans="1:59" s="77" customFormat="1" ht="4.9000000000000004" customHeight="1" x14ac:dyDescent="0.15">
      <c r="A265" s="290"/>
      <c r="B265" s="828"/>
      <c r="F265" s="829"/>
      <c r="G265" s="829"/>
      <c r="H265" s="832"/>
      <c r="I265" s="831"/>
      <c r="J265" s="831"/>
      <c r="K265" s="829"/>
      <c r="L265" s="829"/>
      <c r="M265" s="832"/>
      <c r="N265" s="833"/>
      <c r="O265" s="833"/>
      <c r="P265" s="834"/>
      <c r="Q265" s="834"/>
      <c r="R265" s="834"/>
      <c r="S265" s="834"/>
      <c r="T265" s="834"/>
      <c r="U265" s="834"/>
      <c r="V265" s="834"/>
      <c r="W265" s="834"/>
      <c r="X265" s="834"/>
      <c r="Y265" s="834"/>
      <c r="Z265" s="834"/>
      <c r="AA265" s="834"/>
      <c r="AB265" s="834"/>
      <c r="AC265" s="834"/>
      <c r="AD265" s="834"/>
      <c r="AE265" s="834"/>
      <c r="AF265" s="50"/>
      <c r="AG265" s="50"/>
      <c r="AH265" s="54"/>
      <c r="AI265" s="54"/>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row>
    <row r="266" spans="1:59" s="77" customFormat="1" ht="31.5" customHeight="1" x14ac:dyDescent="0.15">
      <c r="A266" s="2954" t="s">
        <v>3084</v>
      </c>
      <c r="B266" s="2955"/>
      <c r="C266" s="2955"/>
      <c r="D266" s="2955"/>
      <c r="E266" s="2955"/>
      <c r="F266" s="2955"/>
      <c r="G266" s="2955"/>
      <c r="H266" s="2955"/>
      <c r="I266" s="2955"/>
      <c r="J266" s="2955"/>
      <c r="K266" s="2955"/>
      <c r="L266" s="2955"/>
      <c r="M266" s="2955"/>
      <c r="N266" s="2955"/>
      <c r="O266" s="2955"/>
      <c r="P266" s="2955"/>
      <c r="Q266" s="2955"/>
      <c r="R266" s="2955"/>
      <c r="S266" s="2955"/>
      <c r="T266" s="2955"/>
      <c r="U266" s="2955"/>
      <c r="V266" s="2955"/>
      <c r="W266" s="2955"/>
      <c r="X266" s="2955"/>
      <c r="Y266" s="2955"/>
      <c r="Z266" s="2955"/>
      <c r="AA266" s="2955"/>
      <c r="AB266" s="2955"/>
      <c r="AC266" s="2955"/>
      <c r="AD266" s="2955"/>
      <c r="AE266" s="2955"/>
      <c r="AF266" s="50"/>
      <c r="AG266" s="50"/>
      <c r="AH266" s="54"/>
      <c r="AI266" s="54"/>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row>
    <row r="267" spans="1:59" s="77" customFormat="1" ht="4.9000000000000004" customHeight="1" x14ac:dyDescent="0.15">
      <c r="A267" s="458"/>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50"/>
      <c r="AG267" s="50"/>
      <c r="AH267" s="54"/>
      <c r="AI267" s="54"/>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row>
    <row r="268" spans="1:59" s="77" customFormat="1" ht="40.15" customHeight="1" thickBot="1" x14ac:dyDescent="0.2">
      <c r="A268" s="2956"/>
      <c r="B268" s="2957"/>
      <c r="C268" s="2957"/>
      <c r="D268" s="2957"/>
      <c r="E268" s="2957"/>
      <c r="F268" s="2957"/>
      <c r="G268" s="2957"/>
      <c r="H268" s="2957"/>
      <c r="I268" s="2957"/>
      <c r="J268" s="2958"/>
      <c r="K268" s="2959" t="s">
        <v>2861</v>
      </c>
      <c r="L268" s="2960"/>
      <c r="M268" s="2961"/>
      <c r="N268" s="2962" t="s">
        <v>2857</v>
      </c>
      <c r="O268" s="2963"/>
      <c r="P268" s="2964"/>
      <c r="Q268" s="2965" t="s">
        <v>2858</v>
      </c>
      <c r="R268" s="2965"/>
      <c r="S268" s="2965"/>
      <c r="T268" s="2966" t="s">
        <v>2859</v>
      </c>
      <c r="U268" s="2966"/>
      <c r="V268" s="2966"/>
      <c r="W268" s="2967" t="s">
        <v>2862</v>
      </c>
      <c r="X268" s="2967"/>
      <c r="Y268" s="2967"/>
      <c r="Z268" s="2968" t="s">
        <v>2898</v>
      </c>
      <c r="AA268" s="2968"/>
      <c r="AB268" s="2968"/>
      <c r="AC268" s="2969" t="s">
        <v>79</v>
      </c>
      <c r="AD268" s="2970"/>
      <c r="AE268" s="2970"/>
      <c r="AF268" s="50"/>
      <c r="AG268" s="50"/>
      <c r="AH268" s="54"/>
      <c r="AI268" s="54"/>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row>
    <row r="269" spans="1:59" s="77" customFormat="1" ht="18" customHeight="1" x14ac:dyDescent="0.15">
      <c r="A269" s="1058" t="s">
        <v>2897</v>
      </c>
      <c r="B269" s="1058"/>
      <c r="C269" s="1058"/>
      <c r="D269" s="1058"/>
      <c r="E269" s="1058"/>
      <c r="F269" s="1058"/>
      <c r="G269" s="1058"/>
      <c r="H269" s="1058"/>
      <c r="I269" s="1058"/>
      <c r="J269" s="1059"/>
      <c r="K269" s="1666" t="str">
        <f>IF(F263&lt;L263,"○",IF(F263=L263,"×"))</f>
        <v>×</v>
      </c>
      <c r="L269" s="1062"/>
      <c r="M269" s="1062"/>
      <c r="N269" s="1062" t="str">
        <f>IF(F263&gt;0,"○",IF(F263=0,"×",))</f>
        <v>×</v>
      </c>
      <c r="O269" s="1062"/>
      <c r="P269" s="1062"/>
      <c r="Q269" s="2952"/>
      <c r="R269" s="2952"/>
      <c r="S269" s="2952"/>
      <c r="T269" s="2952"/>
      <c r="U269" s="2952"/>
      <c r="V269" s="2952"/>
      <c r="W269" s="2952"/>
      <c r="X269" s="2952"/>
      <c r="Y269" s="2952"/>
      <c r="Z269" s="2952"/>
      <c r="AA269" s="2952"/>
      <c r="AB269" s="2952"/>
      <c r="AC269" s="2952"/>
      <c r="AD269" s="2952"/>
      <c r="AE269" s="2953"/>
      <c r="AF269" s="390" t="str">
        <f>IF(OR(Q269="",T269="",W269="",Z269="",AC269=""),"←未回答の項目があります。該当者がいない場合は「×」を選択してください","")</f>
        <v>←未回答の項目があります。該当者がいない場合は「×」を選択してください</v>
      </c>
      <c r="AG269" s="50"/>
      <c r="AH269" s="54"/>
      <c r="AI269" s="54"/>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row>
    <row r="270" spans="1:59" s="77" customFormat="1" ht="18" customHeight="1" thickBot="1" x14ac:dyDescent="0.2">
      <c r="A270" s="1058" t="s">
        <v>3140</v>
      </c>
      <c r="B270" s="1058"/>
      <c r="C270" s="1058"/>
      <c r="D270" s="1058"/>
      <c r="E270" s="1058"/>
      <c r="F270" s="1058"/>
      <c r="G270" s="1058"/>
      <c r="H270" s="1058"/>
      <c r="I270" s="1058"/>
      <c r="J270" s="1059"/>
      <c r="K270" s="2325"/>
      <c r="L270" s="2323"/>
      <c r="M270" s="2323"/>
      <c r="N270" s="2323"/>
      <c r="O270" s="2323"/>
      <c r="P270" s="2323"/>
      <c r="Q270" s="2323"/>
      <c r="R270" s="2323"/>
      <c r="S270" s="2323"/>
      <c r="T270" s="2323"/>
      <c r="U270" s="2323"/>
      <c r="V270" s="2323"/>
      <c r="W270" s="2323"/>
      <c r="X270" s="2323"/>
      <c r="Y270" s="2323"/>
      <c r="Z270" s="2323"/>
      <c r="AA270" s="2323"/>
      <c r="AB270" s="2323"/>
      <c r="AC270" s="2323"/>
      <c r="AD270" s="2323"/>
      <c r="AE270" s="2324"/>
      <c r="AF270" s="54" t="str">
        <f>IF(OR(AND(K269="○",K270=""),AND(N269="○",N270=""),AND(Q269="○",Q270=""),AND(T269="○",T270=""),AND(W269="○",W270=""),AND(Z269="○",Z270=""),AND(AC269="○",AC270="")),"←未回答の項目があります。",
"")</f>
        <v/>
      </c>
      <c r="AG270" s="50"/>
      <c r="AH270" s="54"/>
      <c r="AI270" s="54"/>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row>
    <row r="271" spans="1:59" s="77" customFormat="1" ht="24.95" customHeight="1" x14ac:dyDescent="0.15">
      <c r="A271" s="1636" t="s">
        <v>217</v>
      </c>
      <c r="B271" s="1636"/>
      <c r="C271" s="1637" t="s">
        <v>3088</v>
      </c>
      <c r="D271" s="1638"/>
      <c r="E271" s="1638"/>
      <c r="F271" s="1638"/>
      <c r="G271" s="1638"/>
      <c r="H271" s="1638"/>
      <c r="I271" s="1638"/>
      <c r="J271" s="1638"/>
      <c r="K271" s="1638"/>
      <c r="L271" s="1638"/>
      <c r="M271" s="1638"/>
      <c r="N271" s="1638"/>
      <c r="O271" s="1638"/>
      <c r="P271" s="1638"/>
      <c r="Q271" s="1638"/>
      <c r="R271" s="1638"/>
      <c r="S271" s="1638"/>
      <c r="T271" s="1638"/>
      <c r="U271" s="1638"/>
      <c r="V271" s="1638"/>
      <c r="W271" s="1638"/>
      <c r="X271" s="1638"/>
      <c r="Y271" s="1638"/>
      <c r="Z271" s="1638"/>
      <c r="AA271" s="1638"/>
      <c r="AB271" s="1638"/>
      <c r="AC271" s="1638"/>
      <c r="AD271" s="1638"/>
      <c r="AE271" s="1638"/>
      <c r="AF271" s="50"/>
      <c r="AG271" s="50"/>
      <c r="AH271" s="54"/>
      <c r="AI271" s="54"/>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row>
    <row r="272" spans="1:59" s="77" customFormat="1" ht="12" customHeight="1" x14ac:dyDescent="0.15">
      <c r="A272" s="1562" t="s">
        <v>218</v>
      </c>
      <c r="B272" s="1562"/>
      <c r="C272" s="1639" t="s">
        <v>2891</v>
      </c>
      <c r="D272" s="1639"/>
      <c r="E272" s="1639"/>
      <c r="F272" s="1639"/>
      <c r="G272" s="1639"/>
      <c r="H272" s="1639"/>
      <c r="I272" s="1639"/>
      <c r="J272" s="1639"/>
      <c r="K272" s="1639"/>
      <c r="L272" s="1639"/>
      <c r="M272" s="1639"/>
      <c r="N272" s="1639"/>
      <c r="O272" s="1639"/>
      <c r="P272" s="1639"/>
      <c r="Q272" s="1639"/>
      <c r="R272" s="1639"/>
      <c r="S272" s="1639"/>
      <c r="T272" s="1639"/>
      <c r="U272" s="1639"/>
      <c r="V272" s="1639"/>
      <c r="W272" s="1639"/>
      <c r="X272" s="1639"/>
      <c r="Y272" s="1639"/>
      <c r="Z272" s="1639"/>
      <c r="AA272" s="1639"/>
      <c r="AB272" s="1639"/>
      <c r="AC272" s="1639"/>
      <c r="AD272" s="1639"/>
      <c r="AE272" s="1639"/>
      <c r="AF272" s="50"/>
      <c r="AG272" s="50"/>
      <c r="AH272" s="54"/>
      <c r="AI272" s="54"/>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row>
    <row r="273" spans="1:59" s="77" customFormat="1" ht="24.95" customHeight="1" x14ac:dyDescent="0.15">
      <c r="A273" s="1640" t="s">
        <v>219</v>
      </c>
      <c r="B273" s="1640"/>
      <c r="C273" s="1637" t="s">
        <v>3086</v>
      </c>
      <c r="D273" s="1638"/>
      <c r="E273" s="1638"/>
      <c r="F273" s="1638"/>
      <c r="G273" s="1638"/>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638"/>
      <c r="AF273" s="50"/>
      <c r="AG273" s="50"/>
      <c r="AH273" s="54"/>
      <c r="AI273" s="54"/>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row>
    <row r="274" spans="1:59" s="77" customFormat="1" ht="12" customHeight="1" x14ac:dyDescent="0.15">
      <c r="A274" s="1640" t="s">
        <v>3085</v>
      </c>
      <c r="B274" s="1640"/>
      <c r="C274" s="1561" t="s">
        <v>3087</v>
      </c>
      <c r="D274" s="1561"/>
      <c r="E274" s="1561"/>
      <c r="F274" s="1561"/>
      <c r="G274" s="1561"/>
      <c r="H274" s="1561"/>
      <c r="I274" s="1561"/>
      <c r="J274" s="1561"/>
      <c r="K274" s="1561"/>
      <c r="L274" s="1561"/>
      <c r="M274" s="1561"/>
      <c r="N274" s="1561"/>
      <c r="O274" s="1561"/>
      <c r="P274" s="1561"/>
      <c r="Q274" s="1561"/>
      <c r="R274" s="1561"/>
      <c r="S274" s="1561"/>
      <c r="T274" s="1561"/>
      <c r="U274" s="1561"/>
      <c r="V274" s="1561"/>
      <c r="W274" s="1561"/>
      <c r="X274" s="1561"/>
      <c r="Y274" s="1561"/>
      <c r="Z274" s="1561"/>
      <c r="AA274" s="1561"/>
      <c r="AB274" s="1561"/>
      <c r="AC274" s="1561"/>
      <c r="AD274" s="1561"/>
      <c r="AE274" s="1561"/>
      <c r="AF274" s="50"/>
      <c r="AG274" s="50"/>
      <c r="AH274" s="54"/>
      <c r="AI274" s="54"/>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row>
    <row r="275" spans="1:59" s="77" customFormat="1" ht="12" hidden="1" customHeight="1" x14ac:dyDescent="0.15">
      <c r="A275" s="1562"/>
      <c r="B275" s="1562"/>
      <c r="C275" s="1635"/>
      <c r="D275" s="1561"/>
      <c r="E275" s="1561"/>
      <c r="F275" s="1561"/>
      <c r="G275" s="1561"/>
      <c r="H275" s="1561"/>
      <c r="I275" s="1561"/>
      <c r="J275" s="1561"/>
      <c r="K275" s="1561"/>
      <c r="L275" s="1561"/>
      <c r="M275" s="1561"/>
      <c r="N275" s="1561"/>
      <c r="O275" s="1561"/>
      <c r="P275" s="1561"/>
      <c r="Q275" s="1561"/>
      <c r="R275" s="1561"/>
      <c r="S275" s="1561"/>
      <c r="T275" s="1561"/>
      <c r="U275" s="1561"/>
      <c r="V275" s="1561"/>
      <c r="W275" s="1561"/>
      <c r="X275" s="1561"/>
      <c r="Y275" s="1561"/>
      <c r="Z275" s="1561"/>
      <c r="AA275" s="1561"/>
      <c r="AB275" s="1561"/>
      <c r="AC275" s="1561"/>
      <c r="AD275" s="1561"/>
      <c r="AE275" s="1561"/>
      <c r="AF275" s="50"/>
      <c r="AG275" s="50"/>
      <c r="AH275" s="54"/>
      <c r="AI275" s="54"/>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row>
    <row r="276" spans="1:59" s="77" customFormat="1" ht="12" hidden="1" customHeight="1" x14ac:dyDescent="0.15">
      <c r="A276" s="1562"/>
      <c r="B276" s="1562"/>
      <c r="C276" s="1561"/>
      <c r="D276" s="1561"/>
      <c r="E276" s="1561"/>
      <c r="F276" s="1561"/>
      <c r="G276" s="1561"/>
      <c r="H276" s="1561"/>
      <c r="I276" s="1561"/>
      <c r="J276" s="1561"/>
      <c r="K276" s="1561"/>
      <c r="L276" s="1561"/>
      <c r="M276" s="1561"/>
      <c r="N276" s="1561"/>
      <c r="O276" s="1561"/>
      <c r="P276" s="1561"/>
      <c r="Q276" s="1561"/>
      <c r="R276" s="1561"/>
      <c r="S276" s="1561"/>
      <c r="T276" s="1561"/>
      <c r="U276" s="1561"/>
      <c r="V276" s="1561"/>
      <c r="W276" s="1561"/>
      <c r="X276" s="1561"/>
      <c r="Y276" s="1561"/>
      <c r="Z276" s="1561"/>
      <c r="AA276" s="1561"/>
      <c r="AB276" s="1561"/>
      <c r="AC276" s="1561"/>
      <c r="AD276" s="1561"/>
      <c r="AE276" s="1561"/>
      <c r="AF276" s="50"/>
      <c r="AG276" s="50"/>
      <c r="AH276" s="54"/>
      <c r="AI276" s="54"/>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row>
    <row r="277" spans="1:59" s="77" customFormat="1" ht="12" hidden="1" customHeight="1" x14ac:dyDescent="0.15">
      <c r="A277" s="1562"/>
      <c r="B277" s="1562"/>
      <c r="C277" s="1561"/>
      <c r="D277" s="1561"/>
      <c r="E277" s="1561"/>
      <c r="F277" s="1561"/>
      <c r="G277" s="1561"/>
      <c r="H277" s="1561"/>
      <c r="I277" s="1561"/>
      <c r="J277" s="1561"/>
      <c r="K277" s="1561"/>
      <c r="L277" s="1561"/>
      <c r="M277" s="1561"/>
      <c r="N277" s="1561"/>
      <c r="O277" s="1561"/>
      <c r="P277" s="1561"/>
      <c r="Q277" s="1561"/>
      <c r="R277" s="1561"/>
      <c r="S277" s="1561"/>
      <c r="T277" s="1561"/>
      <c r="U277" s="1561"/>
      <c r="V277" s="1561"/>
      <c r="W277" s="1561"/>
      <c r="X277" s="1561"/>
      <c r="Y277" s="1561"/>
      <c r="Z277" s="1561"/>
      <c r="AA277" s="1561"/>
      <c r="AB277" s="1561"/>
      <c r="AC277" s="1561"/>
      <c r="AD277" s="1561"/>
      <c r="AE277" s="1561"/>
      <c r="AF277" s="50"/>
      <c r="AG277" s="50"/>
      <c r="AH277" s="54"/>
      <c r="AI277" s="54"/>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row>
    <row r="278" spans="1:59" s="77" customFormat="1" ht="3" customHeight="1" x14ac:dyDescent="0.15">
      <c r="A278" s="1563"/>
      <c r="B278" s="1563"/>
      <c r="C278" s="1564"/>
      <c r="D278" s="1564"/>
      <c r="E278" s="1564"/>
      <c r="F278" s="1564"/>
      <c r="G278" s="1564"/>
      <c r="H278" s="1564"/>
      <c r="I278" s="1564"/>
      <c r="J278" s="1564"/>
      <c r="K278" s="1564"/>
      <c r="L278" s="1564"/>
      <c r="M278" s="1564"/>
      <c r="N278" s="1564"/>
      <c r="O278" s="1564"/>
      <c r="P278" s="1564"/>
      <c r="Q278" s="1564"/>
      <c r="R278" s="1564"/>
      <c r="S278" s="1564"/>
      <c r="T278" s="1564"/>
      <c r="U278" s="1564"/>
      <c r="V278" s="1564"/>
      <c r="W278" s="1564"/>
      <c r="X278" s="1564"/>
      <c r="Y278" s="1564"/>
      <c r="Z278" s="1564"/>
      <c r="AA278" s="1564"/>
      <c r="AB278" s="1564"/>
      <c r="AC278" s="1564"/>
      <c r="AD278" s="1564"/>
      <c r="AE278" s="1564"/>
      <c r="AF278" s="58"/>
      <c r="AH278" s="35"/>
      <c r="AI278" s="35"/>
      <c r="AJ278" s="35"/>
      <c r="AK278" s="35"/>
      <c r="AL278" s="35"/>
      <c r="AM278" s="35"/>
      <c r="AN278" s="35"/>
      <c r="AO278" s="35"/>
      <c r="AP278" s="35"/>
      <c r="AQ278" s="35"/>
      <c r="AR278" s="35"/>
      <c r="AS278" s="35"/>
    </row>
    <row r="279" spans="1:59" s="77" customFormat="1" ht="3" customHeight="1" x14ac:dyDescent="0.15">
      <c r="A279" s="1563"/>
      <c r="B279" s="1563"/>
      <c r="C279" s="1565"/>
      <c r="D279" s="1565"/>
      <c r="E279" s="1565"/>
      <c r="F279" s="1565"/>
      <c r="G279" s="1565"/>
      <c r="H279" s="1565"/>
      <c r="I279" s="1565"/>
      <c r="J279" s="1565"/>
      <c r="K279" s="1565"/>
      <c r="L279" s="1565"/>
      <c r="M279" s="1565"/>
      <c r="N279" s="1565"/>
      <c r="O279" s="1565"/>
      <c r="P279" s="1565"/>
      <c r="Q279" s="1565"/>
      <c r="R279" s="1565"/>
      <c r="S279" s="1565"/>
      <c r="T279" s="1565"/>
      <c r="U279" s="1565"/>
      <c r="V279" s="1565"/>
      <c r="W279" s="1565"/>
      <c r="X279" s="1565"/>
      <c r="Y279" s="1565"/>
      <c r="Z279" s="1565"/>
      <c r="AA279" s="1565"/>
      <c r="AB279" s="1565"/>
      <c r="AC279" s="1565"/>
      <c r="AD279" s="1565"/>
      <c r="AE279" s="1565"/>
      <c r="AF279" s="58"/>
      <c r="AH279" s="35"/>
      <c r="AI279" s="35"/>
      <c r="AJ279" s="35"/>
      <c r="AK279" s="35"/>
      <c r="AL279" s="35"/>
      <c r="AM279" s="35"/>
      <c r="AN279" s="35"/>
      <c r="AO279" s="35"/>
      <c r="AP279" s="35"/>
      <c r="AQ279" s="35"/>
      <c r="AR279" s="35"/>
      <c r="AS279" s="35"/>
    </row>
    <row r="280" spans="1:59" s="77" customFormat="1" ht="3" customHeight="1" x14ac:dyDescent="0.15">
      <c r="A280" s="1563"/>
      <c r="B280" s="1563"/>
      <c r="C280" s="1564"/>
      <c r="D280" s="1564"/>
      <c r="E280" s="1564"/>
      <c r="F280" s="1564"/>
      <c r="G280" s="1564"/>
      <c r="H280" s="1564"/>
      <c r="I280" s="1564"/>
      <c r="J280" s="1564"/>
      <c r="K280" s="1564"/>
      <c r="L280" s="1564"/>
      <c r="M280" s="1564"/>
      <c r="N280" s="1564"/>
      <c r="O280" s="1564"/>
      <c r="P280" s="1564"/>
      <c r="Q280" s="1564"/>
      <c r="R280" s="1564"/>
      <c r="S280" s="1564"/>
      <c r="T280" s="1564"/>
      <c r="U280" s="1564"/>
      <c r="V280" s="1564"/>
      <c r="W280" s="1564"/>
      <c r="X280" s="1564"/>
      <c r="Y280" s="1564"/>
      <c r="Z280" s="1564"/>
      <c r="AA280" s="1564"/>
      <c r="AB280" s="1564"/>
      <c r="AC280" s="1564"/>
      <c r="AD280" s="1564"/>
      <c r="AE280" s="1564"/>
      <c r="AF280" s="58"/>
      <c r="AH280" s="35"/>
      <c r="AI280" s="35"/>
      <c r="AJ280" s="35"/>
      <c r="AK280" s="35"/>
      <c r="AL280" s="35"/>
      <c r="AM280" s="35"/>
      <c r="AN280" s="35"/>
      <c r="AO280" s="35"/>
      <c r="AP280" s="35"/>
      <c r="AQ280" s="35"/>
      <c r="AR280" s="35"/>
      <c r="AS280" s="35"/>
    </row>
    <row r="281" spans="1:59" s="77" customFormat="1" ht="12.75" customHeight="1" x14ac:dyDescent="0.15">
      <c r="A281" s="384" t="s">
        <v>2973</v>
      </c>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54"/>
      <c r="AG281" s="82"/>
      <c r="AH281" s="35"/>
      <c r="AI281" s="35"/>
      <c r="AJ281" s="35"/>
      <c r="AK281" s="35"/>
      <c r="AL281" s="35"/>
      <c r="AM281" s="35"/>
      <c r="AN281" s="35"/>
      <c r="AO281" s="35"/>
      <c r="AP281" s="35"/>
      <c r="AQ281" s="35"/>
      <c r="AR281" s="35"/>
      <c r="AS281" s="35"/>
      <c r="AT281" s="35"/>
      <c r="AU281" s="35"/>
      <c r="AV281" s="35"/>
      <c r="AW281" s="35"/>
      <c r="AX281" s="35"/>
      <c r="AY281" s="35"/>
      <c r="AZ281" s="35"/>
      <c r="BA281" s="35"/>
      <c r="BB281" s="35"/>
    </row>
    <row r="282" spans="1:59" s="77" customFormat="1" ht="4.9000000000000004" customHeight="1" x14ac:dyDescent="0.15">
      <c r="A282" s="41"/>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58"/>
      <c r="AH282" s="35"/>
      <c r="AI282" s="35"/>
      <c r="AJ282" s="35"/>
      <c r="AK282" s="35"/>
      <c r="AL282" s="35"/>
      <c r="AM282" s="35"/>
      <c r="AN282" s="35"/>
      <c r="AO282" s="35"/>
      <c r="AP282" s="35"/>
      <c r="AQ282" s="35"/>
      <c r="AR282" s="35"/>
      <c r="AS282" s="35"/>
    </row>
    <row r="283" spans="1:59" s="77" customFormat="1" ht="30.75" customHeight="1" x14ac:dyDescent="0.15">
      <c r="A283" s="1081" t="s">
        <v>78</v>
      </c>
      <c r="B283" s="1081"/>
      <c r="C283" s="1081"/>
      <c r="D283" s="1081"/>
      <c r="E283" s="1081"/>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1081"/>
      <c r="AF283" s="58"/>
      <c r="AH283" s="35"/>
      <c r="AI283" s="35"/>
      <c r="AJ283" s="35"/>
      <c r="AK283" s="35"/>
      <c r="AL283" s="35"/>
      <c r="AM283" s="35"/>
      <c r="AN283" s="35"/>
      <c r="AO283" s="35"/>
      <c r="AP283" s="35"/>
      <c r="AQ283" s="35"/>
      <c r="AR283" s="35"/>
      <c r="AS283" s="35"/>
    </row>
    <row r="284" spans="1:59" s="77" customFormat="1" ht="40.15" customHeight="1" thickBot="1" x14ac:dyDescent="0.2">
      <c r="A284" s="218"/>
      <c r="B284" s="219"/>
      <c r="C284" s="219"/>
      <c r="D284" s="219"/>
      <c r="E284" s="219"/>
      <c r="F284" s="219"/>
      <c r="G284" s="219"/>
      <c r="H284" s="219"/>
      <c r="I284" s="219"/>
      <c r="J284" s="219"/>
      <c r="K284" s="1566" t="s">
        <v>2861</v>
      </c>
      <c r="L284" s="1567"/>
      <c r="M284" s="1568"/>
      <c r="N284" s="1569" t="s">
        <v>2857</v>
      </c>
      <c r="O284" s="1570"/>
      <c r="P284" s="1571"/>
      <c r="Q284" s="1572" t="s">
        <v>2858</v>
      </c>
      <c r="R284" s="1572"/>
      <c r="S284" s="1572"/>
      <c r="T284" s="1661" t="s">
        <v>2859</v>
      </c>
      <c r="U284" s="1661"/>
      <c r="V284" s="1661"/>
      <c r="W284" s="1662" t="s">
        <v>2862</v>
      </c>
      <c r="X284" s="1662"/>
      <c r="Y284" s="1662"/>
      <c r="Z284" s="1663" t="s">
        <v>2898</v>
      </c>
      <c r="AA284" s="1663"/>
      <c r="AB284" s="1663"/>
      <c r="AC284" s="1664" t="s">
        <v>79</v>
      </c>
      <c r="AD284" s="1665"/>
      <c r="AE284" s="1665"/>
      <c r="AF284" s="58"/>
      <c r="AH284" s="35"/>
      <c r="AI284" s="35"/>
      <c r="AJ284" s="35"/>
      <c r="AK284" s="35"/>
      <c r="AL284" s="35"/>
      <c r="AM284" s="35"/>
      <c r="AN284" s="35"/>
      <c r="AO284" s="35"/>
      <c r="AP284" s="35"/>
      <c r="AQ284" s="35"/>
      <c r="AR284" s="35"/>
      <c r="AS284" s="35"/>
    </row>
    <row r="285" spans="1:59" s="77" customFormat="1" ht="15" customHeight="1" x14ac:dyDescent="0.15">
      <c r="A285" s="1684" t="s">
        <v>80</v>
      </c>
      <c r="B285" s="1684"/>
      <c r="C285" s="1685" t="s">
        <v>81</v>
      </c>
      <c r="D285" s="1686"/>
      <c r="E285" s="1686"/>
      <c r="F285" s="1686"/>
      <c r="G285" s="1686"/>
      <c r="H285" s="1686"/>
      <c r="I285" s="1686"/>
      <c r="J285" s="1686"/>
      <c r="K285" s="1687"/>
      <c r="L285" s="1678"/>
      <c r="M285" s="1679"/>
      <c r="N285" s="1677"/>
      <c r="O285" s="1678"/>
      <c r="P285" s="1679"/>
      <c r="Q285" s="1677"/>
      <c r="R285" s="1678"/>
      <c r="S285" s="1679"/>
      <c r="T285" s="1677"/>
      <c r="U285" s="1678"/>
      <c r="V285" s="1679"/>
      <c r="W285" s="1677"/>
      <c r="X285" s="1678"/>
      <c r="Y285" s="1679"/>
      <c r="Z285" s="1677"/>
      <c r="AA285" s="1678"/>
      <c r="AB285" s="1679"/>
      <c r="AC285" s="1677"/>
      <c r="AD285" s="1678"/>
      <c r="AE285" s="1680"/>
      <c r="AF285" s="2129" t="str">
        <f>IF(AND(K269="×",COUNTA(K285:K290)=0),"←「英語の外国人教員等」が未配置である理由を回答してください",
IF(AND(N269="×",COUNTA(N285:N290)=0),"←「JETプログラムのALT」が未配置である理由についてお答えください",
IF(AND(Q269="×",COUNTA(Q285:Q290)=0),"←「教員業務支援員」が未配置である理由についてお答えください",
IF(AND(T269="×",COUNTA(T285:T290)=0),"←「学習指導員」が未配置である理由についてお答えください",
IF(AND(W269="×",COUNTA(W285:W290)=0),"←「部活動支援員」が未配置である理由についてお答えください",
IF(AND(Z269="×",COUNTA(Z285:Z290)=0),"←「情報通信技術(ICT)支援員」が未配置である理由についてお答えください",
IF(AND(AC269="×",COUNTA(AC285:AC290)=0),"←「スクールカウンセラー」が未配置である理由についてお答えください",
"")))))))</f>
        <v>←「英語の外国人教員等」が未配置である理由を回答してください</v>
      </c>
      <c r="AH285" s="35"/>
      <c r="AI285" s="35"/>
      <c r="AJ285" s="35"/>
      <c r="AK285" s="35"/>
      <c r="AL285" s="35"/>
      <c r="AM285" s="35"/>
      <c r="AN285" s="35"/>
      <c r="AO285" s="35"/>
      <c r="AP285" s="35"/>
      <c r="AQ285" s="35"/>
      <c r="AR285" s="35"/>
      <c r="AS285" s="35"/>
    </row>
    <row r="286" spans="1:59" s="77" customFormat="1" ht="15" customHeight="1" x14ac:dyDescent="0.15">
      <c r="A286" s="1684"/>
      <c r="B286" s="1684"/>
      <c r="C286" s="1685" t="s">
        <v>82</v>
      </c>
      <c r="D286" s="1686"/>
      <c r="E286" s="1686"/>
      <c r="F286" s="1686"/>
      <c r="G286" s="1686"/>
      <c r="H286" s="1686"/>
      <c r="I286" s="1686"/>
      <c r="J286" s="1686"/>
      <c r="K286" s="1690"/>
      <c r="L286" s="1668"/>
      <c r="M286" s="1669"/>
      <c r="N286" s="1667"/>
      <c r="O286" s="1668"/>
      <c r="P286" s="1669"/>
      <c r="Q286" s="1667"/>
      <c r="R286" s="1668"/>
      <c r="S286" s="1669"/>
      <c r="T286" s="1667"/>
      <c r="U286" s="1668"/>
      <c r="V286" s="1669"/>
      <c r="W286" s="1667"/>
      <c r="X286" s="1668"/>
      <c r="Y286" s="1669"/>
      <c r="Z286" s="1667"/>
      <c r="AA286" s="1668"/>
      <c r="AB286" s="1669"/>
      <c r="AC286" s="1667"/>
      <c r="AD286" s="1668"/>
      <c r="AE286" s="1670"/>
      <c r="AF286" s="2129"/>
      <c r="AH286" s="35"/>
      <c r="AI286" s="35"/>
      <c r="AJ286" s="35"/>
      <c r="AK286" s="35"/>
      <c r="AL286" s="35"/>
      <c r="AM286" s="35"/>
      <c r="AN286" s="35"/>
      <c r="AO286" s="35"/>
      <c r="AP286" s="35"/>
      <c r="AQ286" s="35"/>
      <c r="AR286" s="35"/>
      <c r="AS286" s="35"/>
    </row>
    <row r="287" spans="1:59" s="77" customFormat="1" ht="15" customHeight="1" x14ac:dyDescent="0.15">
      <c r="A287" s="1684"/>
      <c r="B287" s="1684"/>
      <c r="C287" s="1671" t="s">
        <v>2830</v>
      </c>
      <c r="D287" s="1672"/>
      <c r="E287" s="1672"/>
      <c r="F287" s="1672"/>
      <c r="G287" s="1672"/>
      <c r="H287" s="1672"/>
      <c r="I287" s="1672"/>
      <c r="J287" s="1672"/>
      <c r="K287" s="1673"/>
      <c r="L287" s="1674"/>
      <c r="M287" s="1675"/>
      <c r="N287" s="1676"/>
      <c r="O287" s="1674"/>
      <c r="P287" s="1675"/>
      <c r="Q287" s="1676"/>
      <c r="R287" s="1674"/>
      <c r="S287" s="1675"/>
      <c r="T287" s="1676"/>
      <c r="U287" s="1674"/>
      <c r="V287" s="1675"/>
      <c r="W287" s="1676"/>
      <c r="X287" s="1674"/>
      <c r="Y287" s="1675"/>
      <c r="Z287" s="1667"/>
      <c r="AA287" s="1668"/>
      <c r="AB287" s="1669"/>
      <c r="AC287" s="1667"/>
      <c r="AD287" s="1668"/>
      <c r="AE287" s="1670"/>
      <c r="AF287" s="2129"/>
      <c r="AH287" s="35"/>
      <c r="AI287" s="35"/>
      <c r="AJ287" s="35"/>
      <c r="AK287" s="35"/>
      <c r="AL287" s="35"/>
      <c r="AM287" s="35"/>
      <c r="AN287" s="35"/>
      <c r="AO287" s="35"/>
      <c r="AP287" s="35"/>
      <c r="AQ287" s="35"/>
      <c r="AR287" s="35"/>
      <c r="AS287" s="35"/>
    </row>
    <row r="288" spans="1:59" s="77" customFormat="1" ht="15" customHeight="1" x14ac:dyDescent="0.15">
      <c r="A288" s="1684"/>
      <c r="B288" s="1684"/>
      <c r="C288" s="1671" t="s">
        <v>2831</v>
      </c>
      <c r="D288" s="1672"/>
      <c r="E288" s="1672"/>
      <c r="F288" s="1672"/>
      <c r="G288" s="1672"/>
      <c r="H288" s="1672"/>
      <c r="I288" s="1672"/>
      <c r="J288" s="1672"/>
      <c r="K288" s="1673"/>
      <c r="L288" s="1674"/>
      <c r="M288" s="1675"/>
      <c r="N288" s="1676"/>
      <c r="O288" s="1674"/>
      <c r="P288" s="1675"/>
      <c r="Q288" s="2949"/>
      <c r="R288" s="2950"/>
      <c r="S288" s="2951"/>
      <c r="T288" s="2949"/>
      <c r="U288" s="2950"/>
      <c r="V288" s="2951"/>
      <c r="W288" s="2949"/>
      <c r="X288" s="2950"/>
      <c r="Y288" s="2951"/>
      <c r="Z288" s="1667"/>
      <c r="AA288" s="1668"/>
      <c r="AB288" s="1669"/>
      <c r="AC288" s="1667"/>
      <c r="AD288" s="1668"/>
      <c r="AE288" s="1670"/>
      <c r="AF288" s="2129"/>
      <c r="AH288" s="35"/>
      <c r="AI288" s="35"/>
      <c r="AJ288" s="35"/>
      <c r="AK288" s="35"/>
      <c r="AL288" s="35"/>
      <c r="AM288" s="35"/>
      <c r="AN288" s="35"/>
      <c r="AO288" s="35"/>
      <c r="AP288" s="35"/>
      <c r="AQ288" s="35"/>
      <c r="AR288" s="35"/>
      <c r="AS288" s="35"/>
    </row>
    <row r="289" spans="1:56" s="77" customFormat="1" ht="15" customHeight="1" x14ac:dyDescent="0.15">
      <c r="A289" s="1684"/>
      <c r="B289" s="1684"/>
      <c r="C289" s="1688" t="s">
        <v>83</v>
      </c>
      <c r="D289" s="1689"/>
      <c r="E289" s="1689"/>
      <c r="F289" s="1689"/>
      <c r="G289" s="1689"/>
      <c r="H289" s="1689"/>
      <c r="I289" s="1689"/>
      <c r="J289" s="1689"/>
      <c r="K289" s="1690"/>
      <c r="L289" s="1668"/>
      <c r="M289" s="1669"/>
      <c r="N289" s="1667"/>
      <c r="O289" s="1668"/>
      <c r="P289" s="1669"/>
      <c r="Q289" s="1667"/>
      <c r="R289" s="1668"/>
      <c r="S289" s="1669"/>
      <c r="T289" s="1667"/>
      <c r="U289" s="1668"/>
      <c r="V289" s="1669"/>
      <c r="W289" s="1667"/>
      <c r="X289" s="1668"/>
      <c r="Y289" s="1669"/>
      <c r="Z289" s="1667"/>
      <c r="AA289" s="1668"/>
      <c r="AB289" s="1669"/>
      <c r="AC289" s="1667"/>
      <c r="AD289" s="1668"/>
      <c r="AE289" s="1670"/>
      <c r="AF289" s="2129" t="str">
        <f>IF(AND(K289="○",COUNTA(K285:K290)&gt;1),"←「英語の外国人教員」の未配置の理由について、回答が矛盾しています",
IF(AND(N289="○",COUNTA(N285:N290)&gt;1),"←「JETプログラムのALT」の未配置の理由について、回答が矛盾しています",
IF(AND(Q289="○",COUNTA(Q285:Q290)&gt;1),"←「教員業務支援員」の未配置の理由について、回答が矛盾しています",
IF(AND(T289="○",COUNTA(T285:T290)&gt;1),"←「学習指導員」の未配置の理由について、回答が矛盾しています",
IF(AND(W289="○",COUNTA(W285:W290)&gt;1),"←「部活動支援員」の未配置の理由について、回答が矛盾しています",
IF(AND(Z289="○",COUNTA(Z285:Z290)&gt;1),"←「ICT支援員」の未配置の理由について、回答が矛盾しています",
IF(AND(AC289="○",COUNTA(AC285:AC290)&gt;1),"←「スクールカウンセラー」の未配置の理由について、回答が矛盾しています","")))))))</f>
        <v/>
      </c>
      <c r="AH289" s="35"/>
      <c r="AI289" s="35"/>
      <c r="AJ289" s="35"/>
      <c r="AK289" s="35"/>
      <c r="AL289" s="35"/>
      <c r="AM289" s="35"/>
      <c r="AN289" s="35"/>
      <c r="AO289" s="35"/>
      <c r="AP289" s="35"/>
      <c r="AQ289" s="35"/>
      <c r="AR289" s="35"/>
      <c r="AS289" s="35"/>
    </row>
    <row r="290" spans="1:56" s="77" customFormat="1" ht="30" customHeight="1" x14ac:dyDescent="0.15">
      <c r="A290" s="1684"/>
      <c r="B290" s="1684"/>
      <c r="C290" s="1671" t="s">
        <v>2863</v>
      </c>
      <c r="D290" s="1689"/>
      <c r="E290" s="1689"/>
      <c r="F290" s="1689"/>
      <c r="G290" s="1689"/>
      <c r="H290" s="1689"/>
      <c r="I290" s="1689"/>
      <c r="J290" s="1689"/>
      <c r="K290" s="1690"/>
      <c r="L290" s="1668"/>
      <c r="M290" s="1669"/>
      <c r="N290" s="1667"/>
      <c r="O290" s="1668"/>
      <c r="P290" s="1669"/>
      <c r="Q290" s="1667"/>
      <c r="R290" s="1668"/>
      <c r="S290" s="1669"/>
      <c r="T290" s="1667"/>
      <c r="U290" s="1668"/>
      <c r="V290" s="1669"/>
      <c r="W290" s="1667"/>
      <c r="X290" s="1668"/>
      <c r="Y290" s="1669"/>
      <c r="Z290" s="1667"/>
      <c r="AA290" s="1668"/>
      <c r="AB290" s="1669"/>
      <c r="AC290" s="1667"/>
      <c r="AD290" s="1668"/>
      <c r="AE290" s="1670"/>
      <c r="AF290" s="2129"/>
      <c r="AH290" s="35"/>
      <c r="AI290" s="35"/>
      <c r="AJ290" s="35"/>
      <c r="AK290" s="35"/>
      <c r="AL290" s="35"/>
      <c r="AM290" s="35"/>
      <c r="AN290" s="35"/>
      <c r="AO290" s="35"/>
      <c r="AP290" s="35"/>
      <c r="AQ290" s="35"/>
      <c r="AR290" s="35"/>
      <c r="AS290" s="35"/>
    </row>
    <row r="291" spans="1:56" s="77" customFormat="1" ht="15" customHeight="1" x14ac:dyDescent="0.15">
      <c r="A291" s="1684" t="s">
        <v>84</v>
      </c>
      <c r="B291" s="1684"/>
      <c r="C291" s="1688" t="s">
        <v>2832</v>
      </c>
      <c r="D291" s="1689"/>
      <c r="E291" s="1689"/>
      <c r="F291" s="1689"/>
      <c r="G291" s="1689"/>
      <c r="H291" s="1689"/>
      <c r="I291" s="1689"/>
      <c r="J291" s="1689"/>
      <c r="K291" s="1690"/>
      <c r="L291" s="1668"/>
      <c r="M291" s="1669"/>
      <c r="N291" s="1667"/>
      <c r="O291" s="1668"/>
      <c r="P291" s="1669"/>
      <c r="Q291" s="1667"/>
      <c r="R291" s="1668"/>
      <c r="S291" s="1669"/>
      <c r="T291" s="1667"/>
      <c r="U291" s="1668"/>
      <c r="V291" s="1669"/>
      <c r="W291" s="1667"/>
      <c r="X291" s="1668"/>
      <c r="Y291" s="1669"/>
      <c r="Z291" s="1667"/>
      <c r="AA291" s="1668"/>
      <c r="AB291" s="1669"/>
      <c r="AC291" s="1667"/>
      <c r="AD291" s="1668"/>
      <c r="AE291" s="1670"/>
      <c r="AF291" s="2119" t="str">
        <f>IF(AND(K269="○",COUNTA(K291:K295)=0),"←「英語の外国人教員等」の配置後の課題を回答してください",
IF(AND(N269="○",COUNTA(N291:N295)=0),"←「JETプログラムのALT」の配置後の課題を回答してください",
IF(AND(Q269="○",COUNTA(Q291:Q295)=0),"←「教員業務支援員」の配置後の課題を回答してください",
IF(AND(T269="○",COUNTA(T291:T295)=0),"←「学習指導員」の配置後の課題を回答してください",
IF(AND(W269="○",COUNTA(W291:W295)=0),"←「部活動支援員」の配置後の課題を回答してください",
IF(AND(Z269="○",COUNTA(Z291:Z295)=0),"←「情報通信技術(ICT)支援員」の配置後の課題を回答してください",
IF(AND(AC269="○",COUNTA(AC291:AC295)=0),"←「スクールカウンセラー」の配置後の課題を回答してください",
"")))))))</f>
        <v/>
      </c>
      <c r="AH291" s="35"/>
      <c r="AI291" s="35"/>
      <c r="AJ291" s="35"/>
      <c r="AK291" s="35"/>
      <c r="AL291" s="35"/>
      <c r="AM291" s="35"/>
      <c r="AN291" s="35"/>
      <c r="AO291" s="35"/>
      <c r="AP291" s="35"/>
      <c r="AQ291" s="35"/>
      <c r="AR291" s="35"/>
      <c r="AS291" s="35"/>
    </row>
    <row r="292" spans="1:56" s="77" customFormat="1" ht="30" customHeight="1" x14ac:dyDescent="0.15">
      <c r="A292" s="1684"/>
      <c r="B292" s="1684"/>
      <c r="C292" s="1699" t="s">
        <v>2860</v>
      </c>
      <c r="D292" s="1698"/>
      <c r="E292" s="1698"/>
      <c r="F292" s="1698"/>
      <c r="G292" s="1698"/>
      <c r="H292" s="1698"/>
      <c r="I292" s="1698"/>
      <c r="J292" s="1698"/>
      <c r="K292" s="1690"/>
      <c r="L292" s="1668"/>
      <c r="M292" s="1669"/>
      <c r="N292" s="1667"/>
      <c r="O292" s="1668"/>
      <c r="P292" s="1669"/>
      <c r="Q292" s="1667"/>
      <c r="R292" s="1668"/>
      <c r="S292" s="1669"/>
      <c r="T292" s="1667"/>
      <c r="U292" s="1668"/>
      <c r="V292" s="1669"/>
      <c r="W292" s="1667"/>
      <c r="X292" s="1668"/>
      <c r="Y292" s="1669"/>
      <c r="Z292" s="1667"/>
      <c r="AA292" s="1668"/>
      <c r="AB292" s="1669"/>
      <c r="AC292" s="1667"/>
      <c r="AD292" s="1668"/>
      <c r="AE292" s="1670"/>
      <c r="AF292" s="2119"/>
      <c r="AG292" s="82"/>
      <c r="AH292" s="35"/>
      <c r="AI292" s="35"/>
      <c r="AJ292" s="35"/>
      <c r="AK292" s="35"/>
      <c r="AL292" s="35"/>
      <c r="AM292" s="35"/>
      <c r="AN292" s="35"/>
      <c r="AO292" s="35"/>
      <c r="AP292" s="35"/>
      <c r="AQ292" s="35"/>
      <c r="AR292" s="35"/>
      <c r="AS292" s="35"/>
      <c r="AT292" s="35"/>
      <c r="AU292" s="35"/>
      <c r="AV292" s="35"/>
      <c r="AW292" s="35"/>
      <c r="AX292" s="35"/>
      <c r="AY292" s="35"/>
      <c r="AZ292" s="35"/>
      <c r="BA292" s="35"/>
      <c r="BB292" s="35"/>
    </row>
    <row r="293" spans="1:56" s="77" customFormat="1" ht="15" customHeight="1" x14ac:dyDescent="0.15">
      <c r="A293" s="1684"/>
      <c r="B293" s="1684"/>
      <c r="C293" s="1697" t="s">
        <v>2834</v>
      </c>
      <c r="D293" s="1698"/>
      <c r="E293" s="1698"/>
      <c r="F293" s="1698"/>
      <c r="G293" s="1698"/>
      <c r="H293" s="1698"/>
      <c r="I293" s="1698"/>
      <c r="J293" s="1698"/>
      <c r="K293" s="1690"/>
      <c r="L293" s="1668"/>
      <c r="M293" s="1669"/>
      <c r="N293" s="1667"/>
      <c r="O293" s="1668"/>
      <c r="P293" s="1669"/>
      <c r="Q293" s="1667"/>
      <c r="R293" s="1668"/>
      <c r="S293" s="1669"/>
      <c r="T293" s="1667"/>
      <c r="U293" s="1668"/>
      <c r="V293" s="1669"/>
      <c r="W293" s="1667"/>
      <c r="X293" s="1668"/>
      <c r="Y293" s="1669"/>
      <c r="Z293" s="1667"/>
      <c r="AA293" s="1668"/>
      <c r="AB293" s="1669"/>
      <c r="AC293" s="1667"/>
      <c r="AD293" s="1668"/>
      <c r="AE293" s="1670"/>
      <c r="AF293" s="2119"/>
      <c r="AG293" s="82"/>
      <c r="AH293" s="35"/>
      <c r="AI293" s="35"/>
      <c r="AJ293" s="35"/>
      <c r="AK293" s="35"/>
      <c r="AL293" s="35"/>
      <c r="AM293" s="35"/>
      <c r="AN293" s="35"/>
      <c r="AO293" s="35"/>
      <c r="AP293" s="35"/>
      <c r="AQ293" s="35"/>
      <c r="AR293" s="35"/>
      <c r="AS293" s="35"/>
      <c r="AT293" s="35"/>
      <c r="AU293" s="35"/>
      <c r="AV293" s="35"/>
      <c r="AW293" s="35"/>
      <c r="AX293" s="35"/>
      <c r="AY293" s="35"/>
      <c r="AZ293" s="35"/>
      <c r="BA293" s="35"/>
      <c r="BB293" s="35"/>
    </row>
    <row r="294" spans="1:56" s="77" customFormat="1" ht="15" customHeight="1" x14ac:dyDescent="0.15">
      <c r="A294" s="1684"/>
      <c r="B294" s="1684"/>
      <c r="C294" s="1685" t="s">
        <v>85</v>
      </c>
      <c r="D294" s="1686"/>
      <c r="E294" s="1686"/>
      <c r="F294" s="1686"/>
      <c r="G294" s="1686"/>
      <c r="H294" s="1686"/>
      <c r="I294" s="1686"/>
      <c r="J294" s="1686"/>
      <c r="K294" s="1690"/>
      <c r="L294" s="1668"/>
      <c r="M294" s="1669"/>
      <c r="N294" s="1667"/>
      <c r="O294" s="1668"/>
      <c r="P294" s="1669"/>
      <c r="Q294" s="1667"/>
      <c r="R294" s="1668"/>
      <c r="S294" s="1669"/>
      <c r="T294" s="1667"/>
      <c r="U294" s="1668"/>
      <c r="V294" s="1669"/>
      <c r="W294" s="1667"/>
      <c r="X294" s="1668"/>
      <c r="Y294" s="1669"/>
      <c r="Z294" s="1667"/>
      <c r="AA294" s="1668"/>
      <c r="AB294" s="1669"/>
      <c r="AC294" s="1667"/>
      <c r="AD294" s="1668"/>
      <c r="AE294" s="1670"/>
      <c r="AF294" s="2119" t="str">
        <f>IF(AND(K294="○",COUNTA(K291:K295)&gt;1),"←「英語の外国人教員」の配置後課題について、回答が矛盾しています",
IF(AND(N294="○",COUNTA(N291:N295)&gt;1),"←「JETプログラムのALT」の配置後課題について、回答が矛盾しています",
IF(AND(Q294="○",COUNTA(Q291:Q295)&gt;1),"←「教員業務支援員」の配置後課題について、回答が矛盾しています",
IF(AND(T294="○",COUNTA(T291:T295)&gt;1),"←「学習指導員」の配置後課題について、回答が矛盾しています",
IF(AND(W294="○",COUNTA(W291:W295)&gt;1),"←「部活動支援員」の配置後課題について、回答が矛盾しています",
IF(AND(Z294="○",COUNTA(Z291:Z295)&gt;1),"←「ICT支援員」の配置後課題について、回答が矛盾しています",
IF(AND(AC294="○",COUNTA(AC291:AC295)&gt;1),"←「スクールカウンセラー」の配置後課題について、回答が矛盾しています","")))))))</f>
        <v/>
      </c>
      <c r="AG294" s="82"/>
      <c r="AH294" s="35"/>
      <c r="AI294" s="35"/>
      <c r="AJ294" s="35"/>
      <c r="AK294" s="35"/>
      <c r="AL294" s="35"/>
      <c r="AM294" s="35"/>
      <c r="AN294" s="35"/>
      <c r="AO294" s="35"/>
      <c r="AP294" s="35"/>
      <c r="AQ294" s="35"/>
      <c r="AR294" s="35"/>
      <c r="AS294" s="35"/>
      <c r="AT294" s="35"/>
      <c r="AU294" s="35"/>
      <c r="AV294" s="35"/>
      <c r="AW294" s="35"/>
      <c r="AX294" s="35"/>
      <c r="AY294" s="35"/>
      <c r="AZ294" s="35"/>
      <c r="BA294" s="35"/>
      <c r="BB294" s="35"/>
    </row>
    <row r="295" spans="1:56" s="77" customFormat="1" ht="30" customHeight="1" thickBot="1" x14ac:dyDescent="0.2">
      <c r="A295" s="1684"/>
      <c r="B295" s="1684"/>
      <c r="C295" s="1695" t="s">
        <v>2863</v>
      </c>
      <c r="D295" s="1686"/>
      <c r="E295" s="1686"/>
      <c r="F295" s="1686"/>
      <c r="G295" s="1686"/>
      <c r="H295" s="1686"/>
      <c r="I295" s="1686"/>
      <c r="J295" s="1686"/>
      <c r="K295" s="1696"/>
      <c r="L295" s="1692"/>
      <c r="M295" s="1693"/>
      <c r="N295" s="1691"/>
      <c r="O295" s="1692"/>
      <c r="P295" s="1693"/>
      <c r="Q295" s="1691"/>
      <c r="R295" s="1692"/>
      <c r="S295" s="1693"/>
      <c r="T295" s="1691"/>
      <c r="U295" s="1692"/>
      <c r="V295" s="1693"/>
      <c r="W295" s="1691"/>
      <c r="X295" s="1692"/>
      <c r="Y295" s="1693"/>
      <c r="Z295" s="1691"/>
      <c r="AA295" s="1692"/>
      <c r="AB295" s="1693"/>
      <c r="AC295" s="1691"/>
      <c r="AD295" s="1692"/>
      <c r="AE295" s="1694"/>
      <c r="AF295" s="2119"/>
      <c r="AG295" s="54"/>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row>
    <row r="296" spans="1:56" s="77" customFormat="1" ht="1.5" customHeight="1" x14ac:dyDescent="0.15">
      <c r="A296" s="835"/>
      <c r="B296" s="835"/>
      <c r="C296" s="835"/>
      <c r="D296" s="835"/>
      <c r="E296" s="835"/>
      <c r="F296" s="835"/>
      <c r="G296" s="835"/>
      <c r="H296" s="835"/>
      <c r="I296" s="835"/>
      <c r="J296" s="835"/>
      <c r="K296" s="835"/>
      <c r="L296" s="835"/>
      <c r="M296" s="835"/>
      <c r="N296" s="835"/>
      <c r="O296" s="835"/>
      <c r="P296" s="835"/>
      <c r="Q296" s="835"/>
      <c r="R296" s="835"/>
      <c r="S296" s="835"/>
      <c r="T296" s="835"/>
      <c r="U296" s="835"/>
      <c r="V296" s="835"/>
      <c r="W296" s="835"/>
      <c r="X296" s="835"/>
      <c r="Y296" s="835"/>
      <c r="Z296" s="835"/>
      <c r="AA296" s="835"/>
      <c r="AB296" s="835"/>
      <c r="AC296" s="835"/>
      <c r="AD296" s="835"/>
      <c r="AE296" s="835"/>
      <c r="AF296" s="58"/>
      <c r="AG296" s="54"/>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row>
    <row r="297" spans="1:56" s="77" customFormat="1" ht="1.5" customHeight="1" x14ac:dyDescent="0.15">
      <c r="A297" s="835"/>
      <c r="B297" s="835"/>
      <c r="C297" s="835"/>
      <c r="D297" s="835"/>
      <c r="E297" s="835"/>
      <c r="F297" s="835"/>
      <c r="G297" s="835"/>
      <c r="H297" s="835"/>
      <c r="I297" s="835"/>
      <c r="J297" s="835"/>
      <c r="K297" s="835"/>
      <c r="L297" s="835"/>
      <c r="M297" s="835"/>
      <c r="N297" s="835"/>
      <c r="O297" s="835"/>
      <c r="P297" s="835"/>
      <c r="Q297" s="835"/>
      <c r="R297" s="835"/>
      <c r="S297" s="835"/>
      <c r="T297" s="835"/>
      <c r="U297" s="835"/>
      <c r="V297" s="835"/>
      <c r="W297" s="835"/>
      <c r="X297" s="835"/>
      <c r="Y297" s="835"/>
      <c r="Z297" s="835"/>
      <c r="AA297" s="835"/>
      <c r="AB297" s="835"/>
      <c r="AC297" s="835"/>
      <c r="AD297" s="835"/>
      <c r="AE297" s="835"/>
      <c r="AF297" s="836"/>
      <c r="AG297" s="54"/>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row>
    <row r="298" spans="1:56" s="35" customFormat="1" ht="1.5" customHeight="1" x14ac:dyDescent="0.15">
      <c r="A298" s="835"/>
      <c r="B298" s="835"/>
      <c r="C298" s="835"/>
      <c r="D298" s="835"/>
      <c r="E298" s="835"/>
      <c r="F298" s="835"/>
      <c r="G298" s="835"/>
      <c r="H298" s="835"/>
      <c r="I298" s="835"/>
      <c r="J298" s="835"/>
      <c r="K298" s="835"/>
      <c r="L298" s="835"/>
      <c r="M298" s="835"/>
      <c r="N298" s="835"/>
      <c r="O298" s="835"/>
      <c r="P298" s="835"/>
      <c r="Q298" s="835"/>
      <c r="R298" s="835"/>
      <c r="S298" s="835"/>
      <c r="T298" s="835"/>
      <c r="U298" s="835"/>
      <c r="V298" s="835"/>
      <c r="W298" s="835"/>
      <c r="X298" s="835"/>
      <c r="Y298" s="835"/>
      <c r="Z298" s="835"/>
      <c r="AA298" s="835"/>
      <c r="AB298" s="835"/>
      <c r="AC298" s="835"/>
      <c r="AD298" s="835"/>
      <c r="AE298" s="835"/>
      <c r="AF298" s="49"/>
      <c r="AG298" s="84"/>
    </row>
    <row r="299" spans="1:56" s="35" customFormat="1" ht="15" customHeight="1" x14ac:dyDescent="0.15">
      <c r="A299" s="1714" t="s">
        <v>2924</v>
      </c>
      <c r="B299" s="1715"/>
      <c r="C299" s="1715"/>
      <c r="D299" s="1715"/>
      <c r="E299" s="1715"/>
      <c r="F299" s="1715"/>
      <c r="G299" s="1715"/>
      <c r="H299" s="1715"/>
      <c r="I299" s="1715"/>
      <c r="J299" s="1715"/>
      <c r="K299" s="1715"/>
      <c r="L299" s="1715"/>
      <c r="M299" s="1715"/>
      <c r="N299" s="1715"/>
      <c r="O299" s="1715"/>
      <c r="P299" s="1715"/>
      <c r="Q299" s="1715"/>
      <c r="R299" s="1715"/>
      <c r="S299" s="1715"/>
      <c r="T299" s="1715"/>
      <c r="U299" s="1715"/>
      <c r="V299" s="1715"/>
      <c r="W299" s="1715"/>
      <c r="X299" s="1715"/>
      <c r="Y299" s="1715"/>
      <c r="Z299" s="1715"/>
      <c r="AA299" s="1715"/>
      <c r="AB299" s="1715"/>
      <c r="AC299" s="1715"/>
      <c r="AD299" s="1715"/>
      <c r="AE299" s="1715"/>
      <c r="AF299" s="51"/>
      <c r="AG299" s="31"/>
    </row>
    <row r="300" spans="1:56" s="35" customFormat="1" ht="15" customHeight="1" x14ac:dyDescent="0.15">
      <c r="A300" s="1716" t="s">
        <v>87</v>
      </c>
      <c r="B300" s="1716"/>
      <c r="C300" s="1716"/>
      <c r="D300" s="1716"/>
      <c r="E300" s="1716"/>
      <c r="F300" s="1716"/>
      <c r="G300" s="1716"/>
      <c r="H300" s="1716"/>
      <c r="I300" s="1716"/>
      <c r="J300" s="1716"/>
      <c r="K300" s="1716"/>
      <c r="L300" s="1716"/>
      <c r="M300" s="1716"/>
      <c r="N300" s="1716"/>
      <c r="O300" s="1716"/>
      <c r="P300" s="120"/>
      <c r="Q300" s="120"/>
      <c r="R300" s="120"/>
      <c r="S300" s="120"/>
      <c r="T300" s="120"/>
      <c r="U300" s="120"/>
      <c r="V300" s="120"/>
      <c r="W300" s="120"/>
      <c r="X300" s="120"/>
      <c r="Y300" s="120"/>
      <c r="Z300" s="120"/>
      <c r="AA300" s="120"/>
      <c r="AB300" s="120"/>
      <c r="AC300" s="120"/>
      <c r="AD300" s="120"/>
      <c r="AE300" s="120"/>
      <c r="AF300" s="51"/>
      <c r="AG300" s="31"/>
    </row>
    <row r="301" spans="1:56" s="35" customFormat="1" ht="4.9000000000000004" customHeight="1" x14ac:dyDescent="0.15">
      <c r="A301" s="350"/>
      <c r="B301" s="350"/>
      <c r="C301" s="350"/>
      <c r="D301" s="350"/>
      <c r="E301" s="350"/>
      <c r="F301" s="350"/>
      <c r="G301" s="350"/>
      <c r="H301" s="350"/>
      <c r="I301" s="350"/>
      <c r="J301" s="350"/>
      <c r="K301" s="350"/>
      <c r="L301" s="350"/>
      <c r="M301" s="350"/>
      <c r="N301" s="350"/>
      <c r="O301" s="350"/>
      <c r="P301" s="120"/>
      <c r="Q301" s="120"/>
      <c r="R301" s="120"/>
      <c r="S301" s="120"/>
      <c r="T301" s="120"/>
      <c r="U301" s="120"/>
      <c r="V301" s="120"/>
      <c r="W301" s="120"/>
      <c r="X301" s="120"/>
      <c r="Y301" s="120"/>
      <c r="Z301" s="120"/>
      <c r="AA301" s="120"/>
      <c r="AB301" s="120"/>
      <c r="AC301" s="120"/>
      <c r="AD301" s="120"/>
      <c r="AE301" s="120"/>
      <c r="AF301" s="51"/>
      <c r="AG301" s="31"/>
    </row>
    <row r="302" spans="1:56" s="35" customFormat="1" ht="15" customHeight="1" x14ac:dyDescent="0.15">
      <c r="A302" s="41" t="s">
        <v>88</v>
      </c>
      <c r="B302" s="837"/>
      <c r="C302" s="837"/>
      <c r="D302" s="837"/>
      <c r="E302" s="837"/>
      <c r="F302" s="837"/>
      <c r="G302" s="837"/>
      <c r="AF302" s="54"/>
      <c r="AG302" s="82"/>
    </row>
    <row r="303" spans="1:56" s="35" customFormat="1" ht="33.75" customHeight="1" thickBot="1" x14ac:dyDescent="0.2">
      <c r="A303" s="2940" t="s">
        <v>89</v>
      </c>
      <c r="B303" s="2941"/>
      <c r="C303" s="2941"/>
      <c r="D303" s="2941"/>
      <c r="E303" s="2941"/>
      <c r="F303" s="2941"/>
      <c r="G303" s="2942"/>
      <c r="H303" s="2943" t="s">
        <v>90</v>
      </c>
      <c r="I303" s="2944"/>
      <c r="J303" s="2944"/>
      <c r="K303" s="2945"/>
      <c r="L303" s="2946" t="s">
        <v>91</v>
      </c>
      <c r="M303" s="2947"/>
      <c r="N303" s="2947"/>
      <c r="O303" s="2948"/>
      <c r="P303" s="2946" t="s">
        <v>92</v>
      </c>
      <c r="Q303" s="2944"/>
      <c r="R303" s="2944"/>
      <c r="S303" s="2945"/>
      <c r="T303" s="2946" t="s">
        <v>93</v>
      </c>
      <c r="U303" s="2944"/>
      <c r="V303" s="2944"/>
      <c r="W303" s="2945"/>
      <c r="X303" s="2943" t="s">
        <v>94</v>
      </c>
      <c r="Y303" s="2944"/>
      <c r="Z303" s="2944"/>
      <c r="AA303" s="2944"/>
      <c r="AB303" s="1726" t="s">
        <v>76</v>
      </c>
      <c r="AC303" s="1727"/>
      <c r="AD303" s="1728"/>
      <c r="AL303" s="54"/>
      <c r="AM303" s="54"/>
      <c r="AN303" s="82"/>
      <c r="AO303" s="82"/>
      <c r="AP303" s="82"/>
      <c r="AQ303" s="54"/>
      <c r="AR303" s="54"/>
      <c r="AS303" s="54"/>
      <c r="AT303" s="54"/>
      <c r="AU303" s="54"/>
      <c r="AV303" s="54"/>
      <c r="AW303" s="77"/>
      <c r="AX303" s="77"/>
    </row>
    <row r="304" spans="1:56" s="35" customFormat="1" ht="24.95" customHeight="1" thickBot="1" x14ac:dyDescent="0.2">
      <c r="A304" s="2933" t="s">
        <v>95</v>
      </c>
      <c r="B304" s="2934"/>
      <c r="C304" s="2934"/>
      <c r="D304" s="2934"/>
      <c r="E304" s="2934"/>
      <c r="F304" s="2934"/>
      <c r="G304" s="2934"/>
      <c r="H304" s="2935"/>
      <c r="I304" s="2936"/>
      <c r="J304" s="2936"/>
      <c r="K304" s="2937"/>
      <c r="L304" s="2938"/>
      <c r="M304" s="2936"/>
      <c r="N304" s="2936"/>
      <c r="O304" s="2937"/>
      <c r="P304" s="2938"/>
      <c r="Q304" s="2936"/>
      <c r="R304" s="2936"/>
      <c r="S304" s="2937"/>
      <c r="T304" s="2938"/>
      <c r="U304" s="2936"/>
      <c r="V304" s="2936"/>
      <c r="W304" s="2937"/>
      <c r="X304" s="2938"/>
      <c r="Y304" s="2936"/>
      <c r="Z304" s="2936"/>
      <c r="AA304" s="2939"/>
      <c r="AB304" s="2281">
        <f>SUM(H304:AA304)</f>
        <v>0</v>
      </c>
      <c r="AC304" s="2281"/>
      <c r="AD304" s="2282"/>
      <c r="AF304" s="1702" t="str">
        <f>IF(AND(H304="",L304="",P304="",T304="",X304=""),"←整備方法別台数が未記入です","")</f>
        <v>←整備方法別台数が未記入です</v>
      </c>
      <c r="AL304" s="54"/>
      <c r="AM304" s="54"/>
      <c r="AN304" s="82"/>
      <c r="AO304" s="82"/>
      <c r="AP304" s="82"/>
      <c r="AQ304" s="54"/>
      <c r="AR304" s="54"/>
      <c r="AS304" s="54"/>
      <c r="AT304" s="54"/>
      <c r="AU304" s="54"/>
      <c r="AV304" s="54"/>
      <c r="AW304" s="77"/>
      <c r="AX304" s="77"/>
    </row>
    <row r="305" spans="1:51" s="35" customFormat="1" ht="4.5" customHeight="1" x14ac:dyDescent="0.15">
      <c r="A305" s="838"/>
      <c r="B305" s="838"/>
      <c r="C305" s="838"/>
      <c r="D305" s="838"/>
      <c r="E305" s="838"/>
      <c r="F305" s="838"/>
      <c r="G305" s="838"/>
      <c r="H305" s="839"/>
      <c r="I305" s="839"/>
      <c r="J305" s="839"/>
      <c r="K305" s="839"/>
      <c r="L305" s="2931"/>
      <c r="M305" s="2931"/>
      <c r="N305" s="2931"/>
      <c r="O305" s="2931"/>
      <c r="P305" s="1704"/>
      <c r="Q305" s="1704"/>
      <c r="R305" s="1704"/>
      <c r="S305" s="1704"/>
      <c r="T305" s="1704"/>
      <c r="U305" s="1704"/>
      <c r="V305" s="1704"/>
      <c r="W305" s="1704"/>
      <c r="X305" s="1704"/>
      <c r="Y305" s="1704"/>
      <c r="Z305" s="1704"/>
      <c r="AA305" s="1704"/>
      <c r="AB305" s="1705"/>
      <c r="AC305" s="1705"/>
      <c r="AD305" s="1705"/>
      <c r="AE305" s="1"/>
      <c r="AF305" s="1702"/>
      <c r="AM305" s="54"/>
      <c r="AN305" s="54"/>
      <c r="AO305" s="82"/>
      <c r="AP305" s="82"/>
      <c r="AQ305" s="82"/>
      <c r="AR305" s="54"/>
      <c r="AS305" s="54"/>
      <c r="AT305" s="54"/>
      <c r="AU305" s="54"/>
      <c r="AV305" s="54"/>
      <c r="AW305" s="54"/>
      <c r="AX305" s="77"/>
      <c r="AY305" s="77"/>
    </row>
    <row r="306" spans="1:51" ht="4.9000000000000004" customHeight="1" x14ac:dyDescent="0.15">
      <c r="A306" s="839"/>
      <c r="B306" s="839"/>
      <c r="C306" s="839"/>
      <c r="D306" s="839"/>
      <c r="E306" s="839"/>
      <c r="F306" s="839"/>
      <c r="G306" s="839"/>
      <c r="H306" s="839"/>
      <c r="I306" s="839"/>
      <c r="J306" s="839"/>
      <c r="K306" s="839"/>
      <c r="L306" s="840"/>
      <c r="M306" s="840"/>
      <c r="N306" s="840"/>
      <c r="O306" s="840"/>
      <c r="P306" s="841"/>
      <c r="Q306" s="841"/>
      <c r="R306" s="841"/>
      <c r="S306" s="841"/>
      <c r="T306" s="839"/>
      <c r="U306" s="839"/>
      <c r="V306" s="839"/>
      <c r="W306" s="839"/>
      <c r="X306" s="840"/>
      <c r="Y306" s="842"/>
      <c r="Z306" s="842"/>
      <c r="AA306" s="842"/>
      <c r="AB306" s="35"/>
      <c r="AC306" s="35"/>
      <c r="AD306" s="35"/>
      <c r="AE306" s="35"/>
      <c r="AF306" s="1"/>
      <c r="AG306" s="1"/>
      <c r="AM306" s="54"/>
      <c r="AN306" s="54"/>
      <c r="AO306" s="82"/>
      <c r="AP306" s="82"/>
      <c r="AQ306" s="82"/>
      <c r="AR306" s="54"/>
      <c r="AS306" s="54"/>
      <c r="AT306" s="54"/>
      <c r="AU306" s="54"/>
      <c r="AV306" s="54"/>
      <c r="AW306" s="54"/>
      <c r="AX306" s="95"/>
      <c r="AY306" s="95"/>
    </row>
    <row r="307" spans="1:51" ht="4.9000000000000004" customHeight="1" x14ac:dyDescent="0.15">
      <c r="A307" s="839"/>
      <c r="B307" s="839"/>
      <c r="C307" s="839"/>
      <c r="D307" s="839"/>
      <c r="E307" s="839"/>
      <c r="F307" s="839"/>
      <c r="G307" s="839"/>
      <c r="H307" s="839"/>
      <c r="I307" s="839"/>
      <c r="J307" s="839"/>
      <c r="K307" s="839"/>
      <c r="L307" s="840"/>
      <c r="M307" s="840"/>
      <c r="N307" s="840"/>
      <c r="O307" s="840"/>
      <c r="P307" s="841"/>
      <c r="Q307" s="841"/>
      <c r="R307" s="841"/>
      <c r="S307" s="841"/>
      <c r="T307" s="839"/>
      <c r="U307" s="839"/>
      <c r="V307" s="839"/>
      <c r="W307" s="839"/>
      <c r="X307" s="840"/>
      <c r="Y307" s="842"/>
      <c r="Z307" s="842"/>
      <c r="AA307" s="842"/>
      <c r="AB307" s="35"/>
      <c r="AC307" s="35"/>
      <c r="AD307" s="35"/>
      <c r="AE307" s="35"/>
      <c r="AF307" s="1"/>
      <c r="AG307" s="1"/>
      <c r="AM307" s="54"/>
      <c r="AN307" s="54"/>
      <c r="AO307" s="82"/>
      <c r="AP307" s="82"/>
      <c r="AQ307" s="82"/>
      <c r="AR307" s="54"/>
      <c r="AS307" s="54"/>
      <c r="AT307" s="54"/>
      <c r="AU307" s="54"/>
      <c r="AV307" s="54"/>
      <c r="AW307" s="54"/>
      <c r="AX307" s="95"/>
      <c r="AY307" s="95"/>
    </row>
    <row r="308" spans="1:51" ht="15" customHeight="1" x14ac:dyDescent="0.15">
      <c r="A308" s="41" t="s">
        <v>96</v>
      </c>
      <c r="B308" s="839"/>
      <c r="C308" s="839"/>
      <c r="D308" s="839"/>
      <c r="E308" s="839"/>
      <c r="F308" s="839"/>
      <c r="G308" s="839"/>
      <c r="H308" s="839"/>
      <c r="I308" s="839"/>
      <c r="J308" s="839"/>
      <c r="K308" s="839"/>
      <c r="L308" s="839"/>
      <c r="M308" s="839"/>
      <c r="N308" s="839"/>
      <c r="O308" s="839"/>
      <c r="P308" s="840"/>
      <c r="Q308" s="842"/>
      <c r="R308" s="842"/>
      <c r="S308" s="842"/>
      <c r="T308" s="839"/>
      <c r="U308" s="35"/>
      <c r="V308" s="35"/>
      <c r="W308" s="35"/>
      <c r="X308" s="35"/>
      <c r="Y308" s="35"/>
      <c r="Z308" s="35"/>
      <c r="AA308" s="35"/>
      <c r="AB308" s="35"/>
      <c r="AC308" s="35"/>
      <c r="AD308" s="35"/>
      <c r="AE308" s="35"/>
      <c r="AF308" s="1"/>
      <c r="AG308" s="1"/>
      <c r="AH308" s="54"/>
      <c r="AI308" s="54"/>
      <c r="AJ308" s="54"/>
      <c r="AK308" s="95"/>
      <c r="AL308" s="95"/>
    </row>
    <row r="309" spans="1:51" ht="4.9000000000000004" customHeight="1" x14ac:dyDescent="0.15">
      <c r="A309" s="41"/>
      <c r="B309" s="839"/>
      <c r="C309" s="839"/>
      <c r="D309" s="839"/>
      <c r="E309" s="839"/>
      <c r="F309" s="839"/>
      <c r="G309" s="839"/>
      <c r="H309" s="839"/>
      <c r="I309" s="839"/>
      <c r="J309" s="839"/>
      <c r="K309" s="839"/>
      <c r="L309" s="839"/>
      <c r="M309" s="839"/>
      <c r="N309" s="839"/>
      <c r="O309" s="839"/>
      <c r="P309" s="840"/>
      <c r="Q309" s="842"/>
      <c r="R309" s="842"/>
      <c r="S309" s="842"/>
      <c r="T309" s="839"/>
      <c r="U309" s="35"/>
      <c r="V309" s="35"/>
      <c r="W309" s="35"/>
      <c r="X309" s="35"/>
      <c r="Y309" s="35"/>
      <c r="Z309" s="35"/>
      <c r="AA309" s="35"/>
      <c r="AB309" s="35"/>
      <c r="AC309" s="35"/>
      <c r="AD309" s="35"/>
      <c r="AE309" s="35"/>
      <c r="AF309" s="1"/>
      <c r="AG309" s="1"/>
      <c r="AH309" s="54"/>
      <c r="AI309" s="54"/>
      <c r="AJ309" s="54"/>
      <c r="AK309" s="95"/>
      <c r="AL309" s="95"/>
    </row>
    <row r="310" spans="1:51" ht="40.15" customHeight="1" x14ac:dyDescent="0.15">
      <c r="A310" s="2932" t="s">
        <v>3145</v>
      </c>
      <c r="B310" s="2932"/>
      <c r="C310" s="2932"/>
      <c r="D310" s="2932"/>
      <c r="E310" s="2932"/>
      <c r="F310" s="2932"/>
      <c r="G310" s="2932"/>
      <c r="H310" s="2932"/>
      <c r="I310" s="2932"/>
      <c r="J310" s="2932"/>
      <c r="K310" s="2932"/>
      <c r="L310" s="2932"/>
      <c r="M310" s="2932"/>
      <c r="N310" s="2932"/>
      <c r="O310" s="2932"/>
      <c r="P310" s="2932"/>
      <c r="Q310" s="2932"/>
      <c r="R310" s="2932"/>
      <c r="S310" s="2932"/>
      <c r="T310" s="2932"/>
      <c r="U310" s="2932"/>
      <c r="V310" s="2932"/>
      <c r="W310" s="2932"/>
      <c r="X310" s="2932"/>
      <c r="Y310" s="2932"/>
      <c r="Z310" s="2932"/>
      <c r="AA310" s="2932"/>
      <c r="AB310" s="2932"/>
      <c r="AC310" s="2932"/>
      <c r="AD310" s="2932"/>
      <c r="AE310" s="2932"/>
      <c r="AF310" s="1"/>
      <c r="AG310" s="1"/>
      <c r="AH310" s="54"/>
      <c r="AI310" s="54"/>
      <c r="AJ310" s="54"/>
      <c r="AK310" s="95"/>
      <c r="AL310" s="95"/>
    </row>
    <row r="311" spans="1:51" ht="30" customHeight="1" thickBot="1" x14ac:dyDescent="0.2">
      <c r="A311" s="2925" t="s">
        <v>220</v>
      </c>
      <c r="B311" s="2926"/>
      <c r="C311" s="2926"/>
      <c r="D311" s="2926"/>
      <c r="E311" s="2926"/>
      <c r="F311" s="2929" t="s">
        <v>97</v>
      </c>
      <c r="G311" s="2929"/>
      <c r="H311" s="2929"/>
      <c r="I311" s="2929" t="s">
        <v>98</v>
      </c>
      <c r="J311" s="2929"/>
      <c r="K311" s="2929"/>
      <c r="L311" s="2918" t="s">
        <v>99</v>
      </c>
      <c r="M311" s="2918"/>
      <c r="N311" s="2918"/>
      <c r="O311" s="2918" t="s">
        <v>100</v>
      </c>
      <c r="P311" s="2918"/>
      <c r="Q311" s="2918"/>
      <c r="R311" s="2930" t="s">
        <v>4728</v>
      </c>
      <c r="S311" s="2930"/>
      <c r="T311" s="2930"/>
      <c r="U311" s="2918" t="s">
        <v>222</v>
      </c>
      <c r="V311" s="2918"/>
      <c r="W311" s="2918"/>
      <c r="X311" s="2919" t="s">
        <v>223</v>
      </c>
      <c r="Y311" s="2920"/>
      <c r="Z311" s="2920"/>
      <c r="AA311" s="2920"/>
      <c r="AB311" s="2921"/>
      <c r="AC311" s="2919" t="s">
        <v>224</v>
      </c>
      <c r="AD311" s="2920"/>
      <c r="AE311" s="2921"/>
      <c r="AF311" s="1631" t="str">
        <f>IF(AND(F312="",I312="",L312="",O312="",R312="",U312="",X312="",AC312=""),"←デジタル教科書の導入状況を回答してください。導入科目がない場合は「なし」に○をつけてください",
IF(AND(COUNTA(F312:AB312)&gt;0,AC312="○"),"←回答が矛盾しています",""))</f>
        <v>←デジタル教科書の導入状況を回答してください。導入科目がない場合は「なし」に○をつけてください</v>
      </c>
      <c r="AG311" s="1"/>
      <c r="AH311" s="54"/>
      <c r="AI311" s="54"/>
      <c r="AJ311" s="54"/>
      <c r="AK311" s="95"/>
      <c r="AL311" s="95"/>
    </row>
    <row r="312" spans="1:51" s="35" customFormat="1" ht="24.95" customHeight="1" thickBot="1" x14ac:dyDescent="0.2">
      <c r="A312" s="2927"/>
      <c r="B312" s="2928"/>
      <c r="C312" s="2928"/>
      <c r="D312" s="2928"/>
      <c r="E312" s="2928"/>
      <c r="F312" s="2922"/>
      <c r="G312" s="2923"/>
      <c r="H312" s="2923"/>
      <c r="I312" s="2914"/>
      <c r="J312" s="2923"/>
      <c r="K312" s="2923"/>
      <c r="L312" s="2924"/>
      <c r="M312" s="2924"/>
      <c r="N312" s="2924"/>
      <c r="O312" s="2924"/>
      <c r="P312" s="2924"/>
      <c r="Q312" s="2924"/>
      <c r="R312" s="2924"/>
      <c r="S312" s="2924"/>
      <c r="T312" s="2924"/>
      <c r="U312" s="2923"/>
      <c r="V312" s="2923"/>
      <c r="W312" s="2923"/>
      <c r="X312" s="2912"/>
      <c r="Y312" s="2913"/>
      <c r="Z312" s="2913"/>
      <c r="AA312" s="2913"/>
      <c r="AB312" s="2914"/>
      <c r="AC312" s="2913"/>
      <c r="AD312" s="2913"/>
      <c r="AE312" s="2915"/>
      <c r="AF312" s="1631"/>
      <c r="AG312" s="82"/>
    </row>
    <row r="313" spans="1:51" s="35" customFormat="1" ht="40.15" customHeight="1" x14ac:dyDescent="0.15">
      <c r="A313" s="843" t="s">
        <v>101</v>
      </c>
      <c r="B313" s="2779" t="s">
        <v>102</v>
      </c>
      <c r="C313" s="2779"/>
      <c r="D313" s="2779"/>
      <c r="E313" s="2779"/>
      <c r="F313" s="2779"/>
      <c r="G313" s="2779"/>
      <c r="H313" s="2779"/>
      <c r="I313" s="2779"/>
      <c r="J313" s="2779"/>
      <c r="K313" s="2779"/>
      <c r="L313" s="2779"/>
      <c r="M313" s="2779"/>
      <c r="N313" s="2779"/>
      <c r="O313" s="2779"/>
      <c r="P313" s="2779"/>
      <c r="Q313" s="2779"/>
      <c r="R313" s="2779"/>
      <c r="S313" s="2779"/>
      <c r="T313" s="2779"/>
      <c r="U313" s="2779"/>
      <c r="V313" s="2779"/>
      <c r="W313" s="2779"/>
      <c r="X313" s="2779"/>
      <c r="Y313" s="2779"/>
      <c r="Z313" s="2779"/>
      <c r="AA313" s="2779"/>
      <c r="AB313" s="2779"/>
      <c r="AC313" s="2779"/>
      <c r="AD313" s="2779"/>
      <c r="AF313" s="174"/>
      <c r="AG313" s="82"/>
    </row>
    <row r="314" spans="1:51" s="35" customFormat="1" ht="4.9000000000000004" customHeight="1" x14ac:dyDescent="0.15">
      <c r="A314" s="844"/>
      <c r="B314" s="845"/>
      <c r="C314" s="845"/>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c r="AB314" s="845"/>
      <c r="AC314" s="845"/>
      <c r="AD314" s="845"/>
      <c r="AF314" s="54"/>
      <c r="AG314" s="82"/>
    </row>
    <row r="315" spans="1:51" s="35" customFormat="1" ht="4.9000000000000004" customHeight="1" x14ac:dyDescent="0.15">
      <c r="A315" s="844"/>
      <c r="B315" s="845"/>
      <c r="C315" s="845"/>
      <c r="D315" s="845"/>
      <c r="E315" s="845"/>
      <c r="F315" s="845"/>
      <c r="G315" s="845"/>
      <c r="H315" s="845"/>
      <c r="I315" s="845"/>
      <c r="J315" s="845"/>
      <c r="K315" s="845"/>
      <c r="L315" s="845"/>
      <c r="M315" s="845"/>
      <c r="N315" s="845"/>
      <c r="O315" s="845"/>
      <c r="P315" s="845"/>
      <c r="Q315" s="845"/>
      <c r="R315" s="845"/>
      <c r="S315" s="845"/>
      <c r="T315" s="845"/>
      <c r="U315" s="845"/>
      <c r="V315" s="845"/>
      <c r="W315" s="845"/>
      <c r="X315" s="845"/>
      <c r="Y315" s="845"/>
      <c r="Z315" s="845"/>
      <c r="AA315" s="845"/>
      <c r="AB315" s="845"/>
      <c r="AC315" s="845"/>
      <c r="AD315" s="845"/>
      <c r="AF315" s="54"/>
      <c r="AG315" s="82"/>
    </row>
    <row r="316" spans="1:51" s="35" customFormat="1" ht="15" customHeight="1" x14ac:dyDescent="0.15">
      <c r="A316" s="384" t="s">
        <v>3023</v>
      </c>
      <c r="B316" s="845"/>
      <c r="C316" s="845"/>
      <c r="D316" s="845"/>
      <c r="E316" s="845"/>
      <c r="F316" s="845"/>
      <c r="G316" s="845"/>
      <c r="H316" s="845"/>
      <c r="I316" s="845"/>
      <c r="J316" s="845"/>
      <c r="K316" s="845"/>
      <c r="L316" s="845"/>
      <c r="M316" s="845"/>
      <c r="N316" s="845"/>
      <c r="O316" s="845"/>
      <c r="P316" s="845"/>
      <c r="Q316" s="845"/>
      <c r="R316" s="845"/>
      <c r="S316" s="845"/>
      <c r="T316" s="845"/>
      <c r="U316" s="845"/>
      <c r="V316" s="845"/>
      <c r="W316" s="845"/>
      <c r="X316" s="845"/>
      <c r="Y316" s="845"/>
      <c r="Z316" s="845"/>
      <c r="AA316" s="845"/>
      <c r="AB316" s="845"/>
      <c r="AC316" s="845"/>
      <c r="AD316" s="845"/>
      <c r="AF316" s="54"/>
      <c r="AG316" s="82"/>
    </row>
    <row r="317" spans="1:51" s="35" customFormat="1" ht="15" customHeight="1" x14ac:dyDescent="0.15">
      <c r="A317" s="2916" t="s">
        <v>4729</v>
      </c>
      <c r="B317" s="2916"/>
      <c r="C317" s="2916"/>
      <c r="D317" s="2916"/>
      <c r="E317" s="2916"/>
      <c r="F317" s="2916"/>
      <c r="G317" s="2916"/>
      <c r="H317" s="2916"/>
      <c r="I317" s="2916"/>
      <c r="J317" s="2916"/>
      <c r="K317" s="2916"/>
      <c r="L317" s="2916"/>
      <c r="M317" s="2916"/>
      <c r="N317" s="2916"/>
      <c r="O317" s="2916"/>
      <c r="P317" s="2916"/>
      <c r="Q317" s="2916"/>
      <c r="R317" s="2916"/>
      <c r="S317" s="2916"/>
      <c r="T317" s="2916"/>
      <c r="U317" s="2916"/>
      <c r="V317" s="2916"/>
      <c r="W317" s="2916"/>
      <c r="X317" s="2916"/>
      <c r="Y317" s="2916"/>
      <c r="Z317" s="2916"/>
      <c r="AA317" s="2916"/>
      <c r="AB317" s="2916"/>
      <c r="AC317" s="2916"/>
      <c r="AD317" s="2916"/>
      <c r="AE317" s="2916"/>
      <c r="AF317" s="54"/>
      <c r="AG317" s="82"/>
    </row>
    <row r="318" spans="1:51" s="35" customFormat="1" ht="4.9000000000000004" customHeight="1" x14ac:dyDescent="0.15">
      <c r="A318" s="259"/>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59"/>
      <c r="AE318" s="259"/>
      <c r="AF318" s="54"/>
      <c r="AG318" s="82"/>
    </row>
    <row r="319" spans="1:51" s="35" customFormat="1" ht="30" customHeight="1" thickBot="1" x14ac:dyDescent="0.2">
      <c r="A319" s="170"/>
      <c r="B319" s="171"/>
      <c r="C319" s="172"/>
      <c r="D319" s="171"/>
      <c r="E319" s="171"/>
      <c r="F319" s="171"/>
      <c r="G319" s="171"/>
      <c r="H319" s="171"/>
      <c r="I319" s="171"/>
      <c r="J319" s="171"/>
      <c r="K319" s="171"/>
      <c r="L319" s="171"/>
      <c r="M319" s="171"/>
      <c r="N319" s="171"/>
      <c r="O319" s="846"/>
      <c r="P319" s="846"/>
      <c r="Q319" s="846"/>
      <c r="R319" s="846"/>
      <c r="S319" s="846"/>
      <c r="T319" s="846"/>
      <c r="U319" s="2917" t="s">
        <v>103</v>
      </c>
      <c r="V319" s="2917"/>
      <c r="W319" s="2917"/>
      <c r="X319" s="2917"/>
      <c r="Y319" s="2917"/>
      <c r="Z319" s="2917" t="s">
        <v>104</v>
      </c>
      <c r="AA319" s="2917"/>
      <c r="AB319" s="2917"/>
      <c r="AC319" s="2917"/>
      <c r="AD319" s="2917"/>
      <c r="AF319" s="58"/>
      <c r="AG319" s="82"/>
    </row>
    <row r="320" spans="1:51" s="35" customFormat="1" ht="15" customHeight="1" x14ac:dyDescent="0.15">
      <c r="A320" s="2910" t="s">
        <v>2976</v>
      </c>
      <c r="B320" s="2910"/>
      <c r="C320" s="2910"/>
      <c r="D320" s="2910"/>
      <c r="E320" s="2910"/>
      <c r="F320" s="2910"/>
      <c r="G320" s="2910"/>
      <c r="H320" s="2910"/>
      <c r="I320" s="2910"/>
      <c r="J320" s="2910"/>
      <c r="K320" s="2910"/>
      <c r="L320" s="2910"/>
      <c r="M320" s="2910"/>
      <c r="N320" s="2910"/>
      <c r="O320" s="2910"/>
      <c r="P320" s="2910"/>
      <c r="Q320" s="2910"/>
      <c r="R320" s="2910"/>
      <c r="S320" s="2910"/>
      <c r="T320" s="2911"/>
      <c r="U320" s="1765"/>
      <c r="V320" s="1766"/>
      <c r="W320" s="1766"/>
      <c r="X320" s="1766"/>
      <c r="Y320" s="1767"/>
      <c r="Z320" s="1765"/>
      <c r="AA320" s="1766"/>
      <c r="AB320" s="1766"/>
      <c r="AC320" s="1766"/>
      <c r="AD320" s="1767"/>
      <c r="AE320" s="847"/>
      <c r="AF320" s="50" t="str">
        <f>IF(AND(U325="○",COUNTA(U320:U326)&gt;1),"←未導入の理由が矛盾しています",
IF(COUNTA(U320:U326)=0,"←未導入の理由を回答してください",""))</f>
        <v>←未導入の理由を回答してください</v>
      </c>
      <c r="AG320" s="82"/>
    </row>
    <row r="321" spans="1:33" s="35" customFormat="1" ht="15" customHeight="1" x14ac:dyDescent="0.15">
      <c r="A321" s="2885" t="s">
        <v>2812</v>
      </c>
      <c r="B321" s="2886"/>
      <c r="C321" s="2886"/>
      <c r="D321" s="2886"/>
      <c r="E321" s="2886"/>
      <c r="F321" s="2886"/>
      <c r="G321" s="2886"/>
      <c r="H321" s="2886"/>
      <c r="I321" s="2886"/>
      <c r="J321" s="2886"/>
      <c r="K321" s="2886"/>
      <c r="L321" s="2886"/>
      <c r="M321" s="2886"/>
      <c r="N321" s="2886"/>
      <c r="O321" s="2886"/>
      <c r="P321" s="2886"/>
      <c r="Q321" s="2886"/>
      <c r="R321" s="2886"/>
      <c r="S321" s="2886"/>
      <c r="T321" s="2887"/>
      <c r="U321" s="1761"/>
      <c r="V321" s="1762"/>
      <c r="W321" s="1762"/>
      <c r="X321" s="1762"/>
      <c r="Y321" s="1763"/>
      <c r="Z321" s="848"/>
      <c r="AA321" s="849"/>
      <c r="AB321" s="849"/>
      <c r="AC321" s="849"/>
      <c r="AD321" s="850"/>
      <c r="AE321" s="847"/>
      <c r="AF321" s="50" t="str">
        <f>IF(AND(AC312="",COUNTA(Z320:Z326)=0),"←導入後の課題を回答してください",
IF(AND(Z325="○",COUNTA(Z320:Z326)&gt;1),"←導入後の課題が矛盾しています",""))</f>
        <v>←導入後の課題を回答してください</v>
      </c>
      <c r="AG321" s="82"/>
    </row>
    <row r="322" spans="1:33" s="35" customFormat="1" ht="15" customHeight="1" x14ac:dyDescent="0.15">
      <c r="A322" s="2910" t="s">
        <v>2811</v>
      </c>
      <c r="B322" s="2910"/>
      <c r="C322" s="2910"/>
      <c r="D322" s="2910"/>
      <c r="E322" s="2910"/>
      <c r="F322" s="2910"/>
      <c r="G322" s="2910"/>
      <c r="H322" s="2910"/>
      <c r="I322" s="2910"/>
      <c r="J322" s="2910"/>
      <c r="K322" s="2910"/>
      <c r="L322" s="2910"/>
      <c r="M322" s="2910"/>
      <c r="N322" s="2910"/>
      <c r="O322" s="2910"/>
      <c r="P322" s="2910"/>
      <c r="Q322" s="2910"/>
      <c r="R322" s="2910"/>
      <c r="S322" s="2910"/>
      <c r="T322" s="2911"/>
      <c r="U322" s="1761"/>
      <c r="V322" s="1762"/>
      <c r="W322" s="1762"/>
      <c r="X322" s="1762"/>
      <c r="Y322" s="1763"/>
      <c r="Z322" s="1761"/>
      <c r="AA322" s="1762"/>
      <c r="AB322" s="1762"/>
      <c r="AC322" s="1762"/>
      <c r="AD322" s="1763"/>
      <c r="AE322" s="847"/>
      <c r="AF322" s="58"/>
      <c r="AG322" s="82"/>
    </row>
    <row r="323" spans="1:33" s="35" customFormat="1" ht="15" customHeight="1" x14ac:dyDescent="0.15">
      <c r="A323" s="2910" t="s">
        <v>225</v>
      </c>
      <c r="B323" s="2910"/>
      <c r="C323" s="2910"/>
      <c r="D323" s="2910"/>
      <c r="E323" s="2910"/>
      <c r="F323" s="2910"/>
      <c r="G323" s="2910"/>
      <c r="H323" s="2910"/>
      <c r="I323" s="2910"/>
      <c r="J323" s="2910"/>
      <c r="K323" s="2910"/>
      <c r="L323" s="2910"/>
      <c r="M323" s="2910"/>
      <c r="N323" s="2910"/>
      <c r="O323" s="2910"/>
      <c r="P323" s="2910"/>
      <c r="Q323" s="2910"/>
      <c r="R323" s="2910"/>
      <c r="S323" s="2910"/>
      <c r="T323" s="2911"/>
      <c r="U323" s="1761"/>
      <c r="V323" s="1762"/>
      <c r="W323" s="1762"/>
      <c r="X323" s="1762"/>
      <c r="Y323" s="1763"/>
      <c r="Z323" s="1761"/>
      <c r="AA323" s="1762"/>
      <c r="AB323" s="1762"/>
      <c r="AC323" s="1762"/>
      <c r="AD323" s="1763"/>
      <c r="AE323" s="847"/>
      <c r="AF323" s="58"/>
      <c r="AG323" s="82"/>
    </row>
    <row r="324" spans="1:33" s="35" customFormat="1" ht="15" customHeight="1" x14ac:dyDescent="0.15">
      <c r="A324" s="2910" t="s">
        <v>226</v>
      </c>
      <c r="B324" s="2910"/>
      <c r="C324" s="2910"/>
      <c r="D324" s="2910"/>
      <c r="E324" s="2910"/>
      <c r="F324" s="2910"/>
      <c r="G324" s="2910"/>
      <c r="H324" s="2910"/>
      <c r="I324" s="2910"/>
      <c r="J324" s="2910"/>
      <c r="K324" s="2910"/>
      <c r="L324" s="2910"/>
      <c r="M324" s="2910"/>
      <c r="N324" s="2910"/>
      <c r="O324" s="2910"/>
      <c r="P324" s="2910"/>
      <c r="Q324" s="2910"/>
      <c r="R324" s="2910"/>
      <c r="S324" s="2910"/>
      <c r="T324" s="2911"/>
      <c r="U324" s="1761"/>
      <c r="V324" s="1762"/>
      <c r="W324" s="1762"/>
      <c r="X324" s="1762"/>
      <c r="Y324" s="1763"/>
      <c r="Z324" s="1761"/>
      <c r="AA324" s="1762"/>
      <c r="AB324" s="1762"/>
      <c r="AC324" s="1762"/>
      <c r="AD324" s="1763"/>
      <c r="AE324" s="847"/>
      <c r="AF324" s="58"/>
      <c r="AG324" s="82"/>
    </row>
    <row r="325" spans="1:33" s="35" customFormat="1" ht="15" customHeight="1" x14ac:dyDescent="0.15">
      <c r="A325" s="2885" t="s">
        <v>85</v>
      </c>
      <c r="B325" s="2886"/>
      <c r="C325" s="2886"/>
      <c r="D325" s="2886"/>
      <c r="E325" s="2886"/>
      <c r="F325" s="2886"/>
      <c r="G325" s="2886"/>
      <c r="H325" s="2886"/>
      <c r="I325" s="2886"/>
      <c r="J325" s="2886"/>
      <c r="K325" s="2886"/>
      <c r="L325" s="2886"/>
      <c r="M325" s="2886"/>
      <c r="N325" s="2886"/>
      <c r="O325" s="2886"/>
      <c r="P325" s="2886"/>
      <c r="Q325" s="2886"/>
      <c r="R325" s="2886"/>
      <c r="S325" s="2886"/>
      <c r="T325" s="2887"/>
      <c r="U325" s="1761"/>
      <c r="V325" s="1762"/>
      <c r="W325" s="1762"/>
      <c r="X325" s="1762"/>
      <c r="Y325" s="1763"/>
      <c r="Z325" s="1761"/>
      <c r="AA325" s="1762"/>
      <c r="AB325" s="1762"/>
      <c r="AC325" s="1762"/>
      <c r="AD325" s="1763"/>
      <c r="AE325" s="847"/>
      <c r="AF325" s="58"/>
      <c r="AG325" s="82"/>
    </row>
    <row r="326" spans="1:33" s="35" customFormat="1" ht="18" customHeight="1" thickBot="1" x14ac:dyDescent="0.2">
      <c r="A326" s="1751" t="s">
        <v>105</v>
      </c>
      <c r="B326" s="1751"/>
      <c r="C326" s="1751"/>
      <c r="D326" s="1751"/>
      <c r="E326" s="1751"/>
      <c r="F326" s="1751"/>
      <c r="G326" s="1751"/>
      <c r="H326" s="1751"/>
      <c r="I326" s="1751"/>
      <c r="J326" s="1751"/>
      <c r="K326" s="1751"/>
      <c r="L326" s="1751"/>
      <c r="M326" s="1751"/>
      <c r="N326" s="1751"/>
      <c r="O326" s="1751"/>
      <c r="P326" s="1751"/>
      <c r="Q326" s="1751"/>
      <c r="R326" s="1751"/>
      <c r="S326" s="1751"/>
      <c r="T326" s="1752"/>
      <c r="U326" s="1753"/>
      <c r="V326" s="1754"/>
      <c r="W326" s="1754"/>
      <c r="X326" s="1754"/>
      <c r="Y326" s="1755"/>
      <c r="Z326" s="1753"/>
      <c r="AA326" s="1754"/>
      <c r="AB326" s="1754"/>
      <c r="AC326" s="1754"/>
      <c r="AD326" s="1755"/>
      <c r="AE326" s="847"/>
      <c r="AF326" s="58"/>
      <c r="AG326" s="82"/>
    </row>
    <row r="327" spans="1:33" s="35" customFormat="1" ht="4.9000000000000004" customHeight="1" x14ac:dyDescent="0.15">
      <c r="A327" s="851"/>
      <c r="B327" s="852"/>
      <c r="C327" s="852"/>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c r="AD327" s="852"/>
      <c r="AE327" s="847"/>
      <c r="AF327" s="82"/>
      <c r="AG327" s="82"/>
    </row>
    <row r="328" spans="1:33" s="35" customFormat="1" ht="4.9000000000000004" customHeight="1" x14ac:dyDescent="0.15">
      <c r="A328" s="604"/>
      <c r="B328" s="604"/>
      <c r="C328" s="604"/>
      <c r="D328" s="604"/>
      <c r="E328" s="604"/>
      <c r="F328" s="604"/>
      <c r="G328" s="604"/>
      <c r="H328" s="604"/>
      <c r="I328" s="604"/>
      <c r="J328" s="604"/>
      <c r="K328" s="604"/>
      <c r="L328" s="604"/>
      <c r="M328" s="604"/>
      <c r="N328" s="604"/>
      <c r="O328" s="604"/>
      <c r="P328" s="604"/>
      <c r="Q328" s="604"/>
      <c r="R328" s="604"/>
      <c r="S328" s="604"/>
      <c r="T328" s="604"/>
      <c r="U328" s="604"/>
      <c r="V328" s="604"/>
      <c r="W328" s="604"/>
      <c r="X328" s="604"/>
      <c r="Y328" s="604"/>
      <c r="Z328" s="604"/>
      <c r="AA328" s="604"/>
      <c r="AB328" s="604"/>
      <c r="AC328" s="604"/>
      <c r="AD328" s="604"/>
      <c r="AE328" s="604"/>
      <c r="AF328" s="51"/>
      <c r="AG328" s="31"/>
    </row>
    <row r="329" spans="1:33" s="35" customFormat="1" ht="15" customHeight="1" x14ac:dyDescent="0.15">
      <c r="A329" s="384" t="s">
        <v>3083</v>
      </c>
      <c r="B329" s="839"/>
      <c r="C329" s="839"/>
      <c r="D329" s="839"/>
      <c r="E329" s="839"/>
      <c r="F329" s="839"/>
      <c r="G329" s="839"/>
      <c r="H329" s="839"/>
      <c r="I329" s="839"/>
      <c r="J329" s="839"/>
      <c r="K329" s="839"/>
      <c r="L329" s="839"/>
      <c r="M329" s="839"/>
      <c r="N329" s="839"/>
      <c r="O329" s="839"/>
      <c r="P329" s="840"/>
      <c r="Q329" s="842"/>
      <c r="R329" s="842"/>
      <c r="S329" s="842"/>
      <c r="T329" s="839"/>
      <c r="AF329" s="51"/>
      <c r="AG329" s="31"/>
    </row>
    <row r="330" spans="1:33" s="35" customFormat="1" ht="4.9000000000000004" customHeight="1" x14ac:dyDescent="0.15">
      <c r="A330" s="226"/>
      <c r="B330" s="839"/>
      <c r="C330" s="839"/>
      <c r="D330" s="839"/>
      <c r="E330" s="839"/>
      <c r="F330" s="839"/>
      <c r="G330" s="839"/>
      <c r="H330" s="839"/>
      <c r="I330" s="839"/>
      <c r="J330" s="839"/>
      <c r="K330" s="839"/>
      <c r="L330" s="839"/>
      <c r="M330" s="839"/>
      <c r="N330" s="839"/>
      <c r="O330" s="839"/>
      <c r="P330" s="840"/>
      <c r="Q330" s="842"/>
      <c r="R330" s="842"/>
      <c r="S330" s="842"/>
      <c r="T330" s="839"/>
      <c r="AF330" s="51"/>
      <c r="AG330" s="31"/>
    </row>
    <row r="331" spans="1:33" s="35" customFormat="1" ht="40.15" customHeight="1" x14ac:dyDescent="0.15">
      <c r="A331" s="2901" t="s">
        <v>2958</v>
      </c>
      <c r="B331" s="2901"/>
      <c r="C331" s="2901"/>
      <c r="D331" s="2901"/>
      <c r="E331" s="2901"/>
      <c r="F331" s="2901"/>
      <c r="G331" s="2901"/>
      <c r="H331" s="2901"/>
      <c r="I331" s="2901"/>
      <c r="J331" s="2901"/>
      <c r="K331" s="2901"/>
      <c r="L331" s="2901"/>
      <c r="M331" s="2901"/>
      <c r="N331" s="2901"/>
      <c r="O331" s="2901"/>
      <c r="P331" s="2901"/>
      <c r="Q331" s="2901"/>
      <c r="R331" s="2901"/>
      <c r="S331" s="2901"/>
      <c r="T331" s="2901"/>
      <c r="U331" s="2901"/>
      <c r="V331" s="2901"/>
      <c r="W331" s="2901"/>
      <c r="X331" s="2901"/>
      <c r="Y331" s="2901"/>
      <c r="Z331" s="2901"/>
      <c r="AA331" s="2901"/>
      <c r="AB331" s="2901"/>
      <c r="AC331" s="2901"/>
      <c r="AD331" s="2901"/>
      <c r="AE331" s="2901"/>
      <c r="AF331" s="51"/>
      <c r="AG331" s="31"/>
    </row>
    <row r="332" spans="1:33" s="35" customFormat="1" ht="4.9000000000000004" customHeight="1" x14ac:dyDescent="0.15">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c r="AB332" s="853"/>
      <c r="AC332" s="853"/>
      <c r="AD332" s="853"/>
      <c r="AE332" s="853"/>
      <c r="AF332" s="51"/>
      <c r="AG332" s="31"/>
    </row>
    <row r="333" spans="1:33" s="35" customFormat="1" ht="25.15" customHeight="1" thickBot="1" x14ac:dyDescent="0.2">
      <c r="A333" s="2902" t="s">
        <v>2957</v>
      </c>
      <c r="B333" s="2903"/>
      <c r="C333" s="2903"/>
      <c r="D333" s="2903"/>
      <c r="E333" s="2904"/>
      <c r="F333" s="2269" t="s">
        <v>2956</v>
      </c>
      <c r="G333" s="2270"/>
      <c r="H333" s="2270"/>
      <c r="I333" s="2270"/>
      <c r="J333" s="2271"/>
      <c r="K333" s="2272" t="s">
        <v>2955</v>
      </c>
      <c r="L333" s="2273"/>
      <c r="M333" s="2273"/>
      <c r="N333" s="2273"/>
      <c r="O333" s="2273"/>
      <c r="P333" s="2273"/>
      <c r="Q333" s="2273"/>
      <c r="R333" s="2273"/>
      <c r="S333" s="2273"/>
      <c r="T333" s="2273"/>
      <c r="U333" s="2273"/>
      <c r="V333" s="2273"/>
      <c r="W333" s="2273"/>
      <c r="X333" s="2273"/>
      <c r="Y333" s="2273"/>
      <c r="Z333" s="2273"/>
      <c r="AA333" s="2273"/>
      <c r="AB333" s="2273"/>
      <c r="AC333" s="2273"/>
      <c r="AD333" s="2274"/>
      <c r="AF333" s="51"/>
      <c r="AG333" s="31"/>
    </row>
    <row r="334" spans="1:33" s="35" customFormat="1" ht="18" customHeight="1" x14ac:dyDescent="0.15">
      <c r="A334" s="2905"/>
      <c r="B334" s="2906"/>
      <c r="C334" s="2906"/>
      <c r="D334" s="2906"/>
      <c r="E334" s="2907"/>
      <c r="F334" s="2908"/>
      <c r="G334" s="2906"/>
      <c r="H334" s="2906"/>
      <c r="I334" s="2906"/>
      <c r="J334" s="2909"/>
      <c r="K334" s="1790" t="s">
        <v>2843</v>
      </c>
      <c r="L334" s="1791"/>
      <c r="M334" s="1791"/>
      <c r="N334" s="1791"/>
      <c r="O334" s="1791"/>
      <c r="P334" s="1791"/>
      <c r="Q334" s="1791"/>
      <c r="R334" s="1791"/>
      <c r="S334" s="1791"/>
      <c r="T334" s="1791"/>
      <c r="U334" s="1791"/>
      <c r="V334" s="1791"/>
      <c r="W334" s="1791"/>
      <c r="X334" s="1791"/>
      <c r="Y334" s="1791"/>
      <c r="Z334" s="1791"/>
      <c r="AA334" s="1791"/>
      <c r="AB334" s="1791"/>
      <c r="AC334" s="1791"/>
      <c r="AD334" s="1771"/>
      <c r="AE334" s="369"/>
      <c r="AF334" s="54" t="str">
        <f>IF(COUNTA(A334:E342)=0,"←「必要な校務支援システム」を回答してください","")</f>
        <v>←「必要な校務支援システム」を回答してください</v>
      </c>
      <c r="AG334" s="31"/>
    </row>
    <row r="335" spans="1:33" s="35" customFormat="1" ht="18" customHeight="1" x14ac:dyDescent="0.15">
      <c r="A335" s="2891"/>
      <c r="B335" s="2892"/>
      <c r="C335" s="2892"/>
      <c r="D335" s="2892"/>
      <c r="E335" s="2893"/>
      <c r="F335" s="2894"/>
      <c r="G335" s="2892"/>
      <c r="H335" s="2892"/>
      <c r="I335" s="2892"/>
      <c r="J335" s="2895"/>
      <c r="K335" s="1790" t="s">
        <v>2844</v>
      </c>
      <c r="L335" s="1791"/>
      <c r="M335" s="1791"/>
      <c r="N335" s="1791"/>
      <c r="O335" s="1791"/>
      <c r="P335" s="1791"/>
      <c r="Q335" s="1791"/>
      <c r="R335" s="1791"/>
      <c r="S335" s="1791"/>
      <c r="T335" s="1791"/>
      <c r="U335" s="1791"/>
      <c r="V335" s="1791"/>
      <c r="W335" s="1791"/>
      <c r="X335" s="1791"/>
      <c r="Y335" s="1791"/>
      <c r="Z335" s="1791"/>
      <c r="AA335" s="1791"/>
      <c r="AB335" s="1791"/>
      <c r="AC335" s="1791"/>
      <c r="AD335" s="1771"/>
      <c r="AF335" s="54" t="str">
        <f>IF(COUNTA(F334:J342)=0,"←「導入済みの校務支援システム」を回答してください","")</f>
        <v>←「導入済みの校務支援システム」を回答してください</v>
      </c>
      <c r="AG335" s="31"/>
    </row>
    <row r="336" spans="1:33" s="35" customFormat="1" ht="18" customHeight="1" x14ac:dyDescent="0.15">
      <c r="A336" s="2891"/>
      <c r="B336" s="2892"/>
      <c r="C336" s="2892"/>
      <c r="D336" s="2892"/>
      <c r="E336" s="2893"/>
      <c r="F336" s="2894"/>
      <c r="G336" s="2892"/>
      <c r="H336" s="2892"/>
      <c r="I336" s="2892"/>
      <c r="J336" s="2895"/>
      <c r="K336" s="1790" t="s">
        <v>2845</v>
      </c>
      <c r="L336" s="1791"/>
      <c r="M336" s="1791"/>
      <c r="N336" s="1791"/>
      <c r="O336" s="1791"/>
      <c r="P336" s="1791"/>
      <c r="Q336" s="1791"/>
      <c r="R336" s="1791"/>
      <c r="S336" s="1791"/>
      <c r="T336" s="1791"/>
      <c r="U336" s="1791"/>
      <c r="V336" s="1791"/>
      <c r="W336" s="1791"/>
      <c r="X336" s="1791"/>
      <c r="Y336" s="1791"/>
      <c r="Z336" s="1791"/>
      <c r="AA336" s="1791"/>
      <c r="AB336" s="1791"/>
      <c r="AC336" s="1791"/>
      <c r="AD336" s="1771"/>
      <c r="AF336" s="82"/>
      <c r="AG336" s="31"/>
    </row>
    <row r="337" spans="1:33" s="35" customFormat="1" ht="18" customHeight="1" x14ac:dyDescent="0.15">
      <c r="A337" s="2891"/>
      <c r="B337" s="2892"/>
      <c r="C337" s="2892"/>
      <c r="D337" s="2892"/>
      <c r="E337" s="2893"/>
      <c r="F337" s="2894"/>
      <c r="G337" s="2892"/>
      <c r="H337" s="2892"/>
      <c r="I337" s="2892"/>
      <c r="J337" s="2895"/>
      <c r="K337" s="1790" t="s">
        <v>2847</v>
      </c>
      <c r="L337" s="1791"/>
      <c r="M337" s="1791"/>
      <c r="N337" s="1791"/>
      <c r="O337" s="1791"/>
      <c r="P337" s="1791"/>
      <c r="Q337" s="1791"/>
      <c r="R337" s="1791"/>
      <c r="S337" s="1791"/>
      <c r="T337" s="1791"/>
      <c r="U337" s="1791"/>
      <c r="V337" s="1791"/>
      <c r="W337" s="1791"/>
      <c r="X337" s="1791"/>
      <c r="Y337" s="1791"/>
      <c r="Z337" s="1791"/>
      <c r="AA337" s="1791"/>
      <c r="AB337" s="1791"/>
      <c r="AC337" s="1791"/>
      <c r="AD337" s="1771"/>
      <c r="AE337" s="269"/>
      <c r="AF337" s="82"/>
      <c r="AG337" s="31"/>
    </row>
    <row r="338" spans="1:33" s="35" customFormat="1" ht="18" customHeight="1" x14ac:dyDescent="0.15">
      <c r="A338" s="2891"/>
      <c r="B338" s="2892"/>
      <c r="C338" s="2892"/>
      <c r="D338" s="2892"/>
      <c r="E338" s="2893"/>
      <c r="F338" s="2894"/>
      <c r="G338" s="2892"/>
      <c r="H338" s="2892"/>
      <c r="I338" s="2892"/>
      <c r="J338" s="2895"/>
      <c r="K338" s="1790" t="s">
        <v>2846</v>
      </c>
      <c r="L338" s="1791"/>
      <c r="M338" s="1791"/>
      <c r="N338" s="1791"/>
      <c r="O338" s="1791"/>
      <c r="P338" s="1791"/>
      <c r="Q338" s="1791"/>
      <c r="R338" s="1791"/>
      <c r="S338" s="1791"/>
      <c r="T338" s="1791"/>
      <c r="U338" s="1791"/>
      <c r="V338" s="1791"/>
      <c r="W338" s="1791"/>
      <c r="X338" s="1791"/>
      <c r="Y338" s="1791"/>
      <c r="Z338" s="1791"/>
      <c r="AA338" s="1791"/>
      <c r="AB338" s="1791"/>
      <c r="AC338" s="1791"/>
      <c r="AD338" s="1771"/>
      <c r="AF338" s="82"/>
      <c r="AG338" s="31"/>
    </row>
    <row r="339" spans="1:33" s="35" customFormat="1" ht="18" customHeight="1" x14ac:dyDescent="0.15">
      <c r="A339" s="2891"/>
      <c r="B339" s="2892"/>
      <c r="C339" s="2892"/>
      <c r="D339" s="2892"/>
      <c r="E339" s="2893"/>
      <c r="F339" s="2894"/>
      <c r="G339" s="2892"/>
      <c r="H339" s="2892"/>
      <c r="I339" s="2892"/>
      <c r="J339" s="2895"/>
      <c r="K339" s="1790" t="s">
        <v>2841</v>
      </c>
      <c r="L339" s="1791"/>
      <c r="M339" s="1791"/>
      <c r="N339" s="1791"/>
      <c r="O339" s="1791"/>
      <c r="P339" s="1791"/>
      <c r="Q339" s="1791"/>
      <c r="R339" s="1791"/>
      <c r="S339" s="1791"/>
      <c r="T339" s="1791"/>
      <c r="U339" s="1791"/>
      <c r="V339" s="1791"/>
      <c r="W339" s="1791"/>
      <c r="X339" s="1791"/>
      <c r="Y339" s="1791"/>
      <c r="Z339" s="1791"/>
      <c r="AA339" s="1791"/>
      <c r="AB339" s="1791"/>
      <c r="AC339" s="1791"/>
      <c r="AD339" s="1771"/>
      <c r="AF339" s="82"/>
      <c r="AG339" s="31"/>
    </row>
    <row r="340" spans="1:33" s="35" customFormat="1" ht="18" customHeight="1" x14ac:dyDescent="0.15">
      <c r="A340" s="2891"/>
      <c r="B340" s="2892"/>
      <c r="C340" s="2892"/>
      <c r="D340" s="2892"/>
      <c r="E340" s="2893"/>
      <c r="F340" s="2894"/>
      <c r="G340" s="2892"/>
      <c r="H340" s="2892"/>
      <c r="I340" s="2892"/>
      <c r="J340" s="2895"/>
      <c r="K340" s="1790" t="s">
        <v>2842</v>
      </c>
      <c r="L340" s="1791"/>
      <c r="M340" s="1791"/>
      <c r="N340" s="1791"/>
      <c r="O340" s="1791"/>
      <c r="P340" s="1791"/>
      <c r="Q340" s="1791"/>
      <c r="R340" s="1791"/>
      <c r="S340" s="1791"/>
      <c r="T340" s="1791"/>
      <c r="U340" s="1791"/>
      <c r="V340" s="1791"/>
      <c r="W340" s="1791"/>
      <c r="X340" s="1791"/>
      <c r="Y340" s="1791"/>
      <c r="Z340" s="1791"/>
      <c r="AA340" s="1791"/>
      <c r="AB340" s="1791"/>
      <c r="AC340" s="1791"/>
      <c r="AD340" s="1771"/>
      <c r="AF340" s="82"/>
      <c r="AG340" s="31"/>
    </row>
    <row r="341" spans="1:33" s="35" customFormat="1" ht="18" customHeight="1" x14ac:dyDescent="0.15">
      <c r="A341" s="2891"/>
      <c r="B341" s="2892"/>
      <c r="C341" s="2892"/>
      <c r="D341" s="2892"/>
      <c r="E341" s="2893"/>
      <c r="F341" s="2894"/>
      <c r="G341" s="2892"/>
      <c r="H341" s="2892"/>
      <c r="I341" s="2892"/>
      <c r="J341" s="2895"/>
      <c r="K341" s="1790" t="s">
        <v>2953</v>
      </c>
      <c r="L341" s="1791"/>
      <c r="M341" s="1791"/>
      <c r="N341" s="1791"/>
      <c r="O341" s="1791"/>
      <c r="P341" s="2262"/>
      <c r="Q341" s="1792"/>
      <c r="R341" s="1793"/>
      <c r="S341" s="1793"/>
      <c r="T341" s="1793"/>
      <c r="U341" s="1793"/>
      <c r="V341" s="1793"/>
      <c r="W341" s="1793"/>
      <c r="X341" s="1793"/>
      <c r="Y341" s="1793"/>
      <c r="Z341" s="1793"/>
      <c r="AA341" s="1793"/>
      <c r="AB341" s="1793"/>
      <c r="AC341" s="1793"/>
      <c r="AD341" s="1794"/>
      <c r="AF341" s="54" t="str">
        <f>IF(AND(A341="○",Q341=""),"←「その他の機能」を回答してください",
IF(AND(F341="○",Q341=""),"←「その他の機能」を回答してください",""))</f>
        <v/>
      </c>
      <c r="AG341" s="31"/>
    </row>
    <row r="342" spans="1:33" s="35" customFormat="1" ht="18" customHeight="1" thickBot="1" x14ac:dyDescent="0.2">
      <c r="A342" s="2896"/>
      <c r="B342" s="2897"/>
      <c r="C342" s="2897"/>
      <c r="D342" s="2897"/>
      <c r="E342" s="2898"/>
      <c r="F342" s="2899"/>
      <c r="G342" s="2897"/>
      <c r="H342" s="2897"/>
      <c r="I342" s="2897"/>
      <c r="J342" s="2900"/>
      <c r="K342" s="1790" t="s">
        <v>3149</v>
      </c>
      <c r="L342" s="1791"/>
      <c r="M342" s="1791"/>
      <c r="N342" s="1791"/>
      <c r="O342" s="1791"/>
      <c r="P342" s="1791"/>
      <c r="Q342" s="1791"/>
      <c r="R342" s="1791"/>
      <c r="S342" s="1791"/>
      <c r="T342" s="1791"/>
      <c r="U342" s="1791"/>
      <c r="V342" s="1791"/>
      <c r="W342" s="1791"/>
      <c r="X342" s="1791"/>
      <c r="Y342" s="1791"/>
      <c r="Z342" s="1791"/>
      <c r="AA342" s="1791"/>
      <c r="AB342" s="1791"/>
      <c r="AC342" s="1791"/>
      <c r="AD342" s="1771"/>
      <c r="AF342" s="54" t="str">
        <f>IF(AND(COUNTIF(A334:E341, "○")&gt;0, A342="○"), "←「必要な校務支援システム」が矛盾しています",
IF(AND(COUNTIF(F334:J341, "○")&gt;0, F342="○"), "←「導入済みの校務支援システム」が矛盾しています", ""))</f>
        <v/>
      </c>
      <c r="AG342" s="31"/>
    </row>
    <row r="343" spans="1:33" s="35" customFormat="1" ht="12" customHeight="1" x14ac:dyDescent="0.15">
      <c r="A343" s="2257" t="s">
        <v>211</v>
      </c>
      <c r="B343" s="2257"/>
      <c r="C343" s="1784" t="s">
        <v>2977</v>
      </c>
      <c r="D343" s="1784"/>
      <c r="E343" s="1784"/>
      <c r="F343" s="1784"/>
      <c r="G343" s="1784"/>
      <c r="H343" s="1784"/>
      <c r="I343" s="1784"/>
      <c r="J343" s="1784"/>
      <c r="K343" s="1784"/>
      <c r="L343" s="1784"/>
      <c r="M343" s="1784"/>
      <c r="N343" s="1784"/>
      <c r="O343" s="1784"/>
      <c r="P343" s="1784"/>
      <c r="Q343" s="1784"/>
      <c r="R343" s="1784"/>
      <c r="S343" s="1784"/>
      <c r="T343" s="1784"/>
      <c r="U343" s="1784"/>
      <c r="V343" s="1784"/>
      <c r="W343" s="1784"/>
      <c r="X343" s="1784"/>
      <c r="Y343" s="1784"/>
      <c r="Z343" s="1784"/>
      <c r="AA343" s="1784"/>
      <c r="AB343" s="1784"/>
      <c r="AC343" s="1784"/>
      <c r="AD343" s="1784"/>
      <c r="AE343" s="1784"/>
      <c r="AF343" s="51"/>
      <c r="AG343" s="31"/>
    </row>
    <row r="344" spans="1:33" s="35" customFormat="1" ht="12" customHeight="1" x14ac:dyDescent="0.15">
      <c r="A344" s="2258" t="s">
        <v>212</v>
      </c>
      <c r="B344" s="2258"/>
      <c r="C344" s="1784" t="s">
        <v>2978</v>
      </c>
      <c r="D344" s="1784"/>
      <c r="E344" s="1784"/>
      <c r="F344" s="1784"/>
      <c r="G344" s="1784"/>
      <c r="H344" s="1784"/>
      <c r="I344" s="1784"/>
      <c r="J344" s="1784"/>
      <c r="K344" s="1784"/>
      <c r="L344" s="1784"/>
      <c r="M344" s="1784"/>
      <c r="N344" s="1784"/>
      <c r="O344" s="1784"/>
      <c r="P344" s="1784"/>
      <c r="Q344" s="1784"/>
      <c r="R344" s="1784"/>
      <c r="S344" s="1784"/>
      <c r="T344" s="1784"/>
      <c r="U344" s="1784"/>
      <c r="V344" s="1784"/>
      <c r="W344" s="1784"/>
      <c r="X344" s="1784"/>
      <c r="Y344" s="1784"/>
      <c r="Z344" s="1784"/>
      <c r="AA344" s="1784"/>
      <c r="AB344" s="1784"/>
      <c r="AC344" s="1784"/>
      <c r="AD344" s="1784"/>
      <c r="AE344" s="1784"/>
      <c r="AF344" s="51"/>
      <c r="AG344" s="31"/>
    </row>
    <row r="345" spans="1:33" s="35" customFormat="1" ht="4.9000000000000004" customHeight="1" x14ac:dyDescent="0.15">
      <c r="A345" s="353"/>
      <c r="B345" s="354"/>
      <c r="C345" s="355"/>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51"/>
      <c r="AG345" s="31"/>
    </row>
    <row r="346" spans="1:33" s="35" customFormat="1" ht="4.9000000000000004" customHeight="1" x14ac:dyDescent="0.15">
      <c r="A346" s="353"/>
      <c r="B346" s="354"/>
      <c r="C346" s="355"/>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c r="AA346" s="356"/>
      <c r="AB346" s="356"/>
      <c r="AC346" s="356"/>
      <c r="AD346" s="356"/>
      <c r="AE346" s="356"/>
      <c r="AF346" s="51"/>
      <c r="AG346" s="31"/>
    </row>
    <row r="347" spans="1:33" s="35" customFormat="1" ht="4.9000000000000004" customHeight="1" x14ac:dyDescent="0.15">
      <c r="A347" s="353"/>
      <c r="B347" s="354"/>
      <c r="C347" s="355"/>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c r="AA347" s="356"/>
      <c r="AB347" s="356"/>
      <c r="AC347" s="356"/>
      <c r="AD347" s="356"/>
      <c r="AE347" s="356"/>
      <c r="AF347" s="51"/>
      <c r="AG347" s="31"/>
    </row>
    <row r="348" spans="1:33" s="35" customFormat="1" ht="15" customHeight="1" x14ac:dyDescent="0.15">
      <c r="A348" s="384" t="s">
        <v>2828</v>
      </c>
      <c r="B348" s="854"/>
      <c r="C348" s="854"/>
      <c r="D348" s="854"/>
      <c r="E348" s="854"/>
      <c r="F348" s="854"/>
      <c r="G348" s="854"/>
      <c r="H348" s="854"/>
      <c r="I348" s="854"/>
      <c r="J348" s="854"/>
      <c r="K348" s="854"/>
      <c r="L348" s="854"/>
      <c r="M348" s="854"/>
      <c r="N348" s="854"/>
      <c r="O348" s="854"/>
      <c r="P348" s="854"/>
      <c r="Q348" s="854"/>
      <c r="R348" s="854"/>
      <c r="S348" s="854"/>
      <c r="T348" s="854"/>
      <c r="U348" s="854"/>
      <c r="V348" s="854"/>
      <c r="W348" s="854"/>
      <c r="X348" s="854"/>
      <c r="Y348" s="854"/>
      <c r="Z348" s="854"/>
      <c r="AA348" s="854"/>
      <c r="AB348" s="854"/>
      <c r="AC348" s="854"/>
      <c r="AD348" s="854"/>
      <c r="AE348" s="228"/>
      <c r="AF348" s="51"/>
      <c r="AG348" s="31"/>
    </row>
    <row r="349" spans="1:33" s="35" customFormat="1" ht="4.9000000000000004" customHeight="1" x14ac:dyDescent="0.15">
      <c r="A349" s="226"/>
      <c r="B349" s="854"/>
      <c r="C349" s="854"/>
      <c r="D349" s="854"/>
      <c r="E349" s="854"/>
      <c r="F349" s="854"/>
      <c r="G349" s="854"/>
      <c r="H349" s="854"/>
      <c r="I349" s="854"/>
      <c r="J349" s="854"/>
      <c r="K349" s="854"/>
      <c r="L349" s="854"/>
      <c r="M349" s="854"/>
      <c r="N349" s="854"/>
      <c r="O349" s="854"/>
      <c r="P349" s="854"/>
      <c r="Q349" s="854"/>
      <c r="R349" s="854"/>
      <c r="S349" s="854"/>
      <c r="T349" s="854"/>
      <c r="U349" s="854"/>
      <c r="V349" s="854"/>
      <c r="W349" s="854"/>
      <c r="X349" s="854"/>
      <c r="Y349" s="854"/>
      <c r="Z349" s="854"/>
      <c r="AA349" s="854"/>
      <c r="AB349" s="854"/>
      <c r="AC349" s="854"/>
      <c r="AD349" s="854"/>
      <c r="AE349" s="228"/>
      <c r="AF349" s="51"/>
      <c r="AG349" s="31"/>
    </row>
    <row r="350" spans="1:33" s="35" customFormat="1" ht="26.25" customHeight="1" x14ac:dyDescent="0.15">
      <c r="A350" s="1786" t="s">
        <v>4786</v>
      </c>
      <c r="B350" s="1786"/>
      <c r="C350" s="1786"/>
      <c r="D350" s="1786"/>
      <c r="E350" s="1786"/>
      <c r="F350" s="1786"/>
      <c r="G350" s="1786"/>
      <c r="H350" s="1786"/>
      <c r="I350" s="1786"/>
      <c r="J350" s="1786"/>
      <c r="K350" s="1786"/>
      <c r="L350" s="1786"/>
      <c r="M350" s="1786"/>
      <c r="N350" s="1786"/>
      <c r="O350" s="1786"/>
      <c r="P350" s="1786"/>
      <c r="Q350" s="1786"/>
      <c r="R350" s="1786"/>
      <c r="S350" s="1786"/>
      <c r="T350" s="1786"/>
      <c r="U350" s="1786"/>
      <c r="V350" s="1786"/>
      <c r="W350" s="1786"/>
      <c r="X350" s="1786"/>
      <c r="Y350" s="1786"/>
      <c r="Z350" s="1786"/>
      <c r="AA350" s="1786"/>
      <c r="AB350" s="1786"/>
      <c r="AC350" s="1786"/>
      <c r="AD350" s="1786"/>
      <c r="AE350" s="1786"/>
      <c r="AF350" s="51"/>
      <c r="AG350" s="31"/>
    </row>
    <row r="351" spans="1:33" s="35" customFormat="1" ht="4.9000000000000004" customHeight="1" x14ac:dyDescent="0.15">
      <c r="A351" s="259"/>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51"/>
      <c r="AG351" s="31"/>
    </row>
    <row r="352" spans="1:33" s="35" customFormat="1" ht="19.899999999999999" customHeight="1" thickBot="1" x14ac:dyDescent="0.2">
      <c r="A352" s="170"/>
      <c r="B352" s="171"/>
      <c r="C352" s="172"/>
      <c r="D352" s="171"/>
      <c r="E352" s="171"/>
      <c r="F352" s="171"/>
      <c r="G352" s="171"/>
      <c r="H352" s="171"/>
      <c r="I352" s="171"/>
      <c r="J352" s="171"/>
      <c r="K352" s="171"/>
      <c r="L352" s="171"/>
      <c r="M352" s="171"/>
      <c r="N352" s="171"/>
      <c r="O352" s="846"/>
      <c r="P352" s="846"/>
      <c r="Q352" s="846"/>
      <c r="R352" s="846"/>
      <c r="S352" s="846"/>
      <c r="T352" s="846"/>
      <c r="U352" s="2888" t="s">
        <v>3150</v>
      </c>
      <c r="V352" s="2889"/>
      <c r="W352" s="2889"/>
      <c r="X352" s="2889"/>
      <c r="Y352" s="2890"/>
      <c r="Z352" s="2888" t="s">
        <v>3151</v>
      </c>
      <c r="AA352" s="2889"/>
      <c r="AB352" s="2889"/>
      <c r="AC352" s="2889"/>
      <c r="AD352" s="2890"/>
      <c r="AF352" s="54" t="str">
        <f>IF(AND(A342="○",F342="○"),"",IF(AND(F342="○",COUNTA(U353:U359)=0),"←未導入の理由を回答してください",""))</f>
        <v/>
      </c>
      <c r="AG352" s="31"/>
    </row>
    <row r="353" spans="1:54" s="35" customFormat="1" ht="15" customHeight="1" x14ac:dyDescent="0.15">
      <c r="A353" s="2885" t="s">
        <v>2839</v>
      </c>
      <c r="B353" s="2886"/>
      <c r="C353" s="2886"/>
      <c r="D353" s="2886"/>
      <c r="E353" s="2886"/>
      <c r="F353" s="2886"/>
      <c r="G353" s="2886"/>
      <c r="H353" s="2886"/>
      <c r="I353" s="2886"/>
      <c r="J353" s="2886"/>
      <c r="K353" s="2886"/>
      <c r="L353" s="2886"/>
      <c r="M353" s="2886"/>
      <c r="N353" s="2886"/>
      <c r="O353" s="2886"/>
      <c r="P353" s="2886"/>
      <c r="Q353" s="2886"/>
      <c r="R353" s="2886"/>
      <c r="S353" s="2886"/>
      <c r="T353" s="2887"/>
      <c r="U353" s="1765"/>
      <c r="V353" s="1766"/>
      <c r="W353" s="1766"/>
      <c r="X353" s="1766"/>
      <c r="Y353" s="1767"/>
      <c r="Z353" s="1776"/>
      <c r="AA353" s="1777"/>
      <c r="AB353" s="1777"/>
      <c r="AC353" s="1777"/>
      <c r="AD353" s="1778"/>
      <c r="AE353" s="847"/>
      <c r="AF353" s="54" t="str">
        <f>IF(AND(A342="",F342="",COUNTA(U353:U359)=0),"←未導入の理由を回答してください。",
IF(AND(U358="○", COUNTA(U353:U359)&gt;1),"←未導入の理由が矛盾しています",""))</f>
        <v>←未導入の理由を回答してください。</v>
      </c>
      <c r="AG353" s="31"/>
    </row>
    <row r="354" spans="1:54" s="35" customFormat="1" ht="15" customHeight="1" x14ac:dyDescent="0.15">
      <c r="A354" s="2885" t="s">
        <v>2856</v>
      </c>
      <c r="B354" s="2886"/>
      <c r="C354" s="2886"/>
      <c r="D354" s="2886"/>
      <c r="E354" s="2886"/>
      <c r="F354" s="2886"/>
      <c r="G354" s="2886"/>
      <c r="H354" s="2886"/>
      <c r="I354" s="2886"/>
      <c r="J354" s="2886"/>
      <c r="K354" s="2886"/>
      <c r="L354" s="2886"/>
      <c r="M354" s="2886"/>
      <c r="N354" s="2886"/>
      <c r="O354" s="2886"/>
      <c r="P354" s="2886"/>
      <c r="Q354" s="2886"/>
      <c r="R354" s="2886"/>
      <c r="S354" s="2886"/>
      <c r="T354" s="2887"/>
      <c r="U354" s="1761"/>
      <c r="V354" s="1762"/>
      <c r="W354" s="1762"/>
      <c r="X354" s="1762"/>
      <c r="Y354" s="1763"/>
      <c r="Z354" s="1761"/>
      <c r="AA354" s="1762"/>
      <c r="AB354" s="1762"/>
      <c r="AC354" s="1762"/>
      <c r="AD354" s="1763"/>
      <c r="AE354" s="847"/>
      <c r="AF354" s="1702" t="str">
        <f>IF(AND(F342="",COUNTA(Z353:Z359)=0),"←導入後の課題を回答してください。",
IF(AND(Z358="○",COUNTA(Z353:Z359)&gt;1),"←導入後の理由が矛盾しています",""))</f>
        <v>←導入後の課題を回答してください。</v>
      </c>
      <c r="AG354" s="31"/>
    </row>
    <row r="355" spans="1:54" s="35" customFormat="1" ht="15" customHeight="1" x14ac:dyDescent="0.15">
      <c r="A355" s="2885" t="s">
        <v>2849</v>
      </c>
      <c r="B355" s="2886"/>
      <c r="C355" s="2886"/>
      <c r="D355" s="2886"/>
      <c r="E355" s="2886"/>
      <c r="F355" s="2886"/>
      <c r="G355" s="2886"/>
      <c r="H355" s="2886"/>
      <c r="I355" s="2886"/>
      <c r="J355" s="2886"/>
      <c r="K355" s="2886"/>
      <c r="L355" s="2886"/>
      <c r="M355" s="2886"/>
      <c r="N355" s="2886"/>
      <c r="O355" s="2886"/>
      <c r="P355" s="2886"/>
      <c r="Q355" s="2886"/>
      <c r="R355" s="2886"/>
      <c r="S355" s="2886"/>
      <c r="T355" s="2887"/>
      <c r="U355" s="1761"/>
      <c r="V355" s="1762"/>
      <c r="W355" s="1762"/>
      <c r="X355" s="1762"/>
      <c r="Y355" s="1763"/>
      <c r="Z355" s="1761"/>
      <c r="AA355" s="1762"/>
      <c r="AB355" s="1762"/>
      <c r="AC355" s="1762"/>
      <c r="AD355" s="1763"/>
      <c r="AE355" s="847"/>
      <c r="AF355" s="1702"/>
      <c r="AG355" s="31"/>
    </row>
    <row r="356" spans="1:54" s="35" customFormat="1" ht="15" customHeight="1" x14ac:dyDescent="0.15">
      <c r="A356" s="2885" t="s">
        <v>2848</v>
      </c>
      <c r="B356" s="2886"/>
      <c r="C356" s="2886"/>
      <c r="D356" s="2886"/>
      <c r="E356" s="2886"/>
      <c r="F356" s="2886"/>
      <c r="G356" s="2886"/>
      <c r="H356" s="2886"/>
      <c r="I356" s="2886"/>
      <c r="J356" s="2886"/>
      <c r="K356" s="2886"/>
      <c r="L356" s="2886"/>
      <c r="M356" s="2886"/>
      <c r="N356" s="2886"/>
      <c r="O356" s="2886"/>
      <c r="P356" s="2886"/>
      <c r="Q356" s="2886"/>
      <c r="R356" s="2886"/>
      <c r="S356" s="2886"/>
      <c r="T356" s="2887"/>
      <c r="U356" s="1761"/>
      <c r="V356" s="1762"/>
      <c r="W356" s="1762"/>
      <c r="X356" s="1762"/>
      <c r="Y356" s="1763"/>
      <c r="Z356" s="1761"/>
      <c r="AA356" s="1762"/>
      <c r="AB356" s="1762"/>
      <c r="AC356" s="1762"/>
      <c r="AD356" s="1763"/>
      <c r="AE356" s="847"/>
      <c r="AF356" s="51"/>
      <c r="AG356" s="31"/>
    </row>
    <row r="357" spans="1:54" s="35" customFormat="1" ht="15" customHeight="1" x14ac:dyDescent="0.15">
      <c r="A357" s="2885" t="s">
        <v>2840</v>
      </c>
      <c r="B357" s="2886"/>
      <c r="C357" s="2886"/>
      <c r="D357" s="2886"/>
      <c r="E357" s="2886"/>
      <c r="F357" s="2886"/>
      <c r="G357" s="2886"/>
      <c r="H357" s="2886"/>
      <c r="I357" s="2886"/>
      <c r="J357" s="2886"/>
      <c r="K357" s="2886"/>
      <c r="L357" s="2886"/>
      <c r="M357" s="2886"/>
      <c r="N357" s="2886"/>
      <c r="O357" s="2886"/>
      <c r="P357" s="2886"/>
      <c r="Q357" s="2886"/>
      <c r="R357" s="2886"/>
      <c r="S357" s="2886"/>
      <c r="T357" s="2887"/>
      <c r="U357" s="1761"/>
      <c r="V357" s="1762"/>
      <c r="W357" s="1762"/>
      <c r="X357" s="1762"/>
      <c r="Y357" s="1763"/>
      <c r="Z357" s="1761"/>
      <c r="AA357" s="1762"/>
      <c r="AB357" s="1762"/>
      <c r="AC357" s="1762"/>
      <c r="AD357" s="1763"/>
      <c r="AE357" s="847"/>
      <c r="AF357" s="51"/>
      <c r="AG357" s="31"/>
    </row>
    <row r="358" spans="1:54" s="35" customFormat="1" ht="15" customHeight="1" x14ac:dyDescent="0.15">
      <c r="A358" s="1748" t="s">
        <v>3033</v>
      </c>
      <c r="B358" s="1749"/>
      <c r="C358" s="1749"/>
      <c r="D358" s="1749"/>
      <c r="E358" s="1749"/>
      <c r="F358" s="1749"/>
      <c r="G358" s="1749"/>
      <c r="H358" s="1749"/>
      <c r="I358" s="1749"/>
      <c r="J358" s="1749"/>
      <c r="K358" s="1749"/>
      <c r="L358" s="1749"/>
      <c r="M358" s="1749"/>
      <c r="N358" s="1749"/>
      <c r="O358" s="1749"/>
      <c r="P358" s="1749"/>
      <c r="Q358" s="1749"/>
      <c r="R358" s="1749"/>
      <c r="S358" s="1749"/>
      <c r="T358" s="1750"/>
      <c r="U358" s="1761"/>
      <c r="V358" s="1762"/>
      <c r="W358" s="1762"/>
      <c r="X358" s="1762"/>
      <c r="Y358" s="1763"/>
      <c r="Z358" s="1761"/>
      <c r="AA358" s="1762"/>
      <c r="AB358" s="1762"/>
      <c r="AC358" s="1762"/>
      <c r="AD358" s="1763"/>
      <c r="AE358" s="847"/>
      <c r="AF358" s="51"/>
      <c r="AG358" s="31"/>
    </row>
    <row r="359" spans="1:54" s="35" customFormat="1" ht="18" customHeight="1" thickBot="1" x14ac:dyDescent="0.2">
      <c r="A359" s="2070" t="s">
        <v>105</v>
      </c>
      <c r="B359" s="2071"/>
      <c r="C359" s="2071"/>
      <c r="D359" s="2071"/>
      <c r="E359" s="2071"/>
      <c r="F359" s="2071"/>
      <c r="G359" s="2071"/>
      <c r="H359" s="2071"/>
      <c r="I359" s="2071"/>
      <c r="J359" s="2071"/>
      <c r="K359" s="2071"/>
      <c r="L359" s="2071"/>
      <c r="M359" s="2071"/>
      <c r="N359" s="2071"/>
      <c r="O359" s="2071"/>
      <c r="P359" s="2071"/>
      <c r="Q359" s="2071"/>
      <c r="R359" s="2071"/>
      <c r="S359" s="2071"/>
      <c r="T359" s="2072"/>
      <c r="U359" s="2882"/>
      <c r="V359" s="2883"/>
      <c r="W359" s="2883"/>
      <c r="X359" s="2883"/>
      <c r="Y359" s="2884"/>
      <c r="Z359" s="2882"/>
      <c r="AA359" s="2883"/>
      <c r="AB359" s="2883"/>
      <c r="AC359" s="2883"/>
      <c r="AD359" s="2884"/>
      <c r="AE359" s="847"/>
      <c r="AF359" s="51"/>
      <c r="AG359" s="31"/>
    </row>
    <row r="360" spans="1:54" s="35" customFormat="1" ht="1.5" customHeight="1" x14ac:dyDescent="0.15">
      <c r="A360" s="604"/>
      <c r="B360" s="604"/>
      <c r="C360" s="604"/>
      <c r="D360" s="604"/>
      <c r="E360" s="604"/>
      <c r="F360" s="604"/>
      <c r="G360" s="604"/>
      <c r="H360" s="604"/>
      <c r="I360" s="604"/>
      <c r="J360" s="604"/>
      <c r="K360" s="604"/>
      <c r="L360" s="604"/>
      <c r="M360" s="604"/>
      <c r="N360" s="604"/>
      <c r="O360" s="604"/>
      <c r="P360" s="604"/>
      <c r="Q360" s="604"/>
      <c r="R360" s="604"/>
      <c r="S360" s="604"/>
      <c r="T360" s="604"/>
      <c r="U360" s="604"/>
      <c r="V360" s="604"/>
      <c r="W360" s="604"/>
      <c r="X360" s="604"/>
      <c r="Y360" s="604"/>
      <c r="Z360" s="604"/>
      <c r="AA360" s="604"/>
      <c r="AB360" s="604"/>
      <c r="AC360" s="604"/>
      <c r="AD360" s="604"/>
      <c r="AE360" s="604"/>
      <c r="AF360" s="51"/>
      <c r="AG360" s="31"/>
    </row>
    <row r="361" spans="1:54" s="35" customFormat="1" ht="1.5" customHeight="1" x14ac:dyDescent="0.15">
      <c r="A361" s="604"/>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c r="AA361" s="604"/>
      <c r="AB361" s="604"/>
      <c r="AC361" s="604"/>
      <c r="AD361" s="604"/>
      <c r="AE361" s="604"/>
      <c r="AF361" s="51"/>
      <c r="AG361" s="31"/>
    </row>
    <row r="362" spans="1:54" s="35" customFormat="1" ht="4.9000000000000004" customHeight="1" x14ac:dyDescent="0.15">
      <c r="A362" s="843"/>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54"/>
      <c r="AG362" s="82"/>
    </row>
    <row r="363" spans="1:54" s="77" customFormat="1" ht="13.5" customHeight="1" x14ac:dyDescent="0.15">
      <c r="A363" s="1641" t="s">
        <v>4730</v>
      </c>
      <c r="B363" s="1641"/>
      <c r="C363" s="1641"/>
      <c r="D363" s="1641"/>
      <c r="E363" s="1641"/>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1641"/>
      <c r="AD363" s="1641"/>
      <c r="AE363" s="1641"/>
      <c r="AF363" s="54"/>
      <c r="AG363" s="82"/>
      <c r="AH363" s="35"/>
      <c r="AI363" s="35"/>
      <c r="AJ363" s="35"/>
      <c r="AK363" s="35"/>
      <c r="AL363" s="35"/>
      <c r="AM363" s="35"/>
      <c r="AN363" s="35"/>
      <c r="AO363" s="35"/>
      <c r="AP363" s="35"/>
      <c r="AQ363" s="35"/>
      <c r="AR363" s="35"/>
      <c r="AS363" s="35"/>
      <c r="AT363" s="35"/>
      <c r="AU363" s="35"/>
      <c r="AV363" s="35"/>
      <c r="AW363" s="35"/>
      <c r="AX363" s="35"/>
      <c r="AY363" s="35"/>
      <c r="AZ363" s="35"/>
      <c r="BA363" s="35"/>
      <c r="BB363" s="35"/>
    </row>
    <row r="364" spans="1:54" s="77" customFormat="1" ht="52.5" customHeight="1" x14ac:dyDescent="0.15">
      <c r="A364" s="1081" t="s">
        <v>4731</v>
      </c>
      <c r="B364" s="1797"/>
      <c r="C364" s="1797"/>
      <c r="D364" s="1797"/>
      <c r="E364" s="1797"/>
      <c r="F364" s="1797"/>
      <c r="G364" s="1797"/>
      <c r="H364" s="1797"/>
      <c r="I364" s="1797"/>
      <c r="J364" s="1797"/>
      <c r="K364" s="1797"/>
      <c r="L364" s="1797"/>
      <c r="M364" s="1797"/>
      <c r="N364" s="1797"/>
      <c r="O364" s="1797"/>
      <c r="P364" s="1797"/>
      <c r="Q364" s="1797"/>
      <c r="R364" s="1797"/>
      <c r="S364" s="1797"/>
      <c r="T364" s="1797"/>
      <c r="U364" s="1797"/>
      <c r="V364" s="1797"/>
      <c r="W364" s="1797"/>
      <c r="X364" s="1797"/>
      <c r="Y364" s="1797"/>
      <c r="Z364" s="1797"/>
      <c r="AA364" s="1797"/>
      <c r="AB364" s="1797"/>
      <c r="AC364" s="1797"/>
      <c r="AD364" s="1797"/>
      <c r="AE364" s="1797"/>
      <c r="AF364" s="54"/>
      <c r="AG364" s="82"/>
      <c r="AH364" s="35"/>
      <c r="AI364" s="35"/>
      <c r="AJ364" s="35"/>
      <c r="AK364" s="35"/>
      <c r="AL364" s="35"/>
      <c r="AM364" s="35"/>
      <c r="AN364" s="35"/>
      <c r="AO364" s="35"/>
      <c r="AP364" s="35"/>
      <c r="AQ364" s="35"/>
      <c r="AR364" s="35"/>
      <c r="AS364" s="35"/>
      <c r="AT364" s="35"/>
      <c r="AU364" s="35"/>
      <c r="AV364" s="35"/>
      <c r="AW364" s="35"/>
      <c r="AX364" s="35"/>
      <c r="AY364" s="35"/>
      <c r="AZ364" s="35"/>
      <c r="BA364" s="35"/>
      <c r="BB364" s="35"/>
    </row>
    <row r="365" spans="1:54" s="77" customFormat="1" ht="4.9000000000000004" customHeight="1" x14ac:dyDescent="0.15">
      <c r="A365" s="124"/>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54"/>
      <c r="AG365" s="82"/>
      <c r="AH365" s="35"/>
      <c r="AI365" s="35"/>
      <c r="AJ365" s="35"/>
      <c r="AK365" s="35"/>
      <c r="AL365" s="35"/>
      <c r="AM365" s="35"/>
      <c r="AN365" s="35"/>
      <c r="AO365" s="35"/>
      <c r="AP365" s="35"/>
      <c r="AQ365" s="35"/>
      <c r="AR365" s="35"/>
      <c r="AS365" s="35"/>
      <c r="AT365" s="35"/>
      <c r="AU365" s="35"/>
      <c r="AV365" s="35"/>
      <c r="AW365" s="35"/>
      <c r="AX365" s="35"/>
      <c r="AY365" s="35"/>
      <c r="AZ365" s="35"/>
      <c r="BA365" s="35"/>
      <c r="BB365" s="35"/>
    </row>
    <row r="366" spans="1:54" s="77" customFormat="1" ht="15" customHeight="1" thickBot="1" x14ac:dyDescent="0.2">
      <c r="A366" s="855" t="s">
        <v>3153</v>
      </c>
      <c r="B366" s="125"/>
      <c r="C366" s="125"/>
      <c r="D366" s="125"/>
      <c r="E366" s="125"/>
      <c r="F366" s="125"/>
      <c r="G366" s="125"/>
      <c r="H366" s="125"/>
      <c r="I366" s="125"/>
      <c r="J366" s="125"/>
      <c r="K366" s="125"/>
      <c r="L366" s="125"/>
      <c r="M366" s="125"/>
      <c r="N366" s="125"/>
      <c r="O366" s="125"/>
      <c r="P366" s="125"/>
      <c r="Q366" s="226"/>
      <c r="R366" s="226"/>
      <c r="S366" s="847"/>
      <c r="T366" s="847"/>
      <c r="U366" s="847"/>
      <c r="V366" s="226"/>
      <c r="W366" s="226"/>
      <c r="X366" s="226"/>
      <c r="Y366" s="226"/>
      <c r="Z366" s="226"/>
      <c r="AA366" s="226"/>
      <c r="AD366" s="35"/>
      <c r="AE366" s="35"/>
      <c r="AF366" s="35"/>
      <c r="AG366" s="35"/>
      <c r="AH366" s="35"/>
      <c r="AI366" s="35"/>
      <c r="AJ366" s="35"/>
      <c r="AK366" s="35"/>
      <c r="AL366" s="35"/>
      <c r="AM366" s="35"/>
    </row>
    <row r="367" spans="1:54" s="77" customFormat="1" ht="18.75" customHeight="1" x14ac:dyDescent="0.15">
      <c r="A367" s="1798"/>
      <c r="B367" s="1799"/>
      <c r="C367" s="1804" t="s">
        <v>108</v>
      </c>
      <c r="D367" s="1804"/>
      <c r="E367" s="1804"/>
      <c r="F367" s="1804"/>
      <c r="G367" s="1804"/>
      <c r="H367" s="1804"/>
      <c r="I367" s="1804"/>
      <c r="J367" s="1804"/>
      <c r="K367" s="1804"/>
      <c r="L367" s="1805"/>
      <c r="M367" s="146" t="s">
        <v>107</v>
      </c>
      <c r="N367" s="1784" t="s">
        <v>3090</v>
      </c>
      <c r="O367" s="1784"/>
      <c r="P367" s="1784"/>
      <c r="Q367" s="1784"/>
      <c r="R367" s="1784"/>
      <c r="S367" s="1784"/>
      <c r="T367" s="1784"/>
      <c r="U367" s="1784"/>
      <c r="V367" s="1784"/>
      <c r="W367" s="1784"/>
      <c r="X367" s="1784"/>
      <c r="Y367" s="1784"/>
      <c r="Z367" s="1784"/>
      <c r="AA367" s="1784"/>
      <c r="AB367" s="1784"/>
      <c r="AC367" s="1784"/>
      <c r="AD367" s="1784"/>
      <c r="AE367" s="1784"/>
      <c r="AF367" s="1702" t="str">
        <f>IF(A367="","←(1)現時点の耐震化状況についてお答えください。",IF(AND(OR(A367=2,A367=3),A372=""),"←(2)耐震化未実施の建物に対する耐震化予定についてお答えください。",IF(AND(A367&lt;&gt;1,A372&lt;&gt;1,N372&lt;&gt;"○",N373&lt;&gt;"○",N374&lt;&gt;"○",N375&lt;&gt;"○"),"←(3)耐震化未定の理由についてお答えください。",IF(AND(N375="○",P376=""),"(3)の「その他」の内容を回答してください",""))))</f>
        <v>←(1)現時点の耐震化状況についてお答えください。</v>
      </c>
      <c r="AG367" s="35"/>
      <c r="AH367" s="35"/>
      <c r="AI367" s="35"/>
      <c r="AJ367" s="35"/>
      <c r="AK367" s="35"/>
      <c r="AL367" s="35"/>
      <c r="AM367" s="35"/>
    </row>
    <row r="368" spans="1:54" s="77" customFormat="1" ht="18.75" customHeight="1" x14ac:dyDescent="0.15">
      <c r="A368" s="1800"/>
      <c r="B368" s="1801"/>
      <c r="C368" s="1807" t="s">
        <v>109</v>
      </c>
      <c r="D368" s="1807"/>
      <c r="E368" s="1807"/>
      <c r="F368" s="1807"/>
      <c r="G368" s="1807"/>
      <c r="H368" s="1807"/>
      <c r="I368" s="1807"/>
      <c r="J368" s="1807"/>
      <c r="K368" s="1807"/>
      <c r="L368" s="1808"/>
      <c r="M368" s="125"/>
      <c r="N368" s="1784"/>
      <c r="O368" s="1784"/>
      <c r="P368" s="1784"/>
      <c r="Q368" s="1784"/>
      <c r="R368" s="1784"/>
      <c r="S368" s="1784"/>
      <c r="T368" s="1784"/>
      <c r="U368" s="1784"/>
      <c r="V368" s="1784"/>
      <c r="W368" s="1784"/>
      <c r="X368" s="1784"/>
      <c r="Y368" s="1784"/>
      <c r="Z368" s="1784"/>
      <c r="AA368" s="1784"/>
      <c r="AB368" s="1784"/>
      <c r="AC368" s="1784"/>
      <c r="AD368" s="1784"/>
      <c r="AE368" s="1784"/>
      <c r="AF368" s="1702"/>
      <c r="AG368" s="35"/>
      <c r="AH368" s="35"/>
      <c r="AI368" s="35"/>
      <c r="AJ368" s="35"/>
      <c r="AK368" s="35"/>
      <c r="AL368" s="35"/>
      <c r="AM368" s="35"/>
    </row>
    <row r="369" spans="1:54" s="77" customFormat="1" ht="18.75" customHeight="1" thickBot="1" x14ac:dyDescent="0.2">
      <c r="A369" s="1802"/>
      <c r="B369" s="1803"/>
      <c r="C369" s="1815" t="s">
        <v>110</v>
      </c>
      <c r="D369" s="1815"/>
      <c r="E369" s="1815"/>
      <c r="F369" s="1815"/>
      <c r="G369" s="1815"/>
      <c r="H369" s="1815"/>
      <c r="I369" s="1815"/>
      <c r="J369" s="1815"/>
      <c r="K369" s="1815"/>
      <c r="L369" s="1816"/>
      <c r="M369" s="125"/>
      <c r="N369" s="1784"/>
      <c r="O369" s="1784"/>
      <c r="P369" s="1784"/>
      <c r="Q369" s="1784"/>
      <c r="R369" s="1784"/>
      <c r="S369" s="1784"/>
      <c r="T369" s="1784"/>
      <c r="U369" s="1784"/>
      <c r="V369" s="1784"/>
      <c r="W369" s="1784"/>
      <c r="X369" s="1784"/>
      <c r="Y369" s="1784"/>
      <c r="Z369" s="1784"/>
      <c r="AA369" s="1784"/>
      <c r="AB369" s="1784"/>
      <c r="AC369" s="1784"/>
      <c r="AD369" s="1784"/>
      <c r="AE369" s="1784"/>
      <c r="AF369" s="35"/>
      <c r="AG369" s="35"/>
      <c r="AH369" s="35"/>
      <c r="AI369" s="35"/>
      <c r="AJ369" s="35"/>
      <c r="AK369" s="35"/>
      <c r="AL369" s="35"/>
      <c r="AM369" s="35"/>
    </row>
    <row r="370" spans="1:54" s="77" customFormat="1" ht="12.75" customHeight="1" x14ac:dyDescent="0.15">
      <c r="A370" s="124"/>
      <c r="B370" s="125"/>
      <c r="C370" s="125"/>
      <c r="D370" s="125"/>
      <c r="E370" s="125"/>
      <c r="F370" s="125"/>
      <c r="G370" s="125"/>
      <c r="H370" s="125"/>
      <c r="I370" s="125"/>
      <c r="J370" s="125"/>
      <c r="K370" s="125"/>
      <c r="L370" s="125"/>
      <c r="M370" s="125"/>
      <c r="N370" s="1784"/>
      <c r="O370" s="1784"/>
      <c r="P370" s="1784"/>
      <c r="Q370" s="1784"/>
      <c r="R370" s="1784"/>
      <c r="S370" s="1784"/>
      <c r="T370" s="1784"/>
      <c r="U370" s="1784"/>
      <c r="V370" s="1784"/>
      <c r="W370" s="1784"/>
      <c r="X370" s="1784"/>
      <c r="Y370" s="1784"/>
      <c r="Z370" s="1784"/>
      <c r="AA370" s="1784"/>
      <c r="AB370" s="1784"/>
      <c r="AC370" s="1784"/>
      <c r="AD370" s="1784"/>
      <c r="AE370" s="1784"/>
      <c r="AF370" s="35"/>
      <c r="AG370" s="35"/>
      <c r="AH370" s="35"/>
      <c r="AI370" s="35"/>
      <c r="AJ370" s="35"/>
      <c r="AK370" s="35"/>
    </row>
    <row r="371" spans="1:54" s="858" customFormat="1" ht="15" customHeight="1" thickBot="1" x14ac:dyDescent="0.2">
      <c r="A371" s="129" t="s">
        <v>111</v>
      </c>
      <c r="B371" s="129"/>
      <c r="C371" s="129"/>
      <c r="D371" s="129"/>
      <c r="E371" s="129"/>
      <c r="F371" s="129"/>
      <c r="G371" s="129"/>
      <c r="H371" s="129"/>
      <c r="I371" s="129"/>
      <c r="J371" s="129"/>
      <c r="K371" s="129"/>
      <c r="L371" s="129"/>
      <c r="M371" s="129"/>
      <c r="N371" s="129" t="s">
        <v>112</v>
      </c>
      <c r="O371" s="130"/>
      <c r="P371" s="131"/>
      <c r="Q371" s="131"/>
      <c r="R371" s="131"/>
      <c r="S371" s="131"/>
      <c r="T371" s="131"/>
      <c r="U371" s="131"/>
      <c r="V371" s="131"/>
      <c r="W371" s="131"/>
      <c r="X371" s="131"/>
      <c r="Y371" s="131"/>
      <c r="Z371" s="131"/>
      <c r="AA371" s="131"/>
      <c r="AB371" s="131"/>
      <c r="AC371" s="131"/>
      <c r="AD371" s="131"/>
      <c r="AE371" s="412" t="s">
        <v>3016</v>
      </c>
      <c r="AF371" s="856"/>
      <c r="AG371" s="114"/>
      <c r="AH371" s="857"/>
      <c r="AI371" s="857"/>
      <c r="AJ371" s="857"/>
      <c r="AK371" s="857"/>
      <c r="AL371" s="857"/>
      <c r="AM371" s="857"/>
      <c r="AN371" s="857"/>
      <c r="AO371" s="857"/>
      <c r="AP371" s="857"/>
      <c r="AQ371" s="857"/>
      <c r="AR371" s="857"/>
      <c r="AS371" s="857"/>
      <c r="AT371" s="857"/>
      <c r="AU371" s="857"/>
      <c r="AV371" s="857"/>
      <c r="AW371" s="857"/>
      <c r="AX371" s="857"/>
      <c r="AY371" s="857"/>
      <c r="AZ371" s="857"/>
      <c r="BA371" s="857"/>
      <c r="BB371" s="857"/>
    </row>
    <row r="372" spans="1:54" s="77" customFormat="1" ht="15" customHeight="1" x14ac:dyDescent="0.15">
      <c r="A372" s="1798"/>
      <c r="B372" s="1799"/>
      <c r="C372" s="1804" t="s">
        <v>113</v>
      </c>
      <c r="D372" s="1804"/>
      <c r="E372" s="1804"/>
      <c r="F372" s="1804"/>
      <c r="G372" s="1804"/>
      <c r="H372" s="1804"/>
      <c r="I372" s="1804"/>
      <c r="J372" s="1804"/>
      <c r="K372" s="1804"/>
      <c r="L372" s="1805"/>
      <c r="M372" s="125"/>
      <c r="N372" s="1765"/>
      <c r="O372" s="1767"/>
      <c r="P372" s="2879" t="s">
        <v>2813</v>
      </c>
      <c r="Q372" s="2880"/>
      <c r="R372" s="2880"/>
      <c r="S372" s="2880"/>
      <c r="T372" s="2880"/>
      <c r="U372" s="2880"/>
      <c r="V372" s="2880"/>
      <c r="W372" s="2880"/>
      <c r="X372" s="2880"/>
      <c r="Y372" s="2880"/>
      <c r="Z372" s="2880"/>
      <c r="AA372" s="2880"/>
      <c r="AB372" s="2880"/>
      <c r="AC372" s="2880"/>
      <c r="AD372" s="2880"/>
      <c r="AE372" s="2881"/>
      <c r="AF372" s="82"/>
      <c r="AG372" s="82"/>
      <c r="AH372" s="35"/>
      <c r="AI372" s="35"/>
      <c r="AJ372" s="35"/>
      <c r="AK372" s="35"/>
      <c r="AL372" s="35"/>
      <c r="AM372" s="35"/>
      <c r="AN372" s="35"/>
      <c r="AO372" s="35"/>
      <c r="AP372" s="35"/>
      <c r="AQ372" s="35"/>
      <c r="AR372" s="35"/>
      <c r="AS372" s="35"/>
      <c r="AT372" s="35"/>
      <c r="AU372" s="35"/>
      <c r="AV372" s="35"/>
      <c r="AW372" s="35"/>
      <c r="AX372" s="35"/>
      <c r="AY372" s="35"/>
      <c r="AZ372" s="35"/>
    </row>
    <row r="373" spans="1:54" s="77" customFormat="1" ht="15" customHeight="1" x14ac:dyDescent="0.15">
      <c r="A373" s="1800"/>
      <c r="B373" s="1801"/>
      <c r="C373" s="1807" t="s">
        <v>114</v>
      </c>
      <c r="D373" s="1807"/>
      <c r="E373" s="1807"/>
      <c r="F373" s="1807"/>
      <c r="G373" s="1807"/>
      <c r="H373" s="1807"/>
      <c r="I373" s="1807"/>
      <c r="J373" s="1807"/>
      <c r="K373" s="1807"/>
      <c r="L373" s="1808"/>
      <c r="M373" s="125"/>
      <c r="N373" s="1761"/>
      <c r="O373" s="1763"/>
      <c r="P373" s="2869" t="s">
        <v>115</v>
      </c>
      <c r="Q373" s="2870"/>
      <c r="R373" s="2870"/>
      <c r="S373" s="2870"/>
      <c r="T373" s="2870"/>
      <c r="U373" s="2870"/>
      <c r="V373" s="2870"/>
      <c r="W373" s="2870"/>
      <c r="X373" s="2870"/>
      <c r="Y373" s="2870"/>
      <c r="Z373" s="2870"/>
      <c r="AA373" s="2870"/>
      <c r="AB373" s="2870"/>
      <c r="AC373" s="2870"/>
      <c r="AD373" s="2870"/>
      <c r="AE373" s="2871"/>
      <c r="AF373" s="82"/>
      <c r="AG373" s="82"/>
      <c r="AH373" s="35"/>
      <c r="AI373" s="35"/>
      <c r="AJ373" s="35"/>
      <c r="AK373" s="35"/>
      <c r="AL373" s="35"/>
      <c r="AM373" s="35"/>
      <c r="AN373" s="35"/>
      <c r="AO373" s="35"/>
      <c r="AP373" s="35"/>
      <c r="AQ373" s="35"/>
      <c r="AR373" s="35"/>
      <c r="AS373" s="35"/>
      <c r="AT373" s="35"/>
      <c r="AU373" s="35"/>
      <c r="AV373" s="35"/>
      <c r="AW373" s="35"/>
      <c r="AX373" s="35"/>
      <c r="AY373" s="35"/>
      <c r="AZ373" s="35"/>
    </row>
    <row r="374" spans="1:54" s="77" customFormat="1" ht="15" customHeight="1" x14ac:dyDescent="0.15">
      <c r="A374" s="1800"/>
      <c r="B374" s="1801"/>
      <c r="C374" s="1807" t="s">
        <v>116</v>
      </c>
      <c r="D374" s="1807"/>
      <c r="E374" s="1807"/>
      <c r="F374" s="1807"/>
      <c r="G374" s="1807"/>
      <c r="H374" s="1807"/>
      <c r="I374" s="1807"/>
      <c r="J374" s="1807"/>
      <c r="K374" s="1807"/>
      <c r="L374" s="1808"/>
      <c r="M374" s="125"/>
      <c r="N374" s="1761"/>
      <c r="O374" s="1763"/>
      <c r="P374" s="2869" t="s">
        <v>117</v>
      </c>
      <c r="Q374" s="2870"/>
      <c r="R374" s="2870"/>
      <c r="S374" s="2870"/>
      <c r="T374" s="2870"/>
      <c r="U374" s="2870"/>
      <c r="V374" s="2870"/>
      <c r="W374" s="2870"/>
      <c r="X374" s="2870"/>
      <c r="Y374" s="2870"/>
      <c r="Z374" s="2870"/>
      <c r="AA374" s="2870"/>
      <c r="AB374" s="2870"/>
      <c r="AC374" s="2870"/>
      <c r="AD374" s="2870"/>
      <c r="AE374" s="2871"/>
      <c r="AF374" s="82"/>
      <c r="AG374" s="82"/>
      <c r="AH374" s="35"/>
      <c r="AI374" s="35"/>
      <c r="AJ374" s="35"/>
      <c r="AK374" s="35"/>
      <c r="AL374" s="35"/>
      <c r="AM374" s="35"/>
      <c r="AN374" s="35"/>
      <c r="AO374" s="35"/>
      <c r="AP374" s="35"/>
      <c r="AQ374" s="35"/>
      <c r="AR374" s="35"/>
      <c r="AS374" s="35"/>
      <c r="AT374" s="35"/>
      <c r="AU374" s="35"/>
      <c r="AV374" s="35"/>
      <c r="AW374" s="35"/>
      <c r="AX374" s="35"/>
      <c r="AY374" s="35"/>
      <c r="AZ374" s="35"/>
    </row>
    <row r="375" spans="1:54" s="77" customFormat="1" ht="15" customHeight="1" thickBot="1" x14ac:dyDescent="0.2">
      <c r="A375" s="1802"/>
      <c r="B375" s="1803"/>
      <c r="C375" s="1815" t="s">
        <v>3154</v>
      </c>
      <c r="D375" s="1815"/>
      <c r="E375" s="1815"/>
      <c r="F375" s="1815"/>
      <c r="G375" s="1815"/>
      <c r="H375" s="1815"/>
      <c r="I375" s="1815"/>
      <c r="J375" s="1815"/>
      <c r="K375" s="1815"/>
      <c r="L375" s="1816"/>
      <c r="M375" s="125"/>
      <c r="N375" s="2872"/>
      <c r="O375" s="2873"/>
      <c r="P375" s="2064" t="s">
        <v>118</v>
      </c>
      <c r="Q375" s="2065"/>
      <c r="R375" s="2065"/>
      <c r="S375" s="2065"/>
      <c r="T375" s="2065"/>
      <c r="U375" s="2065"/>
      <c r="V375" s="2065"/>
      <c r="W375" s="2065"/>
      <c r="X375" s="2065"/>
      <c r="Y375" s="2065"/>
      <c r="Z375" s="2065"/>
      <c r="AA375" s="2065"/>
      <c r="AB375" s="2065"/>
      <c r="AC375" s="2065"/>
      <c r="AD375" s="2065"/>
      <c r="AE375" s="2066"/>
      <c r="AF375" s="82"/>
      <c r="AG375" s="82"/>
      <c r="AH375" s="35"/>
      <c r="AI375" s="35"/>
      <c r="AJ375" s="35"/>
      <c r="AK375" s="35"/>
      <c r="AL375" s="35"/>
      <c r="AM375" s="35"/>
      <c r="AN375" s="35"/>
      <c r="AO375" s="35"/>
      <c r="AP375" s="35"/>
      <c r="AQ375" s="35"/>
      <c r="AR375" s="35"/>
      <c r="AS375" s="35"/>
      <c r="AT375" s="35"/>
      <c r="AU375" s="35"/>
      <c r="AV375" s="35"/>
      <c r="AW375" s="35"/>
      <c r="AX375" s="35"/>
      <c r="AY375" s="35"/>
      <c r="AZ375" s="35"/>
    </row>
    <row r="376" spans="1:54" s="77" customFormat="1" ht="15.75" customHeight="1" thickBot="1" x14ac:dyDescent="0.2">
      <c r="A376" s="128" t="s">
        <v>119</v>
      </c>
      <c r="B376" s="125"/>
      <c r="C376" s="125"/>
      <c r="D376" s="125"/>
      <c r="E376" s="125"/>
      <c r="F376" s="125"/>
      <c r="G376" s="125"/>
      <c r="H376" s="125"/>
      <c r="I376" s="125"/>
      <c r="J376" s="125"/>
      <c r="K376" s="125"/>
      <c r="L376" s="125"/>
      <c r="M376" s="125"/>
      <c r="N376" s="2874"/>
      <c r="O376" s="2875"/>
      <c r="P376" s="2876"/>
      <c r="Q376" s="2877"/>
      <c r="R376" s="2877"/>
      <c r="S376" s="2877"/>
      <c r="T376" s="2877"/>
      <c r="U376" s="2877"/>
      <c r="V376" s="2877"/>
      <c r="W376" s="2877"/>
      <c r="X376" s="2877"/>
      <c r="Y376" s="2877"/>
      <c r="Z376" s="2877"/>
      <c r="AA376" s="2877"/>
      <c r="AB376" s="2877"/>
      <c r="AC376" s="2877"/>
      <c r="AD376" s="2877"/>
      <c r="AE376" s="2878"/>
      <c r="AF376" s="82"/>
      <c r="AG376" s="82"/>
      <c r="AH376" s="35"/>
      <c r="AI376" s="35"/>
      <c r="AJ376" s="35"/>
      <c r="AK376" s="35"/>
      <c r="AL376" s="35"/>
      <c r="AM376" s="35"/>
      <c r="AN376" s="35"/>
      <c r="AO376" s="35"/>
      <c r="AP376" s="35"/>
      <c r="AQ376" s="35"/>
      <c r="AR376" s="35"/>
      <c r="AS376" s="35"/>
      <c r="AT376" s="35"/>
      <c r="AU376" s="35"/>
      <c r="AV376" s="35"/>
      <c r="AW376" s="35"/>
      <c r="AX376" s="35"/>
      <c r="AY376" s="35"/>
      <c r="AZ376" s="35"/>
    </row>
    <row r="377" spans="1:54" s="77" customFormat="1" ht="4.9000000000000004" customHeight="1" x14ac:dyDescent="0.15">
      <c r="A377" s="128"/>
      <c r="B377" s="125"/>
      <c r="C377" s="125"/>
      <c r="D377" s="125"/>
      <c r="E377" s="125"/>
      <c r="F377" s="125"/>
      <c r="G377" s="125"/>
      <c r="H377" s="125"/>
      <c r="I377" s="125"/>
      <c r="J377" s="125"/>
      <c r="K377" s="125"/>
      <c r="L377" s="125"/>
      <c r="M377" s="125"/>
      <c r="N377" s="169"/>
      <c r="O377" s="169"/>
      <c r="P377" s="456"/>
      <c r="Q377" s="456"/>
      <c r="R377" s="456"/>
      <c r="S377" s="456"/>
      <c r="T377" s="456"/>
      <c r="U377" s="456"/>
      <c r="V377" s="456"/>
      <c r="W377" s="456"/>
      <c r="X377" s="456"/>
      <c r="Y377" s="456"/>
      <c r="Z377" s="456"/>
      <c r="AA377" s="456"/>
      <c r="AB377" s="456"/>
      <c r="AC377" s="456"/>
      <c r="AD377" s="456"/>
      <c r="AE377" s="456"/>
      <c r="AF377" s="82"/>
      <c r="AG377" s="82"/>
      <c r="AH377" s="35"/>
      <c r="AI377" s="35"/>
      <c r="AJ377" s="35"/>
      <c r="AK377" s="35"/>
      <c r="AL377" s="35"/>
      <c r="AM377" s="35"/>
      <c r="AN377" s="35"/>
      <c r="AO377" s="35"/>
      <c r="AP377" s="35"/>
      <c r="AQ377" s="35"/>
      <c r="AR377" s="35"/>
      <c r="AS377" s="35"/>
      <c r="AT377" s="35"/>
      <c r="AU377" s="35"/>
      <c r="AV377" s="35"/>
      <c r="AW377" s="35"/>
      <c r="AX377" s="35"/>
      <c r="AY377" s="35"/>
      <c r="AZ377" s="35"/>
    </row>
    <row r="378" spans="1:54" s="77" customFormat="1" ht="4.9000000000000004" customHeight="1" x14ac:dyDescent="0.15">
      <c r="A378" s="859"/>
      <c r="B378" s="859"/>
      <c r="C378" s="859"/>
      <c r="D378" s="859"/>
      <c r="E378" s="859"/>
      <c r="F378" s="859"/>
      <c r="G378" s="859"/>
      <c r="H378" s="859"/>
      <c r="I378" s="859"/>
      <c r="J378" s="859"/>
      <c r="K378" s="859"/>
      <c r="L378" s="859"/>
      <c r="M378" s="859"/>
      <c r="N378" s="859"/>
      <c r="O378" s="859"/>
      <c r="P378" s="859"/>
      <c r="Q378" s="859"/>
      <c r="R378" s="859"/>
      <c r="S378" s="859"/>
      <c r="T378" s="859"/>
      <c r="U378" s="859"/>
      <c r="V378" s="859"/>
      <c r="W378" s="859"/>
      <c r="X378" s="859"/>
      <c r="Y378" s="859"/>
      <c r="Z378" s="859"/>
      <c r="AA378" s="859"/>
      <c r="AB378" s="859"/>
      <c r="AC378" s="859"/>
      <c r="AD378" s="859"/>
      <c r="AE378" s="859"/>
      <c r="AF378" s="54"/>
      <c r="AG378" s="82"/>
      <c r="AH378" s="35"/>
      <c r="AI378" s="35"/>
      <c r="AJ378" s="35"/>
      <c r="AK378" s="35"/>
      <c r="AL378" s="35"/>
      <c r="AM378" s="35"/>
      <c r="AN378" s="35"/>
      <c r="AO378" s="35"/>
      <c r="AP378" s="35"/>
      <c r="AQ378" s="35"/>
      <c r="AR378" s="35"/>
      <c r="AS378" s="35"/>
      <c r="AT378" s="35"/>
      <c r="AU378" s="35"/>
      <c r="AV378" s="35"/>
      <c r="AW378" s="35"/>
      <c r="AX378" s="35"/>
      <c r="AY378" s="35"/>
      <c r="AZ378" s="35"/>
      <c r="BA378" s="35"/>
      <c r="BB378" s="35"/>
    </row>
    <row r="379" spans="1:54" s="77" customFormat="1" ht="15" customHeight="1" x14ac:dyDescent="0.15">
      <c r="A379" s="2169" t="s">
        <v>2925</v>
      </c>
      <c r="B379" s="2169"/>
      <c r="C379" s="2169"/>
      <c r="D379" s="2169"/>
      <c r="E379" s="2169"/>
      <c r="F379" s="2169"/>
      <c r="G379" s="2169"/>
      <c r="H379" s="2169"/>
      <c r="I379" s="2169"/>
      <c r="J379" s="2169"/>
      <c r="K379" s="2169"/>
      <c r="L379" s="2169"/>
      <c r="M379" s="2169"/>
      <c r="N379" s="2169"/>
      <c r="O379" s="2169"/>
      <c r="P379" s="2169"/>
      <c r="Q379" s="860"/>
      <c r="R379" s="860"/>
      <c r="S379" s="860"/>
      <c r="T379" s="860"/>
      <c r="U379" s="860"/>
      <c r="V379" s="860"/>
      <c r="W379" s="860"/>
      <c r="X379" s="860"/>
      <c r="Y379" s="860"/>
      <c r="Z379" s="860"/>
      <c r="AA379" s="860"/>
      <c r="AB379" s="860"/>
      <c r="AC379" s="860"/>
      <c r="AD379" s="860"/>
      <c r="AE379" s="860"/>
      <c r="AF379" s="54"/>
      <c r="AG379" s="82"/>
      <c r="AH379" s="35"/>
      <c r="AI379" s="35"/>
      <c r="AJ379" s="35"/>
      <c r="AK379" s="35"/>
      <c r="AL379" s="35"/>
      <c r="AM379" s="35"/>
      <c r="AN379" s="35"/>
      <c r="AO379" s="35"/>
      <c r="AP379" s="35"/>
      <c r="AQ379" s="35"/>
      <c r="AR379" s="35"/>
      <c r="AS379" s="35"/>
      <c r="AT379" s="35"/>
      <c r="AU379" s="35"/>
      <c r="AV379" s="35"/>
      <c r="AW379" s="35"/>
      <c r="AX379" s="35"/>
      <c r="AY379" s="35"/>
      <c r="AZ379" s="35"/>
      <c r="BA379" s="35"/>
      <c r="BB379" s="35"/>
    </row>
    <row r="380" spans="1:54" s="77" customFormat="1" ht="4.9000000000000004" customHeight="1" x14ac:dyDescent="0.15">
      <c r="A380" s="628"/>
      <c r="B380" s="628"/>
      <c r="C380" s="628"/>
      <c r="D380" s="628"/>
      <c r="E380" s="628"/>
      <c r="F380" s="628"/>
      <c r="G380" s="628"/>
      <c r="H380" s="628"/>
      <c r="I380" s="628"/>
      <c r="J380" s="628"/>
      <c r="K380" s="628"/>
      <c r="L380" s="628"/>
      <c r="M380" s="628"/>
      <c r="N380" s="628"/>
      <c r="O380" s="628"/>
      <c r="P380" s="628"/>
      <c r="Q380" s="860"/>
      <c r="R380" s="860"/>
      <c r="S380" s="860"/>
      <c r="T380" s="860"/>
      <c r="U380" s="860"/>
      <c r="V380" s="860"/>
      <c r="W380" s="860"/>
      <c r="X380" s="860"/>
      <c r="Y380" s="860"/>
      <c r="Z380" s="860"/>
      <c r="AA380" s="860"/>
      <c r="AB380" s="860"/>
      <c r="AC380" s="860"/>
      <c r="AD380" s="860"/>
      <c r="AE380" s="860"/>
      <c r="AF380" s="54"/>
      <c r="AG380" s="82"/>
      <c r="AH380" s="35"/>
      <c r="AI380" s="35"/>
      <c r="AJ380" s="35"/>
      <c r="AK380" s="35"/>
      <c r="AL380" s="35"/>
      <c r="AM380" s="35"/>
      <c r="AN380" s="35"/>
      <c r="AO380" s="35"/>
      <c r="AP380" s="35"/>
      <c r="AQ380" s="35"/>
      <c r="AR380" s="35"/>
      <c r="AS380" s="35"/>
      <c r="AT380" s="35"/>
      <c r="AU380" s="35"/>
      <c r="AV380" s="35"/>
      <c r="AW380" s="35"/>
      <c r="AX380" s="35"/>
      <c r="AY380" s="35"/>
      <c r="AZ380" s="35"/>
      <c r="BA380" s="35"/>
      <c r="BB380" s="35"/>
    </row>
    <row r="381" spans="1:54" s="77" customFormat="1" ht="15" customHeight="1" x14ac:dyDescent="0.15">
      <c r="A381" s="2862" t="s">
        <v>120</v>
      </c>
      <c r="B381" s="2862"/>
      <c r="C381" s="2862"/>
      <c r="D381" s="2862"/>
      <c r="E381" s="2862"/>
      <c r="F381" s="2862"/>
      <c r="G381" s="2862"/>
      <c r="H381" s="2862"/>
      <c r="I381" s="2862"/>
      <c r="J381" s="2862"/>
      <c r="K381" s="2862"/>
      <c r="L381" s="2862"/>
      <c r="M381" s="2862"/>
      <c r="N381" s="2862"/>
      <c r="O381" s="454"/>
      <c r="P381" s="454"/>
      <c r="Q381" s="860"/>
      <c r="R381" s="860"/>
      <c r="S381" s="860"/>
      <c r="T381" s="860"/>
      <c r="U381" s="860"/>
      <c r="V381" s="860"/>
      <c r="W381" s="860"/>
      <c r="X381" s="860"/>
      <c r="Y381" s="860"/>
      <c r="Z381" s="860"/>
      <c r="AA381" s="860"/>
      <c r="AB381" s="860"/>
      <c r="AC381" s="860"/>
      <c r="AD381" s="860"/>
      <c r="AE381" s="860"/>
      <c r="AG381" s="82"/>
      <c r="AH381" s="35"/>
      <c r="AI381" s="35"/>
      <c r="AJ381" s="35"/>
      <c r="AK381" s="35"/>
      <c r="AL381" s="35"/>
      <c r="AM381" s="35"/>
      <c r="AN381" s="35"/>
      <c r="AO381" s="35"/>
      <c r="AP381" s="35"/>
      <c r="AQ381" s="35"/>
      <c r="AR381" s="35"/>
      <c r="AS381" s="35"/>
      <c r="AT381" s="35"/>
      <c r="AU381" s="35"/>
      <c r="AV381" s="35"/>
      <c r="AW381" s="35"/>
      <c r="AX381" s="35"/>
      <c r="AY381" s="35"/>
      <c r="AZ381" s="35"/>
      <c r="BA381" s="35"/>
      <c r="BB381" s="35"/>
    </row>
    <row r="382" spans="1:54" s="77" customFormat="1" ht="25.5" customHeight="1" x14ac:dyDescent="0.15">
      <c r="A382" s="2863"/>
      <c r="B382" s="2864"/>
      <c r="C382" s="2865"/>
      <c r="D382" s="1867" t="s">
        <v>121</v>
      </c>
      <c r="E382" s="1867"/>
      <c r="F382" s="1867"/>
      <c r="G382" s="1868"/>
      <c r="H382" s="1871" t="s">
        <v>122</v>
      </c>
      <c r="I382" s="1867"/>
      <c r="J382" s="1867"/>
      <c r="K382" s="1872"/>
      <c r="L382" s="1875" t="s">
        <v>123</v>
      </c>
      <c r="M382" s="1876"/>
      <c r="N382" s="1876"/>
      <c r="O382" s="1877"/>
      <c r="P382" s="861"/>
      <c r="Q382" s="860"/>
      <c r="R382" s="860"/>
      <c r="S382" s="860"/>
      <c r="T382" s="860"/>
      <c r="U382" s="860"/>
      <c r="V382" s="860"/>
      <c r="W382" s="860"/>
      <c r="X382" s="860"/>
      <c r="Y382" s="860"/>
      <c r="Z382" s="860"/>
      <c r="AA382" s="860"/>
      <c r="AB382" s="860"/>
      <c r="AC382" s="860"/>
      <c r="AD382" s="860"/>
      <c r="AE382" s="860"/>
      <c r="AG382" s="82"/>
      <c r="AH382" s="35"/>
      <c r="AI382" s="35"/>
      <c r="AJ382" s="35"/>
      <c r="AK382" s="35"/>
      <c r="AL382" s="35"/>
      <c r="AM382" s="35"/>
      <c r="AN382" s="35"/>
      <c r="AO382" s="35"/>
      <c r="AP382" s="35"/>
      <c r="AQ382" s="35"/>
      <c r="AR382" s="35"/>
      <c r="AS382" s="35"/>
      <c r="AT382" s="35"/>
      <c r="AU382" s="35"/>
      <c r="AV382" s="35"/>
      <c r="AW382" s="35"/>
      <c r="AX382" s="35"/>
    </row>
    <row r="383" spans="1:54" s="77" customFormat="1" ht="14.25" customHeight="1" thickBot="1" x14ac:dyDescent="0.2">
      <c r="A383" s="2866"/>
      <c r="B383" s="2867"/>
      <c r="C383" s="2868"/>
      <c r="D383" s="1869"/>
      <c r="E383" s="1869"/>
      <c r="F383" s="1869"/>
      <c r="G383" s="1870"/>
      <c r="H383" s="1873"/>
      <c r="I383" s="1869"/>
      <c r="J383" s="1869"/>
      <c r="K383" s="1874"/>
      <c r="L383" s="1878"/>
      <c r="M383" s="1879"/>
      <c r="N383" s="1879"/>
      <c r="O383" s="1880"/>
      <c r="P383" s="861"/>
      <c r="Q383" s="860"/>
      <c r="R383" s="860"/>
      <c r="S383" s="860"/>
      <c r="T383" s="860"/>
      <c r="U383" s="860"/>
      <c r="V383" s="860"/>
      <c r="W383" s="860"/>
      <c r="X383" s="860"/>
      <c r="Y383" s="860"/>
      <c r="Z383" s="860"/>
      <c r="AA383" s="860"/>
      <c r="AB383" s="860"/>
      <c r="AC383" s="860"/>
      <c r="AD383" s="860"/>
      <c r="AE383" s="860"/>
      <c r="AG383" s="82"/>
      <c r="AH383" s="35"/>
      <c r="AI383" s="35"/>
      <c r="AJ383" s="35"/>
      <c r="AK383" s="35"/>
      <c r="AL383" s="35"/>
      <c r="AM383" s="35"/>
      <c r="AN383" s="35"/>
      <c r="AO383" s="35"/>
      <c r="AP383" s="35"/>
      <c r="AQ383" s="35"/>
      <c r="AR383" s="35"/>
      <c r="AS383" s="35"/>
      <c r="AT383" s="35"/>
      <c r="AU383" s="35"/>
      <c r="AV383" s="35"/>
      <c r="AW383" s="35"/>
      <c r="AX383" s="35"/>
    </row>
    <row r="384" spans="1:54" s="35" customFormat="1" ht="13.5" customHeight="1" x14ac:dyDescent="0.15">
      <c r="A384" s="2841" t="s">
        <v>125</v>
      </c>
      <c r="B384" s="2841"/>
      <c r="C384" s="2842"/>
      <c r="D384" s="2847"/>
      <c r="E384" s="2848"/>
      <c r="F384" s="2848"/>
      <c r="G384" s="2848"/>
      <c r="H384" s="2848"/>
      <c r="I384" s="2848"/>
      <c r="J384" s="2848"/>
      <c r="K384" s="2853"/>
      <c r="L384" s="2856"/>
      <c r="M384" s="2848"/>
      <c r="N384" s="2848"/>
      <c r="O384" s="2857"/>
      <c r="Q384" s="1858" t="s">
        <v>2949</v>
      </c>
      <c r="R384" s="1858"/>
      <c r="S384" s="1858"/>
      <c r="T384" s="1858"/>
      <c r="U384" s="1858"/>
      <c r="V384" s="1858"/>
      <c r="W384" s="1858"/>
      <c r="X384" s="1858"/>
      <c r="Y384" s="1858"/>
      <c r="Z384" s="1858"/>
      <c r="AA384" s="1858"/>
      <c r="AB384" s="1858"/>
      <c r="AC384" s="1858"/>
      <c r="AD384" s="1858"/>
      <c r="AE384" s="1858"/>
      <c r="AF384" s="77"/>
      <c r="AG384" s="77"/>
    </row>
    <row r="385" spans="1:33" s="35" customFormat="1" ht="13.5" customHeight="1" x14ac:dyDescent="0.15">
      <c r="A385" s="2843"/>
      <c r="B385" s="2843"/>
      <c r="C385" s="2844"/>
      <c r="D385" s="2849"/>
      <c r="E385" s="2850"/>
      <c r="F385" s="2850"/>
      <c r="G385" s="2850"/>
      <c r="H385" s="2850"/>
      <c r="I385" s="2850"/>
      <c r="J385" s="2850"/>
      <c r="K385" s="2854"/>
      <c r="L385" s="2858"/>
      <c r="M385" s="2850"/>
      <c r="N385" s="2850"/>
      <c r="O385" s="2859"/>
      <c r="Q385" s="1858"/>
      <c r="R385" s="1858"/>
      <c r="S385" s="1858"/>
      <c r="T385" s="1858"/>
      <c r="U385" s="1858"/>
      <c r="V385" s="1858"/>
      <c r="W385" s="1858"/>
      <c r="X385" s="1858"/>
      <c r="Y385" s="1858"/>
      <c r="Z385" s="1858"/>
      <c r="AA385" s="1858"/>
      <c r="AB385" s="1858"/>
      <c r="AC385" s="1858"/>
      <c r="AD385" s="1858"/>
      <c r="AE385" s="1858"/>
      <c r="AF385" s="1631" t="str">
        <f>IF(D384="","←普通教室の「総数」が未記入です。",IF(H384="","←「冷房整備済教室数」が未記入です。（０の場合は「０」を記入してください。）",IF(D384&lt;H384,"←「総数」が「冷房整備済教室数」を下回っています。",IF(L384&gt;D384,"←「総数」が「無線LAN整備済教室数」を下回っています。",IF(L384="","←「無線ＬＡＮ整備済教室数」が未記入です。（０の場合は「０」を記入してください。）","")))))</f>
        <v>←普通教室の「総数」が未記入です。</v>
      </c>
      <c r="AG385" s="77"/>
    </row>
    <row r="386" spans="1:33" s="35" customFormat="1" ht="14.25" customHeight="1" thickBot="1" x14ac:dyDescent="0.2">
      <c r="A386" s="2845"/>
      <c r="B386" s="2845"/>
      <c r="C386" s="2846"/>
      <c r="D386" s="2851"/>
      <c r="E386" s="2852"/>
      <c r="F386" s="2852"/>
      <c r="G386" s="2852"/>
      <c r="H386" s="2852"/>
      <c r="I386" s="2852"/>
      <c r="J386" s="2852"/>
      <c r="K386" s="2855"/>
      <c r="L386" s="2860"/>
      <c r="M386" s="2852"/>
      <c r="N386" s="2852"/>
      <c r="O386" s="2861"/>
      <c r="Q386" s="1858"/>
      <c r="R386" s="1858"/>
      <c r="S386" s="1858"/>
      <c r="T386" s="1858"/>
      <c r="U386" s="1858"/>
      <c r="V386" s="1858"/>
      <c r="W386" s="1858"/>
      <c r="X386" s="1858"/>
      <c r="Y386" s="1858"/>
      <c r="Z386" s="1858"/>
      <c r="AA386" s="1858"/>
      <c r="AB386" s="1858"/>
      <c r="AC386" s="1858"/>
      <c r="AD386" s="1858"/>
      <c r="AE386" s="1858"/>
      <c r="AF386" s="1631"/>
      <c r="AG386" s="77"/>
    </row>
    <row r="387" spans="1:33" s="35" customFormat="1" ht="21.75" customHeight="1" x14ac:dyDescent="0.15">
      <c r="A387" s="862" t="s">
        <v>107</v>
      </c>
      <c r="B387" s="2833" t="s">
        <v>126</v>
      </c>
      <c r="C387" s="2833"/>
      <c r="D387" s="2833"/>
      <c r="E387" s="2833"/>
      <c r="F387" s="2833"/>
      <c r="G387" s="2833"/>
      <c r="H387" s="2833"/>
      <c r="I387" s="2833"/>
      <c r="J387" s="2833"/>
      <c r="K387" s="2833"/>
      <c r="L387" s="2833"/>
      <c r="M387" s="2833"/>
      <c r="N387" s="2833"/>
      <c r="O387" s="2833"/>
      <c r="P387" s="2833"/>
      <c r="Q387" s="2833"/>
      <c r="R387" s="2833"/>
      <c r="S387" s="2833"/>
      <c r="T387" s="2833"/>
      <c r="U387" s="2833"/>
      <c r="V387" s="2833"/>
      <c r="W387" s="2833"/>
      <c r="X387" s="2833"/>
      <c r="Y387" s="2833"/>
      <c r="Z387" s="2833"/>
      <c r="AA387" s="2833"/>
      <c r="AB387" s="2833"/>
      <c r="AC387" s="2833"/>
      <c r="AD387" s="2833"/>
      <c r="AE387" s="2833"/>
      <c r="AF387" s="54"/>
      <c r="AG387" s="54"/>
    </row>
    <row r="388" spans="1:33" s="35" customFormat="1" ht="4.9000000000000004" customHeight="1" x14ac:dyDescent="0.15">
      <c r="A388" s="863"/>
      <c r="B388" s="863"/>
      <c r="C388" s="864"/>
      <c r="D388" s="864"/>
      <c r="E388" s="864"/>
      <c r="F388" s="864"/>
      <c r="G388" s="864"/>
      <c r="H388" s="864"/>
      <c r="I388" s="864"/>
      <c r="J388" s="864"/>
      <c r="K388" s="864"/>
      <c r="L388" s="864"/>
      <c r="M388" s="864"/>
      <c r="N388" s="864"/>
      <c r="O388" s="864"/>
      <c r="P388" s="864"/>
      <c r="Q388" s="864"/>
      <c r="R388" s="864"/>
      <c r="S388" s="864"/>
      <c r="T388" s="864"/>
      <c r="U388" s="864"/>
      <c r="V388" s="864"/>
      <c r="W388" s="864"/>
      <c r="X388" s="864"/>
      <c r="Y388" s="864"/>
      <c r="Z388" s="864"/>
      <c r="AA388" s="864"/>
      <c r="AB388" s="864"/>
      <c r="AC388" s="864"/>
      <c r="AD388" s="864"/>
      <c r="AE388" s="864"/>
      <c r="AF388" s="50"/>
      <c r="AG388" s="54"/>
    </row>
    <row r="389" spans="1:33" s="35" customFormat="1" ht="4.9000000000000004" customHeight="1" x14ac:dyDescent="0.15">
      <c r="A389" s="863"/>
      <c r="B389" s="863"/>
      <c r="C389" s="864"/>
      <c r="D389" s="864"/>
      <c r="E389" s="864"/>
      <c r="F389" s="864"/>
      <c r="G389" s="864"/>
      <c r="H389" s="864"/>
      <c r="I389" s="864"/>
      <c r="J389" s="864"/>
      <c r="K389" s="864"/>
      <c r="L389" s="864"/>
      <c r="M389" s="864"/>
      <c r="N389" s="864"/>
      <c r="O389" s="864"/>
      <c r="P389" s="864"/>
      <c r="Q389" s="864"/>
      <c r="R389" s="864"/>
      <c r="S389" s="864"/>
      <c r="T389" s="864"/>
      <c r="U389" s="864"/>
      <c r="V389" s="864"/>
      <c r="W389" s="864"/>
      <c r="X389" s="864"/>
      <c r="Y389" s="864"/>
      <c r="Z389" s="864"/>
      <c r="AA389" s="864"/>
      <c r="AB389" s="864"/>
      <c r="AC389" s="864"/>
      <c r="AD389" s="864"/>
      <c r="AE389" s="864"/>
      <c r="AF389" s="50"/>
      <c r="AG389" s="54"/>
    </row>
    <row r="390" spans="1:33" s="35" customFormat="1" ht="15" customHeight="1" x14ac:dyDescent="0.15">
      <c r="A390" s="865" t="s">
        <v>2814</v>
      </c>
      <c r="B390" s="866"/>
      <c r="C390" s="866"/>
      <c r="D390" s="866"/>
      <c r="E390" s="866"/>
      <c r="F390" s="866"/>
      <c r="G390" s="866"/>
      <c r="H390" s="866"/>
      <c r="I390" s="866"/>
      <c r="J390" s="866"/>
      <c r="K390" s="866"/>
      <c r="L390" s="866"/>
      <c r="M390" s="866"/>
      <c r="N390" s="866"/>
      <c r="O390" s="866"/>
      <c r="P390" s="866"/>
      <c r="Q390" s="866"/>
      <c r="R390" s="866"/>
      <c r="S390" s="866"/>
      <c r="T390" s="866"/>
      <c r="U390" s="866"/>
      <c r="V390" s="866"/>
      <c r="W390" s="866"/>
      <c r="X390" s="866"/>
      <c r="Y390" s="866"/>
      <c r="Z390" s="866"/>
      <c r="AA390" s="866"/>
      <c r="AB390" s="866"/>
      <c r="AC390" s="866"/>
      <c r="AD390" s="866"/>
      <c r="AE390" s="866"/>
      <c r="AF390" s="50"/>
      <c r="AG390" s="54"/>
    </row>
    <row r="391" spans="1:33" s="35" customFormat="1" ht="4.9000000000000004" customHeight="1" x14ac:dyDescent="0.15">
      <c r="A391" s="2834"/>
      <c r="B391" s="2834"/>
      <c r="C391" s="2834"/>
      <c r="D391" s="2834"/>
      <c r="E391" s="2834"/>
      <c r="F391" s="2834"/>
      <c r="G391" s="2834"/>
      <c r="H391" s="2834"/>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34"/>
      <c r="AD391" s="2834"/>
      <c r="AE391" s="2834"/>
      <c r="AF391" s="50"/>
      <c r="AG391" s="54"/>
    </row>
    <row r="392" spans="1:33" s="35" customFormat="1" ht="15" customHeight="1" thickBot="1" x14ac:dyDescent="0.2">
      <c r="A392" s="867"/>
      <c r="D392" s="228"/>
      <c r="E392" s="228"/>
      <c r="F392" s="228"/>
      <c r="G392" s="228"/>
      <c r="H392" s="867"/>
      <c r="I392" s="867"/>
      <c r="J392" s="867"/>
      <c r="K392" s="867"/>
      <c r="T392" s="228"/>
      <c r="U392" s="2835" t="s">
        <v>2850</v>
      </c>
      <c r="V392" s="2835"/>
      <c r="W392" s="2835"/>
      <c r="X392" s="2835"/>
      <c r="Y392" s="2835" t="s">
        <v>2851</v>
      </c>
      <c r="Z392" s="2835"/>
      <c r="AA392" s="2835"/>
      <c r="AB392" s="2835"/>
      <c r="AD392" s="867"/>
      <c r="AE392" s="867"/>
      <c r="AF392" s="50"/>
      <c r="AG392" s="54"/>
    </row>
    <row r="393" spans="1:33" s="35" customFormat="1" ht="15" customHeight="1" x14ac:dyDescent="0.15">
      <c r="A393" s="2044" t="s">
        <v>2855</v>
      </c>
      <c r="B393" s="2044"/>
      <c r="C393" s="2044"/>
      <c r="D393" s="2044"/>
      <c r="E393" s="2044"/>
      <c r="F393" s="2044"/>
      <c r="G393" s="2044"/>
      <c r="H393" s="2044"/>
      <c r="I393" s="2044"/>
      <c r="J393" s="2044"/>
      <c r="K393" s="2044" t="s">
        <v>2903</v>
      </c>
      <c r="L393" s="2044"/>
      <c r="M393" s="2044"/>
      <c r="N393" s="2044"/>
      <c r="O393" s="2044"/>
      <c r="P393" s="2044"/>
      <c r="Q393" s="2044"/>
      <c r="R393" s="2044"/>
      <c r="S393" s="2044"/>
      <c r="T393" s="2045"/>
      <c r="U393" s="2836"/>
      <c r="V393" s="2837"/>
      <c r="W393" s="2837"/>
      <c r="X393" s="2838"/>
      <c r="Y393" s="2839"/>
      <c r="Z393" s="2837"/>
      <c r="AA393" s="2837"/>
      <c r="AB393" s="2840"/>
      <c r="AC393" s="2044" t="s">
        <v>2854</v>
      </c>
      <c r="AD393" s="2044"/>
      <c r="AE393" s="2044"/>
      <c r="AF393" s="54" t="str">
        <f>IF(AND(L384&gt;0,U393="",Y393=""),"←現在の利用に対する状況を回答してください",
IF(AND(U393="○",Y393="○"),"←回答が矛盾しています",""))</f>
        <v/>
      </c>
      <c r="AG393" s="54"/>
    </row>
    <row r="394" spans="1:33" s="35" customFormat="1" ht="15" customHeight="1" thickBot="1" x14ac:dyDescent="0.2">
      <c r="A394" s="2044"/>
      <c r="B394" s="2044"/>
      <c r="C394" s="2044"/>
      <c r="D394" s="2044"/>
      <c r="E394" s="2044"/>
      <c r="F394" s="2044"/>
      <c r="G394" s="2044"/>
      <c r="H394" s="2044"/>
      <c r="I394" s="2044"/>
      <c r="J394" s="2044"/>
      <c r="K394" s="2044" t="s">
        <v>2904</v>
      </c>
      <c r="L394" s="2044"/>
      <c r="M394" s="2044"/>
      <c r="N394" s="2044"/>
      <c r="O394" s="2044"/>
      <c r="P394" s="2044"/>
      <c r="Q394" s="2044"/>
      <c r="R394" s="2044"/>
      <c r="S394" s="2044"/>
      <c r="T394" s="2045"/>
      <c r="U394" s="2821"/>
      <c r="V394" s="2822"/>
      <c r="W394" s="2822"/>
      <c r="X394" s="2823"/>
      <c r="Y394" s="2824"/>
      <c r="Z394" s="2822"/>
      <c r="AA394" s="2822"/>
      <c r="AB394" s="2825"/>
      <c r="AC394" s="2044"/>
      <c r="AD394" s="2044"/>
      <c r="AE394" s="2044"/>
      <c r="AF394" s="54" t="str">
        <f>IF(AND(L384&gt;0,U394="",Y394=""),"←将来想定される利用に対する状況を回答してください",
IF(AND(U394="○",Y394="○"),"←回答が矛盾しています",""))</f>
        <v/>
      </c>
      <c r="AG394" s="54"/>
    </row>
    <row r="395" spans="1:33" s="35" customFormat="1" ht="4.9000000000000004" customHeight="1" x14ac:dyDescent="0.15">
      <c r="A395" s="303"/>
      <c r="B395" s="303"/>
      <c r="C395" s="303"/>
      <c r="D395" s="303"/>
      <c r="E395" s="303"/>
      <c r="F395" s="303"/>
      <c r="G395" s="303"/>
      <c r="H395" s="303"/>
      <c r="I395" s="303"/>
      <c r="J395" s="303"/>
      <c r="K395" s="303"/>
      <c r="L395" s="303"/>
      <c r="M395" s="303"/>
      <c r="N395" s="303"/>
      <c r="O395" s="303"/>
      <c r="P395" s="303"/>
      <c r="Q395" s="303"/>
      <c r="R395" s="303"/>
      <c r="S395" s="303"/>
      <c r="T395" s="303"/>
      <c r="U395" s="868"/>
      <c r="V395" s="868"/>
      <c r="W395" s="868"/>
      <c r="X395" s="868"/>
      <c r="Y395" s="868"/>
      <c r="Z395" s="868"/>
      <c r="AA395" s="868"/>
      <c r="AB395" s="868"/>
      <c r="AC395" s="303"/>
      <c r="AD395" s="303"/>
      <c r="AE395" s="303"/>
      <c r="AF395" s="54"/>
      <c r="AG395" s="54"/>
    </row>
    <row r="396" spans="1:33" s="35" customFormat="1" ht="15" customHeight="1" x14ac:dyDescent="0.15">
      <c r="A396" s="303"/>
      <c r="B396" s="303"/>
      <c r="C396" s="303"/>
      <c r="D396" s="303"/>
      <c r="E396" s="303"/>
      <c r="F396" s="303"/>
      <c r="G396" s="303"/>
      <c r="H396" s="303"/>
      <c r="I396" s="303"/>
      <c r="J396" s="303"/>
      <c r="K396" s="303"/>
      <c r="L396" s="303"/>
      <c r="M396" s="387" t="s">
        <v>2900</v>
      </c>
      <c r="N396" s="148"/>
      <c r="O396" s="148"/>
      <c r="P396" s="303"/>
      <c r="Q396" s="303"/>
      <c r="R396" s="303"/>
      <c r="S396" s="303"/>
      <c r="T396" s="303"/>
      <c r="U396" s="868"/>
      <c r="V396" s="868"/>
      <c r="W396" s="868"/>
      <c r="X396" s="868"/>
      <c r="Y396" s="868"/>
      <c r="Z396" s="868"/>
      <c r="AA396" s="868"/>
      <c r="AB396" s="868"/>
      <c r="AC396" s="303"/>
      <c r="AD396" s="303"/>
      <c r="AE396" s="303"/>
      <c r="AF396" s="54"/>
      <c r="AG396" s="54"/>
    </row>
    <row r="397" spans="1:33" s="35" customFormat="1" ht="4.9000000000000004" customHeight="1" thickBot="1" x14ac:dyDescent="0.2">
      <c r="A397" s="303"/>
      <c r="B397" s="303"/>
      <c r="C397" s="303"/>
      <c r="D397" s="303"/>
      <c r="E397" s="303"/>
      <c r="F397" s="303"/>
      <c r="G397" s="303"/>
      <c r="H397" s="303"/>
      <c r="I397" s="303"/>
      <c r="J397" s="303"/>
      <c r="K397" s="303"/>
      <c r="L397" s="303"/>
      <c r="M397" s="260"/>
      <c r="N397" s="303"/>
      <c r="O397" s="303"/>
      <c r="P397" s="303"/>
      <c r="Q397" s="303"/>
      <c r="R397" s="303"/>
      <c r="S397" s="303"/>
      <c r="T397" s="303"/>
      <c r="U397" s="868"/>
      <c r="V397" s="868"/>
      <c r="W397" s="868"/>
      <c r="X397" s="868"/>
      <c r="Y397" s="868"/>
      <c r="Z397" s="868"/>
      <c r="AA397" s="868"/>
      <c r="AB397" s="868"/>
      <c r="AC397" s="303"/>
      <c r="AD397" s="303"/>
      <c r="AE397" s="303"/>
      <c r="AF397" s="54"/>
      <c r="AG397" s="54"/>
    </row>
    <row r="398" spans="1:33" s="35" customFormat="1" ht="20.25" customHeight="1" thickBot="1" x14ac:dyDescent="0.2">
      <c r="A398" s="303"/>
      <c r="B398" s="2826"/>
      <c r="C398" s="2827"/>
      <c r="D398" s="2827"/>
      <c r="E398" s="2827"/>
      <c r="F398" s="2827"/>
      <c r="G398" s="2827"/>
      <c r="H398" s="2827"/>
      <c r="I398" s="2827"/>
      <c r="J398" s="2827"/>
      <c r="K398" s="2827"/>
      <c r="L398" s="2827"/>
      <c r="M398" s="2827"/>
      <c r="N398" s="2827"/>
      <c r="O398" s="2827"/>
      <c r="P398" s="2827"/>
      <c r="Q398" s="2827"/>
      <c r="R398" s="2827"/>
      <c r="S398" s="2827"/>
      <c r="T398" s="2827"/>
      <c r="U398" s="2827"/>
      <c r="V398" s="2827"/>
      <c r="W398" s="2827"/>
      <c r="X398" s="2827"/>
      <c r="Y398" s="2827"/>
      <c r="Z398" s="2827"/>
      <c r="AA398" s="2827"/>
      <c r="AB398" s="2827"/>
      <c r="AC398" s="2827"/>
      <c r="AD398" s="2828"/>
      <c r="AE398" s="303"/>
      <c r="AF398" s="54" t="str">
        <f>IF(L384=0,"",IF(B398="","←（任意）将来の想定があればご記入ください",""))</f>
        <v/>
      </c>
      <c r="AG398" s="54"/>
    </row>
    <row r="399" spans="1:33" s="35" customFormat="1" ht="40.15" customHeight="1" x14ac:dyDescent="0.15">
      <c r="A399" s="2829" t="s">
        <v>2902</v>
      </c>
      <c r="B399" s="2830"/>
      <c r="C399" s="2831" t="s">
        <v>2901</v>
      </c>
      <c r="D399" s="2832"/>
      <c r="E399" s="2832"/>
      <c r="F399" s="2832"/>
      <c r="G399" s="2832"/>
      <c r="H399" s="2832"/>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32"/>
      <c r="AD399" s="2832"/>
      <c r="AE399" s="2832"/>
      <c r="AF399" s="50"/>
      <c r="AG399" s="54"/>
    </row>
    <row r="400" spans="1:33" s="35" customFormat="1" ht="4.9000000000000004" customHeight="1" x14ac:dyDescent="0.15">
      <c r="A400" s="869"/>
      <c r="B400" s="870"/>
      <c r="C400" s="871"/>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c r="AA400" s="872"/>
      <c r="AB400" s="872"/>
      <c r="AC400" s="872"/>
      <c r="AD400" s="872"/>
      <c r="AE400" s="872"/>
      <c r="AF400" s="50"/>
      <c r="AG400" s="54"/>
    </row>
    <row r="401" spans="1:33" s="35" customFormat="1" ht="4.9000000000000004" customHeight="1" x14ac:dyDescent="0.15">
      <c r="A401" s="862"/>
      <c r="B401" s="627"/>
      <c r="C401" s="627"/>
      <c r="D401" s="627"/>
      <c r="E401" s="627"/>
      <c r="F401" s="627"/>
      <c r="G401" s="627"/>
      <c r="H401" s="627"/>
      <c r="I401" s="627"/>
      <c r="J401" s="627"/>
      <c r="K401" s="627"/>
      <c r="L401" s="627"/>
      <c r="M401" s="627"/>
      <c r="N401" s="627"/>
      <c r="O401" s="627"/>
      <c r="P401" s="627"/>
      <c r="Q401" s="627"/>
      <c r="R401" s="627"/>
      <c r="S401" s="627"/>
      <c r="T401" s="627"/>
      <c r="U401" s="627"/>
      <c r="V401" s="627"/>
      <c r="W401" s="627"/>
      <c r="X401" s="627"/>
      <c r="Y401" s="627"/>
      <c r="Z401" s="627"/>
      <c r="AA401" s="627"/>
      <c r="AB401" s="627"/>
      <c r="AC401" s="627"/>
      <c r="AD401" s="627"/>
      <c r="AE401" s="627"/>
      <c r="AF401" s="50"/>
      <c r="AG401" s="54"/>
    </row>
    <row r="402" spans="1:33" s="35" customFormat="1" ht="4.9000000000000004" customHeight="1" x14ac:dyDescent="0.15">
      <c r="A402" s="862"/>
      <c r="B402" s="220"/>
      <c r="C402" s="680"/>
      <c r="D402" s="680"/>
      <c r="E402" s="680"/>
      <c r="F402" s="680"/>
      <c r="G402" s="680"/>
      <c r="H402" s="680"/>
      <c r="I402" s="680"/>
      <c r="J402" s="680"/>
      <c r="K402" s="680"/>
      <c r="L402" s="680"/>
      <c r="M402" s="680"/>
      <c r="N402" s="680"/>
      <c r="O402" s="680"/>
      <c r="P402" s="680"/>
      <c r="Q402" s="680"/>
      <c r="R402" s="680"/>
      <c r="S402" s="680"/>
      <c r="T402" s="680"/>
      <c r="U402" s="680"/>
      <c r="V402" s="680"/>
      <c r="W402" s="680"/>
      <c r="X402" s="680"/>
      <c r="Y402" s="680"/>
      <c r="Z402" s="680"/>
      <c r="AA402" s="680"/>
      <c r="AB402" s="680"/>
      <c r="AC402" s="680"/>
      <c r="AD402" s="627"/>
      <c r="AE402" s="627"/>
      <c r="AF402" s="50"/>
      <c r="AG402" s="54"/>
    </row>
    <row r="403" spans="1:33" s="35" customFormat="1" ht="15" customHeight="1" x14ac:dyDescent="0.15">
      <c r="A403" s="873" t="s">
        <v>2981</v>
      </c>
      <c r="B403" s="626"/>
      <c r="C403" s="626"/>
      <c r="D403" s="626"/>
      <c r="E403" s="626"/>
      <c r="F403" s="626"/>
      <c r="G403" s="626"/>
      <c r="H403" s="626"/>
      <c r="I403" s="626"/>
      <c r="J403" s="626"/>
      <c r="K403" s="626"/>
      <c r="L403" s="626"/>
      <c r="M403" s="626"/>
      <c r="N403" s="626"/>
      <c r="O403" s="626"/>
      <c r="P403" s="627"/>
      <c r="Q403" s="627"/>
      <c r="R403" s="627"/>
      <c r="S403" s="627"/>
      <c r="T403" s="627"/>
      <c r="U403" s="627"/>
      <c r="V403" s="627"/>
      <c r="W403" s="627"/>
      <c r="X403" s="627"/>
      <c r="Y403" s="627"/>
      <c r="Z403" s="627"/>
      <c r="AA403" s="627"/>
      <c r="AB403" s="627"/>
      <c r="AC403" s="627"/>
      <c r="AD403" s="627"/>
      <c r="AE403" s="627"/>
      <c r="AF403" s="50"/>
      <c r="AG403" s="54"/>
    </row>
    <row r="404" spans="1:33" s="35" customFormat="1" ht="4.9000000000000004" customHeight="1" x14ac:dyDescent="0.15">
      <c r="A404" s="873"/>
      <c r="B404" s="626"/>
      <c r="C404" s="626"/>
      <c r="D404" s="626"/>
      <c r="E404" s="626"/>
      <c r="F404" s="626"/>
      <c r="G404" s="626"/>
      <c r="H404" s="626"/>
      <c r="I404" s="626"/>
      <c r="J404" s="626"/>
      <c r="K404" s="626"/>
      <c r="L404" s="626"/>
      <c r="M404" s="626"/>
      <c r="N404" s="626"/>
      <c r="O404" s="626"/>
      <c r="P404" s="627"/>
      <c r="Q404" s="627"/>
      <c r="R404" s="627"/>
      <c r="S404" s="627"/>
      <c r="T404" s="627"/>
      <c r="U404" s="627"/>
      <c r="V404" s="627"/>
      <c r="W404" s="627"/>
      <c r="X404" s="627"/>
      <c r="Y404" s="627"/>
      <c r="Z404" s="627"/>
      <c r="AA404" s="627"/>
      <c r="AB404" s="627"/>
      <c r="AC404" s="627"/>
      <c r="AD404" s="627"/>
      <c r="AE404" s="627"/>
      <c r="AF404" s="50"/>
      <c r="AG404" s="54"/>
    </row>
    <row r="405" spans="1:33" s="35" customFormat="1" ht="30" customHeight="1" x14ac:dyDescent="0.15">
      <c r="A405" s="1786" t="s">
        <v>2982</v>
      </c>
      <c r="B405" s="2185"/>
      <c r="C405" s="2185"/>
      <c r="D405" s="2185"/>
      <c r="E405" s="2185"/>
      <c r="F405" s="2185"/>
      <c r="G405" s="2185"/>
      <c r="H405" s="2185"/>
      <c r="I405" s="2185"/>
      <c r="J405" s="2185"/>
      <c r="K405" s="2185"/>
      <c r="L405" s="2185"/>
      <c r="M405" s="2185"/>
      <c r="N405" s="2185"/>
      <c r="O405" s="2185"/>
      <c r="P405" s="2185"/>
      <c r="Q405" s="2185"/>
      <c r="R405" s="2185"/>
      <c r="S405" s="2185"/>
      <c r="T405" s="2185"/>
      <c r="U405" s="2185"/>
      <c r="V405" s="2185"/>
      <c r="W405" s="2185"/>
      <c r="X405" s="2185"/>
      <c r="Y405" s="2185"/>
      <c r="Z405" s="2185"/>
      <c r="AA405" s="2185"/>
      <c r="AB405" s="2185"/>
      <c r="AC405" s="2185"/>
      <c r="AD405" s="2185"/>
      <c r="AE405" s="2185"/>
      <c r="AF405" s="50"/>
      <c r="AG405" s="54"/>
    </row>
    <row r="406" spans="1:33" s="35" customFormat="1" ht="4.9000000000000004" customHeight="1" thickBot="1" x14ac:dyDescent="0.2">
      <c r="A406" s="625"/>
      <c r="B406" s="626"/>
      <c r="C406" s="626"/>
      <c r="D406" s="626"/>
      <c r="E406" s="626"/>
      <c r="F406" s="626"/>
      <c r="G406" s="626"/>
      <c r="H406" s="626"/>
      <c r="I406" s="626"/>
      <c r="J406" s="626"/>
      <c r="K406" s="626"/>
      <c r="L406" s="626"/>
      <c r="M406" s="626"/>
      <c r="N406" s="626"/>
      <c r="O406" s="626"/>
      <c r="P406" s="627"/>
      <c r="Q406" s="627"/>
      <c r="R406" s="627"/>
      <c r="S406" s="627"/>
      <c r="T406" s="627"/>
      <c r="U406" s="627"/>
      <c r="V406" s="627"/>
      <c r="W406" s="627"/>
      <c r="X406" s="627"/>
      <c r="Y406" s="627"/>
      <c r="Z406" s="627"/>
      <c r="AA406" s="627"/>
      <c r="AB406" s="627"/>
      <c r="AC406" s="627"/>
      <c r="AD406" s="627"/>
      <c r="AE406" s="627"/>
      <c r="AF406" s="50"/>
      <c r="AG406" s="54"/>
    </row>
    <row r="407" spans="1:33" s="35" customFormat="1" ht="18" customHeight="1" x14ac:dyDescent="0.15">
      <c r="A407" s="2817"/>
      <c r="B407" s="2818"/>
      <c r="C407" s="2176" t="s">
        <v>2852</v>
      </c>
      <c r="D407" s="2177"/>
      <c r="E407" s="2177"/>
      <c r="F407" s="2177"/>
      <c r="G407" s="2177"/>
      <c r="H407" s="2177"/>
      <c r="I407" s="2177"/>
      <c r="J407" s="2177"/>
      <c r="K407" s="2177"/>
      <c r="L407" s="2177"/>
      <c r="M407" s="2177"/>
      <c r="N407" s="2177"/>
      <c r="O407" s="2177"/>
      <c r="P407" s="2177"/>
      <c r="Q407" s="2177"/>
      <c r="R407" s="2177"/>
      <c r="S407" s="2177"/>
      <c r="T407" s="2177"/>
      <c r="U407" s="2177"/>
      <c r="V407" s="2177"/>
      <c r="W407" s="2177"/>
      <c r="X407" s="2177"/>
      <c r="Y407" s="2177"/>
      <c r="Z407" s="2177"/>
      <c r="AA407" s="2177"/>
      <c r="AB407" s="2177"/>
      <c r="AC407" s="2177"/>
      <c r="AD407" s="2177"/>
      <c r="AE407" s="627"/>
      <c r="AF407" s="54" t="str">
        <f>IF(L384=0,"",IF(COUNTA(A407:A410)=0,"←無線LAN環境の課題を回答してください",IF(AND(COUNTA(A407:A410)&gt;1,A409="○"),"←回答が矛盾しています","")))</f>
        <v/>
      </c>
      <c r="AG407" s="54"/>
    </row>
    <row r="408" spans="1:33" s="35" customFormat="1" ht="18" customHeight="1" x14ac:dyDescent="0.15">
      <c r="A408" s="2819"/>
      <c r="B408" s="2820"/>
      <c r="C408" s="2176" t="s">
        <v>2853</v>
      </c>
      <c r="D408" s="2177"/>
      <c r="E408" s="2177"/>
      <c r="F408" s="2177"/>
      <c r="G408" s="2177"/>
      <c r="H408" s="2177"/>
      <c r="I408" s="2177"/>
      <c r="J408" s="2177"/>
      <c r="K408" s="2177"/>
      <c r="L408" s="2177"/>
      <c r="M408" s="2177"/>
      <c r="N408" s="2177"/>
      <c r="O408" s="2177"/>
      <c r="P408" s="2177"/>
      <c r="Q408" s="2177"/>
      <c r="R408" s="2177"/>
      <c r="S408" s="2177"/>
      <c r="T408" s="2177"/>
      <c r="U408" s="2177"/>
      <c r="V408" s="2177"/>
      <c r="W408" s="2177"/>
      <c r="X408" s="2177"/>
      <c r="Y408" s="2177"/>
      <c r="Z408" s="2177"/>
      <c r="AA408" s="2177"/>
      <c r="AB408" s="2177"/>
      <c r="AC408" s="2177"/>
      <c r="AD408" s="2177"/>
      <c r="AE408" s="627"/>
      <c r="AF408" s="54"/>
      <c r="AG408" s="54"/>
    </row>
    <row r="409" spans="1:33" s="35" customFormat="1" ht="18" customHeight="1" x14ac:dyDescent="0.15">
      <c r="A409" s="2819"/>
      <c r="B409" s="2820"/>
      <c r="C409" s="2176" t="s">
        <v>3005</v>
      </c>
      <c r="D409" s="2177"/>
      <c r="E409" s="2177"/>
      <c r="F409" s="2177"/>
      <c r="G409" s="2177"/>
      <c r="H409" s="2177"/>
      <c r="I409" s="2177"/>
      <c r="J409" s="2177"/>
      <c r="K409" s="2177"/>
      <c r="L409" s="2177"/>
      <c r="M409" s="2177"/>
      <c r="N409" s="2177"/>
      <c r="O409" s="2177"/>
      <c r="P409" s="2177"/>
      <c r="Q409" s="2177"/>
      <c r="R409" s="2177"/>
      <c r="S409" s="2177"/>
      <c r="T409" s="2177"/>
      <c r="U409" s="2177"/>
      <c r="V409" s="2177"/>
      <c r="W409" s="2177"/>
      <c r="X409" s="2177"/>
      <c r="Y409" s="2177"/>
      <c r="Z409" s="2177"/>
      <c r="AA409" s="2177"/>
      <c r="AB409" s="2177"/>
      <c r="AC409" s="2177"/>
      <c r="AD409" s="2177"/>
      <c r="AE409" s="627"/>
      <c r="AF409" s="54"/>
      <c r="AG409" s="54"/>
    </row>
    <row r="410" spans="1:33" s="35" customFormat="1" ht="18" customHeight="1" thickBot="1" x14ac:dyDescent="0.2">
      <c r="A410" s="2810"/>
      <c r="B410" s="2811"/>
      <c r="C410" s="2812" t="s">
        <v>2954</v>
      </c>
      <c r="D410" s="2813"/>
      <c r="E410" s="2813"/>
      <c r="F410" s="2813"/>
      <c r="G410" s="2813"/>
      <c r="H410" s="2813"/>
      <c r="I410" s="2166"/>
      <c r="J410" s="2167"/>
      <c r="K410" s="2167"/>
      <c r="L410" s="2167"/>
      <c r="M410" s="2167"/>
      <c r="N410" s="2167"/>
      <c r="O410" s="2167"/>
      <c r="P410" s="2167"/>
      <c r="Q410" s="2167"/>
      <c r="R410" s="2167"/>
      <c r="S410" s="2167"/>
      <c r="T410" s="2167"/>
      <c r="U410" s="2167"/>
      <c r="V410" s="2167"/>
      <c r="W410" s="2167"/>
      <c r="X410" s="2167"/>
      <c r="Y410" s="2167"/>
      <c r="Z410" s="2167"/>
      <c r="AA410" s="2167"/>
      <c r="AB410" s="2167"/>
      <c r="AC410" s="2167"/>
      <c r="AD410" s="2168"/>
      <c r="AE410" s="627"/>
      <c r="AF410" s="54" t="str">
        <f>IF(AND(A410="○",I410=""),"←「その他の課題」を回答してください","")</f>
        <v/>
      </c>
      <c r="AG410" s="54"/>
    </row>
    <row r="411" spans="1:33" s="35" customFormat="1" ht="4.9000000000000004" customHeight="1" x14ac:dyDescent="0.15">
      <c r="A411" s="863"/>
      <c r="B411" s="863"/>
      <c r="C411" s="864"/>
      <c r="D411" s="864"/>
      <c r="E411" s="864"/>
      <c r="F411" s="864"/>
      <c r="G411" s="864"/>
      <c r="H411" s="864"/>
      <c r="I411" s="864"/>
      <c r="J411" s="864"/>
      <c r="K411" s="864"/>
      <c r="L411" s="864"/>
      <c r="M411" s="864"/>
      <c r="N411" s="864"/>
      <c r="O411" s="864"/>
      <c r="P411" s="864"/>
      <c r="Q411" s="864"/>
      <c r="R411" s="864"/>
      <c r="S411" s="864"/>
      <c r="T411" s="864"/>
      <c r="U411" s="864"/>
      <c r="V411" s="864"/>
      <c r="W411" s="864"/>
      <c r="X411" s="864"/>
      <c r="Y411" s="864"/>
      <c r="Z411" s="864"/>
      <c r="AA411" s="864"/>
      <c r="AB411" s="864"/>
      <c r="AC411" s="864"/>
      <c r="AD411" s="864"/>
      <c r="AE411" s="864"/>
      <c r="AF411" s="50"/>
      <c r="AG411" s="54"/>
    </row>
    <row r="412" spans="1:33" s="35" customFormat="1" ht="4.9000000000000004" customHeight="1" x14ac:dyDescent="0.15">
      <c r="A412" s="863"/>
      <c r="B412" s="863"/>
      <c r="C412" s="864"/>
      <c r="D412" s="864"/>
      <c r="E412" s="864"/>
      <c r="F412" s="864"/>
      <c r="G412" s="864"/>
      <c r="H412" s="864"/>
      <c r="I412" s="864"/>
      <c r="J412" s="864"/>
      <c r="K412" s="864"/>
      <c r="L412" s="864"/>
      <c r="M412" s="864"/>
      <c r="N412" s="864"/>
      <c r="O412" s="864"/>
      <c r="P412" s="864"/>
      <c r="Q412" s="864"/>
      <c r="R412" s="864"/>
      <c r="S412" s="864"/>
      <c r="T412" s="864"/>
      <c r="U412" s="864"/>
      <c r="V412" s="864"/>
      <c r="W412" s="864"/>
      <c r="X412" s="864"/>
      <c r="Y412" s="864"/>
      <c r="Z412" s="864"/>
      <c r="AA412" s="864"/>
      <c r="AB412" s="864"/>
      <c r="AC412" s="864"/>
      <c r="AD412" s="864"/>
      <c r="AE412" s="864"/>
      <c r="AF412" s="50"/>
      <c r="AG412" s="54"/>
    </row>
    <row r="413" spans="1:33" s="35" customFormat="1" ht="18" customHeight="1" x14ac:dyDescent="0.15">
      <c r="A413" s="1929" t="s">
        <v>228</v>
      </c>
      <c r="B413" s="1929"/>
      <c r="C413" s="2169"/>
      <c r="D413" s="2169"/>
      <c r="E413" s="2169"/>
      <c r="F413" s="2169"/>
      <c r="G413" s="2169"/>
      <c r="H413" s="2169"/>
      <c r="I413" s="2169"/>
      <c r="J413" s="2169"/>
      <c r="K413" s="2169"/>
      <c r="L413" s="1929"/>
      <c r="M413" s="1929"/>
      <c r="N413" s="1929"/>
      <c r="O413" s="148"/>
      <c r="P413" s="148"/>
      <c r="Q413" s="148"/>
      <c r="R413" s="148"/>
      <c r="S413" s="148"/>
      <c r="T413" s="148"/>
      <c r="U413" s="148"/>
      <c r="V413" s="148"/>
      <c r="W413" s="148"/>
      <c r="X413" s="148"/>
      <c r="Y413" s="148"/>
      <c r="Z413" s="148"/>
      <c r="AA413" s="148"/>
      <c r="AB413" s="148"/>
      <c r="AC413" s="148"/>
      <c r="AD413" s="148"/>
      <c r="AE413" s="226"/>
      <c r="AF413" s="54"/>
      <c r="AG413" s="54"/>
    </row>
    <row r="414" spans="1:33" s="35" customFormat="1" ht="18" customHeight="1" thickBot="1" x14ac:dyDescent="0.2">
      <c r="A414" s="1906" t="s">
        <v>230</v>
      </c>
      <c r="B414" s="1907"/>
      <c r="C414" s="1907"/>
      <c r="D414" s="1907"/>
      <c r="E414" s="1907"/>
      <c r="F414" s="1907"/>
      <c r="G414" s="1907"/>
      <c r="H414" s="1908"/>
      <c r="I414" s="1909" t="s">
        <v>127</v>
      </c>
      <c r="J414" s="1900"/>
      <c r="K414" s="1900"/>
      <c r="L414" s="1900"/>
      <c r="M414" s="1900"/>
      <c r="N414" s="1871" t="s">
        <v>231</v>
      </c>
      <c r="O414" s="1867"/>
      <c r="P414" s="1867"/>
      <c r="Q414" s="1867"/>
      <c r="R414" s="1867"/>
      <c r="S414" s="1872"/>
      <c r="T414" s="2814" t="s">
        <v>4732</v>
      </c>
      <c r="U414" s="2815"/>
      <c r="V414" s="2816" t="s">
        <v>4733</v>
      </c>
      <c r="W414" s="2816"/>
      <c r="X414" s="2816"/>
      <c r="Y414" s="2816"/>
      <c r="Z414" s="2816"/>
      <c r="AA414" s="2816"/>
      <c r="AB414" s="2816"/>
      <c r="AC414" s="2816"/>
      <c r="AD414" s="2816"/>
      <c r="AE414" s="2816"/>
      <c r="AF414" s="1702" t="str">
        <f>IF(OR(I415="",I416="",I417=""),"←体育館・講堂・ホールの「総数」に未記入の欄があります。（０の場合は「０」を記入してください。）",
IF(OR(AND(I415&lt;&gt;0,N415=""),AND(I416&lt;&gt;0,N416=""),AND(I417&lt;&gt;0,N417="")),"←「冷房整備済空間数」が未記入です。（０の場合は「０」を記入してください。）",
IF(I415&lt;N415,"←【体育館（スポーツ専用）】冷房整備済空間数が「総数」を上回っているので修正してください。",
IF(I416&lt;N416,"←【講堂・ホールを兼ねる体育館】冷房整備済空間数が「総数」を上回っているので修正してください。",
IF(I417&lt;N417,"←【講堂・ホール】冷房整備済空間数が「総数」を上回っているので修正してください。","")))))</f>
        <v>←体育館・講堂・ホールの「総数」に未記入の欄があります。（０の場合は「０」を記入してください。）</v>
      </c>
      <c r="AG414" s="54"/>
    </row>
    <row r="415" spans="1:33" s="35" customFormat="1" ht="18" customHeight="1" x14ac:dyDescent="0.15">
      <c r="A415" s="2807" t="s">
        <v>128</v>
      </c>
      <c r="B415" s="2808"/>
      <c r="C415" s="2808"/>
      <c r="D415" s="2808"/>
      <c r="E415" s="2808"/>
      <c r="F415" s="2808"/>
      <c r="G415" s="2808"/>
      <c r="H415" s="2809"/>
      <c r="I415" s="2158"/>
      <c r="J415" s="1914"/>
      <c r="K415" s="1914"/>
      <c r="L415" s="1914"/>
      <c r="M415" s="2159"/>
      <c r="N415" s="1913"/>
      <c r="O415" s="1914"/>
      <c r="P415" s="1914"/>
      <c r="Q415" s="1914"/>
      <c r="R415" s="1914"/>
      <c r="S415" s="1915"/>
      <c r="T415" s="874"/>
      <c r="U415" s="874"/>
      <c r="V415" s="2816"/>
      <c r="W415" s="2816"/>
      <c r="X415" s="2816"/>
      <c r="Y415" s="2816"/>
      <c r="Z415" s="2816"/>
      <c r="AA415" s="2816"/>
      <c r="AB415" s="2816"/>
      <c r="AC415" s="2816"/>
      <c r="AD415" s="2816"/>
      <c r="AE415" s="2816"/>
      <c r="AF415" s="1702"/>
      <c r="AG415" s="54"/>
    </row>
    <row r="416" spans="1:33" s="35" customFormat="1" ht="18" customHeight="1" x14ac:dyDescent="0.15">
      <c r="A416" s="2807" t="s">
        <v>129</v>
      </c>
      <c r="B416" s="2808"/>
      <c r="C416" s="2808"/>
      <c r="D416" s="2808"/>
      <c r="E416" s="2808"/>
      <c r="F416" s="2808"/>
      <c r="G416" s="2808"/>
      <c r="H416" s="2809"/>
      <c r="I416" s="2160"/>
      <c r="J416" s="1894"/>
      <c r="K416" s="1894"/>
      <c r="L416" s="1894"/>
      <c r="M416" s="2161"/>
      <c r="N416" s="1893"/>
      <c r="O416" s="1894"/>
      <c r="P416" s="1894"/>
      <c r="Q416" s="1894"/>
      <c r="R416" s="1894"/>
      <c r="S416" s="1895"/>
      <c r="T416" s="875"/>
      <c r="U416" s="874"/>
      <c r="V416" s="2816"/>
      <c r="W416" s="2816"/>
      <c r="X416" s="2816"/>
      <c r="Y416" s="2816"/>
      <c r="Z416" s="2816"/>
      <c r="AA416" s="2816"/>
      <c r="AB416" s="2816"/>
      <c r="AC416" s="2816"/>
      <c r="AD416" s="2816"/>
      <c r="AE416" s="2816"/>
      <c r="AF416" s="1702"/>
      <c r="AG416" s="54"/>
    </row>
    <row r="417" spans="1:52" s="35" customFormat="1" ht="18" customHeight="1" thickBot="1" x14ac:dyDescent="0.2">
      <c r="A417" s="2807" t="s">
        <v>130</v>
      </c>
      <c r="B417" s="2808"/>
      <c r="C417" s="2808"/>
      <c r="D417" s="2808"/>
      <c r="E417" s="2808"/>
      <c r="F417" s="2808"/>
      <c r="G417" s="2808"/>
      <c r="H417" s="2809"/>
      <c r="I417" s="2162"/>
      <c r="J417" s="1900"/>
      <c r="K417" s="1900"/>
      <c r="L417" s="1900"/>
      <c r="M417" s="2163"/>
      <c r="N417" s="1899"/>
      <c r="O417" s="1900"/>
      <c r="P417" s="1900"/>
      <c r="Q417" s="1900"/>
      <c r="R417" s="1900"/>
      <c r="S417" s="1901"/>
      <c r="T417" s="875"/>
      <c r="U417" s="874">
        <v>2</v>
      </c>
      <c r="V417" s="2806" t="s">
        <v>4734</v>
      </c>
      <c r="W417" s="2806"/>
      <c r="X417" s="2806"/>
      <c r="Y417" s="2806"/>
      <c r="Z417" s="2806"/>
      <c r="AA417" s="2806"/>
      <c r="AB417" s="2806"/>
      <c r="AC417" s="2806"/>
      <c r="AD417" s="2806"/>
      <c r="AE417" s="2806"/>
      <c r="AF417" s="1702"/>
      <c r="AG417" s="54"/>
    </row>
    <row r="418" spans="1:52" ht="8.25" customHeight="1" thickBot="1" x14ac:dyDescent="0.2">
      <c r="A418" s="876"/>
      <c r="B418" s="876"/>
      <c r="C418" s="876"/>
      <c r="D418" s="876"/>
      <c r="E418" s="876"/>
      <c r="F418" s="876"/>
      <c r="G418" s="876"/>
      <c r="H418" s="876"/>
      <c r="I418" s="457"/>
      <c r="J418" s="457"/>
      <c r="K418" s="457"/>
      <c r="L418" s="457"/>
      <c r="M418" s="457"/>
      <c r="N418" s="457"/>
      <c r="O418" s="457"/>
      <c r="P418" s="457"/>
      <c r="Q418" s="457"/>
      <c r="R418" s="457"/>
      <c r="S418" s="457"/>
      <c r="T418" s="148"/>
      <c r="U418" s="629"/>
      <c r="V418" s="877"/>
      <c r="W418" s="877"/>
      <c r="X418" s="877"/>
      <c r="Y418" s="877"/>
      <c r="Z418" s="877"/>
      <c r="AA418" s="877"/>
      <c r="AB418" s="877"/>
      <c r="AC418" s="877"/>
      <c r="AD418" s="877"/>
      <c r="AE418" s="877"/>
      <c r="AF418" s="174"/>
    </row>
    <row r="419" spans="1:52" s="77" customFormat="1" ht="27.75" customHeight="1" thickBot="1" x14ac:dyDescent="0.2">
      <c r="A419" s="1858" t="s">
        <v>2948</v>
      </c>
      <c r="B419" s="1858"/>
      <c r="C419" s="1858"/>
      <c r="D419" s="1858"/>
      <c r="E419" s="1858"/>
      <c r="F419" s="1858"/>
      <c r="G419" s="1858"/>
      <c r="H419" s="1858"/>
      <c r="I419" s="1858"/>
      <c r="J419" s="1858"/>
      <c r="K419" s="1858"/>
      <c r="L419" s="1858"/>
      <c r="M419" s="1858"/>
      <c r="N419" s="1858"/>
      <c r="O419" s="1858"/>
      <c r="P419" s="1858"/>
      <c r="Q419" s="1858"/>
      <c r="R419" s="1858"/>
      <c r="S419" s="1858"/>
      <c r="T419" s="1858"/>
      <c r="U419" s="1858"/>
      <c r="V419" s="1858"/>
      <c r="W419" s="2152"/>
      <c r="X419" s="2153"/>
      <c r="Y419" s="2154"/>
      <c r="Z419" s="2155" t="s">
        <v>131</v>
      </c>
      <c r="AA419" s="2156"/>
      <c r="AB419" s="2156"/>
      <c r="AC419" s="2156"/>
      <c r="AD419" s="2156"/>
      <c r="AE419" s="2157"/>
      <c r="AF419" s="50" t="str">
        <f>IF(X419="","←(5)が未記入です。指定・登録がない場合は、「2.いいえ」をご回答ください。","")</f>
        <v>←(5)が未記入です。指定・登録がない場合は、「2.いいえ」をご回答ください。</v>
      </c>
      <c r="AG419" s="82"/>
      <c r="AH419" s="35"/>
      <c r="AI419" s="35"/>
      <c r="AJ419" s="35"/>
      <c r="AK419" s="35"/>
      <c r="AL419" s="35"/>
      <c r="AM419" s="35"/>
      <c r="AN419" s="35"/>
      <c r="AO419" s="35"/>
      <c r="AP419" s="35"/>
      <c r="AQ419" s="35"/>
      <c r="AR419" s="35"/>
      <c r="AS419" s="35"/>
      <c r="AT419" s="35"/>
      <c r="AU419" s="35"/>
      <c r="AV419" s="35"/>
      <c r="AW419" s="35"/>
      <c r="AX419" s="35"/>
      <c r="AY419" s="35"/>
      <c r="AZ419" s="35"/>
    </row>
    <row r="420" spans="1:52" s="77" customFormat="1" ht="18" customHeight="1" thickBot="1" x14ac:dyDescent="0.2">
      <c r="A420" s="2145" t="s">
        <v>3018</v>
      </c>
      <c r="B420" s="2145"/>
      <c r="C420" s="2145"/>
      <c r="D420" s="2145"/>
      <c r="E420" s="2145"/>
      <c r="F420" s="2145"/>
      <c r="G420" s="2145"/>
      <c r="H420" s="2145"/>
      <c r="I420" s="2145"/>
      <c r="J420" s="2145"/>
      <c r="K420" s="2145"/>
      <c r="L420" s="2145"/>
      <c r="M420" s="2145"/>
      <c r="N420" s="2145"/>
      <c r="O420" s="2145"/>
      <c r="P420" s="2145"/>
      <c r="Q420" s="2145"/>
      <c r="R420" s="2145"/>
      <c r="S420" s="2145"/>
      <c r="T420" s="2145"/>
      <c r="U420" s="2145"/>
      <c r="V420" s="2145"/>
      <c r="W420" s="2146"/>
      <c r="X420" s="2147"/>
      <c r="Y420" s="2148"/>
      <c r="Z420" s="2149" t="s">
        <v>132</v>
      </c>
      <c r="AA420" s="2150"/>
      <c r="AB420" s="2150"/>
      <c r="AC420" s="2150"/>
      <c r="AD420" s="2150"/>
      <c r="AE420" s="2151"/>
      <c r="AF420" s="54" t="str">
        <f>IF(AND(X419=1,X420=""),"←(6)に回答をお願いします。",IF(AND(X419=2,X420=""),"←(6)は回答不要です。",""))</f>
        <v/>
      </c>
      <c r="AG420" s="82"/>
      <c r="AH420" s="35"/>
      <c r="AI420" s="35"/>
      <c r="AJ420" s="35"/>
      <c r="AK420" s="35"/>
      <c r="AL420" s="35"/>
      <c r="AM420" s="35"/>
      <c r="AN420" s="35"/>
      <c r="AO420" s="35"/>
      <c r="AP420" s="35"/>
      <c r="AQ420" s="35"/>
      <c r="AR420" s="35"/>
      <c r="AS420" s="35"/>
      <c r="AT420" s="35"/>
      <c r="AU420" s="35"/>
      <c r="AV420" s="35"/>
      <c r="AW420" s="35"/>
      <c r="AX420" s="35"/>
      <c r="AY420" s="35"/>
      <c r="AZ420" s="35"/>
    </row>
    <row r="421" spans="1:52" s="35" customFormat="1" ht="4.9000000000000004" customHeight="1" x14ac:dyDescent="0.15">
      <c r="Z421" s="878"/>
      <c r="AF421" s="54"/>
      <c r="AG421" s="82"/>
    </row>
    <row r="422" spans="1:52" s="35" customFormat="1" ht="4.9000000000000004" customHeight="1" x14ac:dyDescent="0.15">
      <c r="Z422" s="878"/>
      <c r="AF422" s="54"/>
      <c r="AG422" s="82"/>
    </row>
    <row r="423" spans="1:52" s="35" customFormat="1" ht="15" customHeight="1" x14ac:dyDescent="0.15">
      <c r="A423" s="66" t="s">
        <v>2926</v>
      </c>
      <c r="B423" s="66"/>
      <c r="C423" s="66"/>
      <c r="D423" s="66"/>
      <c r="E423" s="66"/>
      <c r="F423" s="66"/>
      <c r="G423" s="66"/>
      <c r="H423" s="66"/>
      <c r="I423" s="66"/>
      <c r="J423" s="66"/>
      <c r="K423" s="66"/>
      <c r="L423" s="66"/>
      <c r="M423" s="66"/>
      <c r="N423" s="66"/>
      <c r="O423" s="66"/>
      <c r="P423" s="66"/>
      <c r="Q423" s="66"/>
      <c r="R423" s="879" t="str">
        <f>IF(AK1="学校法人項目回答不要","以下の項目は回答不要です。","")</f>
        <v/>
      </c>
      <c r="S423" s="66"/>
      <c r="T423" s="66"/>
      <c r="U423" s="66"/>
      <c r="V423" s="66"/>
      <c r="W423" s="66"/>
      <c r="X423" s="66"/>
      <c r="Y423" s="66"/>
      <c r="Z423" s="66"/>
      <c r="AA423" s="66"/>
      <c r="AB423" s="66"/>
      <c r="AC423" s="66"/>
      <c r="AD423" s="66"/>
      <c r="AE423" s="66"/>
      <c r="AF423" s="54"/>
      <c r="AG423" s="54"/>
    </row>
    <row r="424" spans="1:52" s="35" customFormat="1" ht="4.9000000000000004" customHeight="1" x14ac:dyDescent="0.15">
      <c r="A424" s="66"/>
      <c r="B424" s="66"/>
      <c r="C424" s="66"/>
      <c r="D424" s="66"/>
      <c r="E424" s="66"/>
      <c r="F424" s="66"/>
      <c r="G424" s="66"/>
      <c r="H424" s="66"/>
      <c r="I424" s="66"/>
      <c r="J424" s="66"/>
      <c r="K424" s="66"/>
      <c r="L424" s="66"/>
      <c r="M424" s="66"/>
      <c r="N424" s="66"/>
      <c r="O424" s="66"/>
      <c r="P424" s="66"/>
      <c r="Q424" s="66"/>
      <c r="R424" s="879"/>
      <c r="S424" s="66"/>
      <c r="T424" s="66"/>
      <c r="U424" s="66"/>
      <c r="V424" s="66"/>
      <c r="W424" s="66"/>
      <c r="X424" s="66"/>
      <c r="Y424" s="66"/>
      <c r="Z424" s="66"/>
      <c r="AA424" s="66"/>
      <c r="AB424" s="66"/>
      <c r="AC424" s="66"/>
      <c r="AD424" s="66"/>
      <c r="AE424" s="66"/>
      <c r="AF424" s="54"/>
      <c r="AG424" s="54"/>
    </row>
    <row r="425" spans="1:52" s="35" customFormat="1" ht="4.9000000000000004" customHeight="1" x14ac:dyDescent="0.15">
      <c r="A425" s="66"/>
      <c r="B425" s="66"/>
      <c r="C425" s="66"/>
      <c r="D425" s="66"/>
      <c r="E425" s="66"/>
      <c r="F425" s="66"/>
      <c r="G425" s="66"/>
      <c r="H425" s="66"/>
      <c r="I425" s="66"/>
      <c r="J425" s="66"/>
      <c r="K425" s="66"/>
      <c r="L425" s="66"/>
      <c r="M425" s="66"/>
      <c r="N425" s="66"/>
      <c r="O425" s="66"/>
      <c r="P425" s="66"/>
      <c r="Q425" s="66"/>
      <c r="R425" s="879"/>
      <c r="S425" s="66"/>
      <c r="T425" s="66"/>
      <c r="U425" s="66"/>
      <c r="V425" s="66"/>
      <c r="W425" s="66"/>
      <c r="X425" s="66"/>
      <c r="Y425" s="66"/>
      <c r="Z425" s="66"/>
      <c r="AA425" s="66"/>
      <c r="AB425" s="66"/>
      <c r="AC425" s="66"/>
      <c r="AD425" s="66"/>
      <c r="AE425" s="66"/>
      <c r="AF425" s="54"/>
      <c r="AG425" s="54"/>
    </row>
    <row r="426" spans="1:52" s="66" customFormat="1" ht="30" customHeight="1" x14ac:dyDescent="0.15">
      <c r="A426" s="2799" t="s">
        <v>211</v>
      </c>
      <c r="B426" s="2799"/>
      <c r="C426" s="1972" t="s">
        <v>3017</v>
      </c>
      <c r="D426" s="1972"/>
      <c r="E426" s="1972"/>
      <c r="F426" s="1972"/>
      <c r="G426" s="1972"/>
      <c r="H426" s="1972"/>
      <c r="I426" s="1972"/>
      <c r="J426" s="1972"/>
      <c r="K426" s="1972"/>
      <c r="L426" s="1972"/>
      <c r="M426" s="1972"/>
      <c r="N426" s="1972"/>
      <c r="O426" s="1972"/>
      <c r="P426" s="1972"/>
      <c r="Q426" s="1972"/>
      <c r="R426" s="1972"/>
      <c r="S426" s="1972"/>
      <c r="T426" s="1972"/>
      <c r="U426" s="1972"/>
      <c r="V426" s="1972"/>
      <c r="W426" s="1972"/>
      <c r="X426" s="1972"/>
      <c r="Y426" s="1972"/>
      <c r="Z426" s="1972"/>
      <c r="AA426" s="1972"/>
      <c r="AB426" s="1972"/>
      <c r="AC426" s="1972"/>
      <c r="AD426" s="1972"/>
      <c r="AE426" s="1972"/>
      <c r="AF426" s="82"/>
      <c r="AG426" s="54"/>
    </row>
    <row r="427" spans="1:52" s="66" customFormat="1" ht="30" customHeight="1" x14ac:dyDescent="0.15">
      <c r="A427" s="2799">
        <v>2</v>
      </c>
      <c r="B427" s="2799"/>
      <c r="C427" s="1972" t="s">
        <v>2983</v>
      </c>
      <c r="D427" s="1972"/>
      <c r="E427" s="1972"/>
      <c r="F427" s="1972"/>
      <c r="G427" s="1972"/>
      <c r="H427" s="1972"/>
      <c r="I427" s="1972"/>
      <c r="J427" s="1972"/>
      <c r="K427" s="1972"/>
      <c r="L427" s="1972"/>
      <c r="M427" s="1972"/>
      <c r="N427" s="1972"/>
      <c r="O427" s="1972"/>
      <c r="P427" s="1972"/>
      <c r="Q427" s="1972"/>
      <c r="R427" s="1972"/>
      <c r="S427" s="1972"/>
      <c r="T427" s="1972"/>
      <c r="U427" s="1972"/>
      <c r="V427" s="1972"/>
      <c r="W427" s="1972"/>
      <c r="X427" s="1972"/>
      <c r="Y427" s="1972"/>
      <c r="Z427" s="1972"/>
      <c r="AA427" s="1972"/>
      <c r="AB427" s="1972"/>
      <c r="AC427" s="1972"/>
      <c r="AD427" s="1972"/>
      <c r="AE427" s="1972"/>
      <c r="AF427" s="82"/>
      <c r="AG427" s="54"/>
    </row>
    <row r="428" spans="1:52" s="620" customFormat="1" ht="4.9000000000000004" customHeight="1" x14ac:dyDescent="0.15">
      <c r="A428" s="799"/>
      <c r="B428" s="799"/>
      <c r="C428" s="799"/>
      <c r="D428" s="799"/>
      <c r="E428" s="799"/>
      <c r="F428" s="799"/>
      <c r="G428" s="799"/>
      <c r="H428" s="799"/>
      <c r="I428" s="799"/>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82"/>
      <c r="AG428" s="621"/>
    </row>
    <row r="429" spans="1:52" s="35" customFormat="1" ht="4.9000000000000004" customHeight="1" x14ac:dyDescent="0.15">
      <c r="A429" s="799"/>
      <c r="B429" s="799"/>
      <c r="C429" s="799"/>
      <c r="D429" s="799"/>
      <c r="E429" s="799"/>
      <c r="F429" s="799"/>
      <c r="G429" s="799"/>
      <c r="H429" s="799"/>
      <c r="I429" s="799"/>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54"/>
      <c r="AG429" s="54"/>
    </row>
    <row r="430" spans="1:52" s="35" customFormat="1" ht="15" customHeight="1" x14ac:dyDescent="0.15">
      <c r="A430" s="66" t="s">
        <v>2984</v>
      </c>
      <c r="B430" s="799"/>
      <c r="C430" s="799"/>
      <c r="D430" s="799"/>
      <c r="E430" s="799"/>
      <c r="F430" s="799"/>
      <c r="G430" s="799"/>
      <c r="H430" s="799"/>
      <c r="I430" s="799"/>
      <c r="J430" s="799"/>
      <c r="K430" s="799"/>
      <c r="L430" s="799"/>
      <c r="M430" s="799"/>
      <c r="N430" s="799"/>
      <c r="O430" s="799"/>
      <c r="P430" s="799"/>
      <c r="Q430" s="799"/>
      <c r="R430" s="799"/>
      <c r="S430" s="799"/>
      <c r="T430" s="799"/>
      <c r="U430" s="799"/>
      <c r="V430" s="799"/>
      <c r="W430" s="799"/>
      <c r="X430" s="799"/>
      <c r="Y430" s="799"/>
      <c r="Z430" s="799"/>
      <c r="AA430" s="799"/>
      <c r="AB430" s="799"/>
      <c r="AC430" s="799"/>
      <c r="AD430" s="799"/>
      <c r="AE430" s="799"/>
      <c r="AF430" s="54"/>
      <c r="AG430" s="54"/>
    </row>
    <row r="431" spans="1:52" s="35" customFormat="1" ht="4.9000000000000004" customHeight="1" thickBot="1" x14ac:dyDescent="0.2">
      <c r="A431" s="388"/>
      <c r="B431" s="799"/>
      <c r="C431" s="799"/>
      <c r="D431" s="799"/>
      <c r="E431" s="799"/>
      <c r="F431" s="799"/>
      <c r="G431" s="799"/>
      <c r="H431" s="799"/>
      <c r="I431" s="799"/>
      <c r="J431" s="799"/>
      <c r="K431" s="799"/>
      <c r="L431" s="799"/>
      <c r="M431" s="799"/>
      <c r="N431" s="799"/>
      <c r="O431" s="799"/>
      <c r="P431" s="799"/>
      <c r="Q431" s="799"/>
      <c r="R431" s="799"/>
      <c r="S431" s="799"/>
      <c r="T431" s="799"/>
      <c r="U431" s="799"/>
      <c r="V431" s="799"/>
      <c r="W431" s="799"/>
      <c r="X431" s="799"/>
      <c r="Y431" s="799"/>
      <c r="Z431" s="799"/>
      <c r="AA431" s="799"/>
      <c r="AB431" s="799"/>
      <c r="AC431" s="799"/>
      <c r="AD431" s="799"/>
      <c r="AE431" s="799"/>
      <c r="AF431" s="54"/>
      <c r="AG431" s="54"/>
    </row>
    <row r="432" spans="1:52" s="35" customFormat="1" ht="20.100000000000001" customHeight="1" thickBot="1" x14ac:dyDescent="0.2">
      <c r="A432" s="2141"/>
      <c r="B432" s="2142"/>
      <c r="C432" s="2800" t="s">
        <v>233</v>
      </c>
      <c r="D432" s="2801"/>
      <c r="E432" s="2801"/>
      <c r="F432" s="2801"/>
      <c r="G432" s="812"/>
      <c r="H432" s="799"/>
      <c r="I432" s="799"/>
      <c r="J432" s="799"/>
      <c r="K432" s="799"/>
      <c r="L432" s="799"/>
      <c r="M432" s="799"/>
      <c r="N432" s="799"/>
      <c r="O432" s="799"/>
      <c r="P432" s="799"/>
      <c r="Q432" s="799"/>
      <c r="R432" s="799"/>
      <c r="S432" s="799"/>
      <c r="T432" s="799"/>
      <c r="U432" s="799"/>
      <c r="V432" s="799"/>
      <c r="W432" s="799"/>
      <c r="X432" s="799"/>
      <c r="Y432" s="799"/>
      <c r="Z432" s="799"/>
      <c r="AA432" s="799"/>
      <c r="AB432" s="799"/>
      <c r="AC432" s="799"/>
      <c r="AD432" s="799"/>
      <c r="AE432" s="799"/>
      <c r="AF432" s="54" t="str">
        <f>IF($AK$1="学校法人項目回答不要","",IF(COUNTA(A432)=0,"←定時評議員会の実施の有無を回答してください",
IF(A432=1,"←（２）～（４）に回答してください","")))</f>
        <v>←定時評議員会の実施の有無を回答してください</v>
      </c>
      <c r="AG432" s="54"/>
    </row>
    <row r="433" spans="1:33" s="35" customFormat="1" ht="20.100000000000001" customHeight="1" thickBot="1" x14ac:dyDescent="0.2">
      <c r="A433" s="2143"/>
      <c r="B433" s="2144"/>
      <c r="C433" s="2800" t="s">
        <v>234</v>
      </c>
      <c r="D433" s="2801"/>
      <c r="E433" s="2801"/>
      <c r="F433" s="2801"/>
      <c r="G433" s="2802" t="s">
        <v>2961</v>
      </c>
      <c r="H433" s="1869"/>
      <c r="I433" s="1869"/>
      <c r="J433" s="1869"/>
      <c r="K433" s="1869"/>
      <c r="L433" s="1869"/>
      <c r="M433" s="1869"/>
      <c r="N433" s="1869"/>
      <c r="O433" s="1869"/>
      <c r="P433" s="1869"/>
      <c r="Q433" s="2803"/>
      <c r="R433" s="2804"/>
      <c r="S433" s="2804"/>
      <c r="T433" s="2804"/>
      <c r="U433" s="2804"/>
      <c r="V433" s="2804"/>
      <c r="W433" s="2805"/>
      <c r="X433" s="66"/>
      <c r="Y433" s="799"/>
      <c r="Z433" s="799"/>
      <c r="AA433" s="799"/>
      <c r="AB433" s="799"/>
      <c r="AC433" s="799"/>
      <c r="AD433" s="799"/>
      <c r="AE433" s="799"/>
      <c r="AF433" s="54" t="str">
        <f>IF(AND(A432=2,Q433=""),"←実施予定日を回答してください","")</f>
        <v/>
      </c>
      <c r="AG433" s="54"/>
    </row>
    <row r="434" spans="1:33" s="35" customFormat="1" ht="12" customHeight="1" x14ac:dyDescent="0.15">
      <c r="A434" s="1972" t="s">
        <v>3165</v>
      </c>
      <c r="B434" s="1972"/>
      <c r="C434" s="1972"/>
      <c r="D434" s="1972"/>
      <c r="E434" s="1972"/>
      <c r="F434" s="1972"/>
      <c r="G434" s="1972"/>
      <c r="H434" s="1972"/>
      <c r="I434" s="1972"/>
      <c r="J434" s="1972"/>
      <c r="K434" s="1972"/>
      <c r="L434" s="1972"/>
      <c r="M434" s="1972"/>
      <c r="N434" s="1972"/>
      <c r="O434" s="1972"/>
      <c r="P434" s="1972"/>
      <c r="Q434" s="1972"/>
      <c r="R434" s="1972"/>
      <c r="S434" s="1972"/>
      <c r="T434" s="1972"/>
      <c r="U434" s="1972"/>
      <c r="V434" s="1972"/>
      <c r="W434" s="1972"/>
      <c r="X434" s="1972"/>
      <c r="Y434" s="1972"/>
      <c r="Z434" s="1972"/>
      <c r="AA434" s="1972"/>
      <c r="AB434" s="1972"/>
      <c r="AC434" s="1972"/>
      <c r="AD434" s="1972"/>
      <c r="AE434" s="1972"/>
      <c r="AF434" s="54"/>
      <c r="AG434" s="54"/>
    </row>
    <row r="435" spans="1:33" s="35" customFormat="1" ht="4.9000000000000004" customHeight="1" x14ac:dyDescent="0.15">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c r="AA435" s="834"/>
      <c r="AB435" s="834"/>
      <c r="AC435" s="834"/>
      <c r="AD435" s="834"/>
      <c r="AE435" s="834"/>
      <c r="AF435" s="54"/>
      <c r="AG435" s="54"/>
    </row>
    <row r="436" spans="1:33" s="35" customFormat="1" ht="4.9000000000000004" customHeight="1" x14ac:dyDescent="0.15">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c r="AA436" s="834"/>
      <c r="AB436" s="834"/>
      <c r="AC436" s="834"/>
      <c r="AD436" s="834"/>
      <c r="AE436" s="834"/>
      <c r="AF436" s="54"/>
      <c r="AG436" s="54"/>
    </row>
    <row r="437" spans="1:33" s="35" customFormat="1" ht="4.9000000000000004" customHeight="1" x14ac:dyDescent="0.15">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c r="AA437" s="834"/>
      <c r="AB437" s="834"/>
      <c r="AC437" s="834"/>
      <c r="AD437" s="834"/>
      <c r="AE437" s="834"/>
      <c r="AF437" s="54"/>
      <c r="AG437" s="54"/>
    </row>
    <row r="438" spans="1:33" s="35" customFormat="1" ht="15" customHeight="1" x14ac:dyDescent="0.15">
      <c r="A438" s="66" t="s">
        <v>2985</v>
      </c>
      <c r="AE438" s="226"/>
      <c r="AF438" s="54"/>
      <c r="AG438" s="54"/>
    </row>
    <row r="439" spans="1:33" s="35" customFormat="1" ht="4.9000000000000004" customHeight="1" x14ac:dyDescent="0.15">
      <c r="A439" s="66"/>
      <c r="AE439" s="226"/>
      <c r="AF439" s="54"/>
      <c r="AG439" s="54"/>
    </row>
    <row r="440" spans="1:33" s="35" customFormat="1" ht="15" customHeight="1" x14ac:dyDescent="0.15">
      <c r="A440" s="880"/>
      <c r="B440" s="881"/>
      <c r="C440" s="881"/>
      <c r="D440" s="881"/>
      <c r="E440" s="881"/>
      <c r="F440" s="881"/>
      <c r="G440" s="881"/>
      <c r="H440" s="881"/>
      <c r="I440" s="881"/>
      <c r="J440" s="881"/>
      <c r="K440" s="881"/>
      <c r="L440" s="881"/>
      <c r="M440" s="881"/>
      <c r="N440" s="881"/>
      <c r="O440" s="881"/>
      <c r="P440" s="881"/>
      <c r="Q440" s="881"/>
      <c r="R440" s="881"/>
      <c r="S440" s="881"/>
      <c r="T440" s="881"/>
      <c r="U440" s="881"/>
      <c r="V440" s="882"/>
      <c r="W440" s="882"/>
      <c r="X440" s="882"/>
      <c r="Y440" s="2794" t="s">
        <v>133</v>
      </c>
      <c r="Z440" s="2794"/>
      <c r="AA440" s="2794"/>
      <c r="AB440" s="2794"/>
      <c r="AC440" s="2794"/>
      <c r="AD440" s="2795"/>
      <c r="AE440" s="226"/>
      <c r="AF440" s="54"/>
      <c r="AG440" s="54"/>
    </row>
    <row r="441" spans="1:33" s="35" customFormat="1" ht="15" customHeight="1" thickBot="1" x14ac:dyDescent="0.2">
      <c r="A441" s="2798" t="s">
        <v>235</v>
      </c>
      <c r="B441" s="2798"/>
      <c r="C441" s="2798"/>
      <c r="D441" s="2798"/>
      <c r="E441" s="2798"/>
      <c r="F441" s="2798"/>
      <c r="G441" s="2798" t="s">
        <v>236</v>
      </c>
      <c r="H441" s="2798"/>
      <c r="I441" s="2798"/>
      <c r="J441" s="2798"/>
      <c r="K441" s="2798"/>
      <c r="L441" s="2798"/>
      <c r="M441" s="2798" t="s">
        <v>237</v>
      </c>
      <c r="N441" s="2798"/>
      <c r="O441" s="2798"/>
      <c r="P441" s="2798"/>
      <c r="Q441" s="2798"/>
      <c r="R441" s="2798"/>
      <c r="S441" s="2798" t="s">
        <v>238</v>
      </c>
      <c r="T441" s="2798"/>
      <c r="U441" s="2798"/>
      <c r="V441" s="2798"/>
      <c r="W441" s="2798"/>
      <c r="X441" s="2798"/>
      <c r="Y441" s="2796"/>
      <c r="Z441" s="2796"/>
      <c r="AA441" s="2796"/>
      <c r="AB441" s="2796"/>
      <c r="AC441" s="2796"/>
      <c r="AD441" s="2797"/>
      <c r="AE441" s="226"/>
      <c r="AF441" s="54"/>
      <c r="AG441" s="54"/>
    </row>
    <row r="442" spans="1:33" s="35" customFormat="1" ht="30" customHeight="1" thickBot="1" x14ac:dyDescent="0.2">
      <c r="A442" s="2791"/>
      <c r="B442" s="2792"/>
      <c r="C442" s="2792"/>
      <c r="D442" s="2792"/>
      <c r="E442" s="2792"/>
      <c r="F442" s="2793"/>
      <c r="G442" s="2791"/>
      <c r="H442" s="2792"/>
      <c r="I442" s="2792"/>
      <c r="J442" s="2792"/>
      <c r="K442" s="2792"/>
      <c r="L442" s="2793"/>
      <c r="M442" s="2791"/>
      <c r="N442" s="2792"/>
      <c r="O442" s="2792"/>
      <c r="P442" s="2792"/>
      <c r="Q442" s="2792"/>
      <c r="R442" s="2793"/>
      <c r="S442" s="2791"/>
      <c r="T442" s="2792"/>
      <c r="U442" s="2792"/>
      <c r="V442" s="2792"/>
      <c r="W442" s="2792"/>
      <c r="X442" s="2793"/>
      <c r="Y442" s="2138">
        <f>SUM(A442:X442)</f>
        <v>0</v>
      </c>
      <c r="Z442" s="2138"/>
      <c r="AA442" s="2138"/>
      <c r="AB442" s="2138"/>
      <c r="AC442" s="2138"/>
      <c r="AD442" s="2139"/>
      <c r="AE442" s="883"/>
      <c r="AF442" s="54" t="str">
        <f>IF(OR(A432=2,$AK$1="学校法人項目回答不要"),"",IF(COUNTA(A442:X442)&lt;4,"←理事の人数構成を回答してください。該当者がいない項目は「0」と記入してください",""))</f>
        <v>←理事の人数構成を回答してください。該当者がいない項目は「0」と記入してください</v>
      </c>
      <c r="AG442" s="54"/>
    </row>
    <row r="443" spans="1:33" s="35" customFormat="1" ht="12" customHeight="1" x14ac:dyDescent="0.15">
      <c r="A443" s="2780" t="s">
        <v>211</v>
      </c>
      <c r="B443" s="2780"/>
      <c r="C443" s="1972" t="s">
        <v>2986</v>
      </c>
      <c r="D443" s="1972"/>
      <c r="E443" s="1972"/>
      <c r="F443" s="1972"/>
      <c r="G443" s="1972"/>
      <c r="H443" s="1972"/>
      <c r="I443" s="1972"/>
      <c r="J443" s="1972"/>
      <c r="K443" s="1972"/>
      <c r="L443" s="1972"/>
      <c r="M443" s="1972"/>
      <c r="N443" s="1972"/>
      <c r="O443" s="1972"/>
      <c r="P443" s="1972"/>
      <c r="Q443" s="1972"/>
      <c r="R443" s="1972"/>
      <c r="S443" s="1972"/>
      <c r="T443" s="1972"/>
      <c r="U443" s="1972"/>
      <c r="V443" s="1972"/>
      <c r="W443" s="1972"/>
      <c r="X443" s="1972"/>
      <c r="Y443" s="1972"/>
      <c r="Z443" s="1972"/>
      <c r="AA443" s="1972"/>
      <c r="AB443" s="1972"/>
      <c r="AC443" s="1972"/>
      <c r="AD443" s="1972"/>
      <c r="AE443" s="1972"/>
      <c r="AF443" s="54"/>
      <c r="AG443" s="54"/>
    </row>
    <row r="444" spans="1:33" s="35" customFormat="1" ht="12" customHeight="1" x14ac:dyDescent="0.15">
      <c r="A444" s="2778" t="s">
        <v>212</v>
      </c>
      <c r="B444" s="2778"/>
      <c r="C444" s="1972" t="s">
        <v>2987</v>
      </c>
      <c r="D444" s="1972"/>
      <c r="E444" s="1972"/>
      <c r="F444" s="1972"/>
      <c r="G444" s="1972"/>
      <c r="H444" s="1972"/>
      <c r="I444" s="1972"/>
      <c r="J444" s="1972"/>
      <c r="K444" s="1972"/>
      <c r="L444" s="1972"/>
      <c r="M444" s="1972"/>
      <c r="N444" s="1972"/>
      <c r="O444" s="1972"/>
      <c r="P444" s="1972"/>
      <c r="Q444" s="1972"/>
      <c r="R444" s="1972"/>
      <c r="S444" s="1972"/>
      <c r="T444" s="1972"/>
      <c r="U444" s="1972"/>
      <c r="V444" s="1972"/>
      <c r="W444" s="1972"/>
      <c r="X444" s="1972"/>
      <c r="Y444" s="1972"/>
      <c r="Z444" s="1972"/>
      <c r="AA444" s="1972"/>
      <c r="AB444" s="1972"/>
      <c r="AC444" s="1972"/>
      <c r="AD444" s="1972"/>
      <c r="AE444" s="1972"/>
      <c r="AF444" s="54"/>
      <c r="AG444" s="54"/>
    </row>
    <row r="445" spans="1:33" s="35" customFormat="1" ht="12" customHeight="1" x14ac:dyDescent="0.15">
      <c r="A445" s="2778" t="s">
        <v>2950</v>
      </c>
      <c r="B445" s="2778"/>
      <c r="C445" s="1972" t="s">
        <v>2988</v>
      </c>
      <c r="D445" s="1972"/>
      <c r="E445" s="1972"/>
      <c r="F445" s="1972"/>
      <c r="G445" s="1972"/>
      <c r="H445" s="1972"/>
      <c r="I445" s="1972"/>
      <c r="J445" s="1972"/>
      <c r="K445" s="1972"/>
      <c r="L445" s="1972"/>
      <c r="M445" s="1972"/>
      <c r="N445" s="1972"/>
      <c r="O445" s="1972"/>
      <c r="P445" s="1972"/>
      <c r="Q445" s="1972"/>
      <c r="R445" s="1972"/>
      <c r="S445" s="1972"/>
      <c r="T445" s="1972"/>
      <c r="U445" s="1972"/>
      <c r="V445" s="1972"/>
      <c r="W445" s="1972"/>
      <c r="X445" s="1972"/>
      <c r="Y445" s="1972"/>
      <c r="Z445" s="1972"/>
      <c r="AA445" s="1972"/>
      <c r="AB445" s="1972"/>
      <c r="AC445" s="1972"/>
      <c r="AD445" s="1972"/>
      <c r="AE445" s="1972"/>
      <c r="AF445" s="54"/>
      <c r="AG445" s="54"/>
    </row>
    <row r="446" spans="1:33" s="35" customFormat="1" ht="4.9000000000000004" customHeight="1" x14ac:dyDescent="0.15">
      <c r="A446" s="827"/>
      <c r="B446" s="827"/>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c r="AA446" s="834"/>
      <c r="AB446" s="834"/>
      <c r="AC446" s="834"/>
      <c r="AD446" s="834"/>
      <c r="AE446" s="834"/>
      <c r="AF446" s="54"/>
      <c r="AG446" s="54"/>
    </row>
    <row r="447" spans="1:33" s="35" customFormat="1" ht="4.9000000000000004" customHeight="1" x14ac:dyDescent="0.15">
      <c r="A447" s="827"/>
      <c r="B447" s="827"/>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34"/>
      <c r="AF447" s="54"/>
      <c r="AG447" s="54"/>
    </row>
    <row r="448" spans="1:33" s="35" customFormat="1" ht="4.9000000000000004" customHeight="1" x14ac:dyDescent="0.15">
      <c r="A448" s="884"/>
      <c r="B448" s="885"/>
      <c r="C448" s="885"/>
      <c r="D448" s="885"/>
      <c r="E448" s="885"/>
      <c r="F448" s="885"/>
      <c r="G448" s="885"/>
      <c r="H448" s="885"/>
      <c r="I448" s="885"/>
      <c r="J448" s="885"/>
      <c r="K448" s="885"/>
      <c r="L448" s="885"/>
      <c r="M448" s="885"/>
      <c r="N448" s="885"/>
      <c r="O448" s="885"/>
      <c r="P448" s="885"/>
      <c r="Q448" s="885"/>
      <c r="R448" s="885"/>
      <c r="S448" s="885"/>
      <c r="T448" s="885"/>
      <c r="U448" s="885"/>
      <c r="V448" s="885"/>
      <c r="W448" s="885"/>
      <c r="X448" s="885"/>
      <c r="Y448" s="885"/>
      <c r="Z448" s="885"/>
      <c r="AA448" s="885"/>
      <c r="AB448" s="885"/>
      <c r="AC448" s="885"/>
      <c r="AD448" s="885"/>
      <c r="AE448" s="885"/>
      <c r="AF448" s="54"/>
      <c r="AG448" s="54"/>
    </row>
    <row r="449" spans="1:33" s="35" customFormat="1" ht="15" customHeight="1" x14ac:dyDescent="0.15">
      <c r="A449" s="66" t="s">
        <v>2995</v>
      </c>
      <c r="AF449" s="54"/>
      <c r="AG449" s="54"/>
    </row>
    <row r="450" spans="1:33" s="35" customFormat="1" ht="4.9000000000000004" customHeight="1" x14ac:dyDescent="0.15">
      <c r="A450" s="66"/>
      <c r="AF450" s="54"/>
      <c r="AG450" s="54"/>
    </row>
    <row r="451" spans="1:33" s="35" customFormat="1" ht="15" customHeight="1" x14ac:dyDescent="0.15">
      <c r="A451" s="886"/>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c r="Y451" s="2781" t="s">
        <v>134</v>
      </c>
      <c r="Z451" s="2781"/>
      <c r="AA451" s="2781"/>
      <c r="AB451" s="2781"/>
      <c r="AC451" s="2781"/>
      <c r="AD451" s="2782"/>
      <c r="AE451" s="883"/>
      <c r="AF451" s="54"/>
      <c r="AG451" s="54"/>
    </row>
    <row r="452" spans="1:33" s="35" customFormat="1" ht="15" customHeight="1" thickBot="1" x14ac:dyDescent="0.2">
      <c r="A452" s="2785" t="s">
        <v>239</v>
      </c>
      <c r="B452" s="2786"/>
      <c r="C452" s="2786"/>
      <c r="D452" s="2786"/>
      <c r="E452" s="2786"/>
      <c r="F452" s="2786"/>
      <c r="G452" s="2785" t="s">
        <v>135</v>
      </c>
      <c r="H452" s="2786"/>
      <c r="I452" s="2786"/>
      <c r="J452" s="2786"/>
      <c r="K452" s="2786"/>
      <c r="L452" s="2787"/>
      <c r="M452" s="2788" t="s">
        <v>240</v>
      </c>
      <c r="N452" s="2789"/>
      <c r="O452" s="2789"/>
      <c r="P452" s="2789"/>
      <c r="Q452" s="2789"/>
      <c r="R452" s="2790"/>
      <c r="S452" s="2788" t="s">
        <v>241</v>
      </c>
      <c r="T452" s="2789"/>
      <c r="U452" s="2789"/>
      <c r="V452" s="2789"/>
      <c r="W452" s="2789"/>
      <c r="X452" s="2790"/>
      <c r="Y452" s="2783"/>
      <c r="Z452" s="2783"/>
      <c r="AA452" s="2783"/>
      <c r="AB452" s="2783"/>
      <c r="AC452" s="2783"/>
      <c r="AD452" s="2784"/>
      <c r="AE452" s="883"/>
      <c r="AF452" s="54"/>
      <c r="AG452" s="54"/>
    </row>
    <row r="453" spans="1:33" s="35" customFormat="1" ht="30" customHeight="1" thickBot="1" x14ac:dyDescent="0.2">
      <c r="A453" s="2775"/>
      <c r="B453" s="2776"/>
      <c r="C453" s="2776"/>
      <c r="D453" s="2776"/>
      <c r="E453" s="2776"/>
      <c r="F453" s="2777"/>
      <c r="G453" s="2775"/>
      <c r="H453" s="2776"/>
      <c r="I453" s="2776"/>
      <c r="J453" s="2776"/>
      <c r="K453" s="2776"/>
      <c r="L453" s="2777"/>
      <c r="M453" s="2775"/>
      <c r="N453" s="2776"/>
      <c r="O453" s="2776"/>
      <c r="P453" s="2776"/>
      <c r="Q453" s="2776"/>
      <c r="R453" s="2777"/>
      <c r="S453" s="2775"/>
      <c r="T453" s="2776"/>
      <c r="U453" s="2776"/>
      <c r="V453" s="2776"/>
      <c r="W453" s="2776"/>
      <c r="X453" s="2777"/>
      <c r="Y453" s="2137">
        <f>SUM(A453:X453)</f>
        <v>0</v>
      </c>
      <c r="Z453" s="2138"/>
      <c r="AA453" s="2138"/>
      <c r="AB453" s="2138"/>
      <c r="AC453" s="2138"/>
      <c r="AD453" s="2139"/>
      <c r="AE453" s="883"/>
      <c r="AF453" s="54" t="str">
        <f>IF(OR(A432=2,$AK$1="学校法人項目回答不要"),"",IF(COUNTA(A453:X453)&lt;4,"←評議員の人数構成を回答してください。該当者がいない項目は「0」と記入してください",""))</f>
        <v>←評議員の人数構成を回答してください。該当者がいない項目は「0」と記入してください</v>
      </c>
      <c r="AG453" s="54"/>
    </row>
    <row r="454" spans="1:33" s="35" customFormat="1" ht="12" customHeight="1" x14ac:dyDescent="0.15">
      <c r="A454" s="2780" t="s">
        <v>211</v>
      </c>
      <c r="B454" s="2780"/>
      <c r="C454" s="2779" t="s">
        <v>2991</v>
      </c>
      <c r="D454" s="2779"/>
      <c r="E454" s="2779"/>
      <c r="F454" s="2779"/>
      <c r="G454" s="2779"/>
      <c r="H454" s="2779"/>
      <c r="I454" s="2779"/>
      <c r="J454" s="2779"/>
      <c r="K454" s="2779"/>
      <c r="L454" s="2779"/>
      <c r="M454" s="2779"/>
      <c r="N454" s="2779"/>
      <c r="O454" s="2779"/>
      <c r="P454" s="2779"/>
      <c r="Q454" s="2779"/>
      <c r="R454" s="2779"/>
      <c r="S454" s="2779"/>
      <c r="T454" s="2779"/>
      <c r="U454" s="2779"/>
      <c r="V454" s="2779"/>
      <c r="W454" s="2779"/>
      <c r="X454" s="2779"/>
      <c r="Y454" s="2779"/>
      <c r="Z454" s="2779"/>
      <c r="AA454" s="2779"/>
      <c r="AB454" s="2779"/>
      <c r="AC454" s="2779"/>
      <c r="AD454" s="2779"/>
      <c r="AE454" s="2779"/>
      <c r="AF454" s="54"/>
      <c r="AG454" s="54"/>
    </row>
    <row r="455" spans="1:33" s="35" customFormat="1" ht="12" customHeight="1" x14ac:dyDescent="0.15">
      <c r="A455" s="2778" t="s">
        <v>212</v>
      </c>
      <c r="B455" s="2778"/>
      <c r="C455" s="2779" t="s">
        <v>2992</v>
      </c>
      <c r="D455" s="2779"/>
      <c r="E455" s="2779"/>
      <c r="F455" s="2779"/>
      <c r="G455" s="2779"/>
      <c r="H455" s="2779"/>
      <c r="I455" s="2779"/>
      <c r="J455" s="2779"/>
      <c r="K455" s="2779"/>
      <c r="L455" s="2779"/>
      <c r="M455" s="2779"/>
      <c r="N455" s="2779"/>
      <c r="O455" s="2779"/>
      <c r="P455" s="2779"/>
      <c r="Q455" s="2779"/>
      <c r="R455" s="2779"/>
      <c r="S455" s="2779"/>
      <c r="T455" s="2779"/>
      <c r="U455" s="2779"/>
      <c r="V455" s="2779"/>
      <c r="W455" s="2779"/>
      <c r="X455" s="2779"/>
      <c r="Y455" s="2779"/>
      <c r="Z455" s="2779"/>
      <c r="AA455" s="2779"/>
      <c r="AB455" s="2779"/>
      <c r="AC455" s="2779"/>
      <c r="AD455" s="2779"/>
      <c r="AE455" s="2779"/>
      <c r="AF455" s="54"/>
      <c r="AG455" s="54"/>
    </row>
    <row r="456" spans="1:33" s="35" customFormat="1" ht="12" customHeight="1" x14ac:dyDescent="0.15">
      <c r="A456" s="2778" t="s">
        <v>2950</v>
      </c>
      <c r="B456" s="2778"/>
      <c r="C456" s="2779" t="s">
        <v>2993</v>
      </c>
      <c r="D456" s="2779"/>
      <c r="E456" s="2779"/>
      <c r="F456" s="2779"/>
      <c r="G456" s="2779"/>
      <c r="H456" s="2779"/>
      <c r="I456" s="2779"/>
      <c r="J456" s="2779"/>
      <c r="K456" s="2779"/>
      <c r="L456" s="2779"/>
      <c r="M456" s="2779"/>
      <c r="N456" s="2779"/>
      <c r="O456" s="2779"/>
      <c r="P456" s="2779"/>
      <c r="Q456" s="2779"/>
      <c r="R456" s="2779"/>
      <c r="S456" s="2779"/>
      <c r="T456" s="2779"/>
      <c r="U456" s="2779"/>
      <c r="V456" s="2779"/>
      <c r="W456" s="2779"/>
      <c r="X456" s="2779"/>
      <c r="Y456" s="2779"/>
      <c r="Z456" s="2779"/>
      <c r="AA456" s="2779"/>
      <c r="AB456" s="2779"/>
      <c r="AC456" s="2779"/>
      <c r="AD456" s="2779"/>
      <c r="AE456" s="2779"/>
      <c r="AF456" s="54"/>
      <c r="AG456" s="54"/>
    </row>
    <row r="457" spans="1:33" s="35" customFormat="1" ht="12" customHeight="1" x14ac:dyDescent="0.15">
      <c r="A457" s="2778" t="s">
        <v>218</v>
      </c>
      <c r="B457" s="2778"/>
      <c r="C457" s="2779" t="s">
        <v>2994</v>
      </c>
      <c r="D457" s="2779"/>
      <c r="E457" s="2779"/>
      <c r="F457" s="2779"/>
      <c r="G457" s="2779"/>
      <c r="H457" s="2779"/>
      <c r="I457" s="2779"/>
      <c r="J457" s="2779"/>
      <c r="K457" s="2779"/>
      <c r="L457" s="2779"/>
      <c r="M457" s="2779"/>
      <c r="N457" s="2779"/>
      <c r="O457" s="2779"/>
      <c r="P457" s="2779"/>
      <c r="Q457" s="2779"/>
      <c r="R457" s="2779"/>
      <c r="S457" s="2779"/>
      <c r="T457" s="2779"/>
      <c r="U457" s="2779"/>
      <c r="V457" s="2779"/>
      <c r="W457" s="2779"/>
      <c r="X457" s="2779"/>
      <c r="Y457" s="2779"/>
      <c r="Z457" s="2779"/>
      <c r="AA457" s="2779"/>
      <c r="AB457" s="2779"/>
      <c r="AC457" s="2779"/>
      <c r="AD457" s="2779"/>
      <c r="AE457" s="2779"/>
      <c r="AF457" s="54"/>
      <c r="AG457" s="54"/>
    </row>
    <row r="458" spans="1:33" s="35" customFormat="1" ht="4.9000000000000004" customHeight="1" x14ac:dyDescent="0.15">
      <c r="A458" s="883"/>
      <c r="B458" s="883"/>
      <c r="C458" s="883"/>
      <c r="D458" s="883"/>
      <c r="E458" s="883"/>
      <c r="F458" s="883"/>
      <c r="G458" s="883"/>
      <c r="H458" s="883"/>
      <c r="I458" s="883"/>
      <c r="J458" s="883"/>
      <c r="K458" s="883"/>
      <c r="L458" s="883"/>
      <c r="M458" s="883"/>
      <c r="N458" s="883"/>
      <c r="O458" s="883"/>
      <c r="P458" s="883"/>
      <c r="Q458" s="883"/>
      <c r="R458" s="883"/>
      <c r="S458" s="883"/>
      <c r="T458" s="883"/>
      <c r="U458" s="883"/>
      <c r="V458" s="883"/>
      <c r="W458" s="883"/>
      <c r="X458" s="883"/>
      <c r="Y458" s="883"/>
      <c r="Z458" s="883"/>
      <c r="AA458" s="883"/>
      <c r="AB458" s="883"/>
      <c r="AC458" s="883"/>
      <c r="AD458" s="883"/>
      <c r="AE458" s="883"/>
      <c r="AF458" s="54"/>
      <c r="AG458" s="54"/>
    </row>
    <row r="459" spans="1:33" s="35" customFormat="1" ht="4.9000000000000004" customHeight="1" x14ac:dyDescent="0.15">
      <c r="A459" s="883"/>
      <c r="B459" s="883"/>
      <c r="C459" s="883"/>
      <c r="D459" s="883"/>
      <c r="E459" s="883"/>
      <c r="F459" s="883"/>
      <c r="G459" s="883"/>
      <c r="H459" s="883"/>
      <c r="I459" s="883"/>
      <c r="J459" s="883"/>
      <c r="K459" s="883"/>
      <c r="L459" s="883"/>
      <c r="M459" s="883"/>
      <c r="N459" s="883"/>
      <c r="O459" s="883"/>
      <c r="P459" s="883"/>
      <c r="Q459" s="883"/>
      <c r="R459" s="883"/>
      <c r="S459" s="883"/>
      <c r="T459" s="883"/>
      <c r="U459" s="883"/>
      <c r="V459" s="883"/>
      <c r="W459" s="883"/>
      <c r="X459" s="883"/>
      <c r="Y459" s="883"/>
      <c r="Z459" s="883"/>
      <c r="AA459" s="883"/>
      <c r="AB459" s="883"/>
      <c r="AC459" s="883"/>
      <c r="AD459" s="883"/>
      <c r="AE459" s="883"/>
      <c r="AF459" s="54"/>
      <c r="AG459" s="54"/>
    </row>
    <row r="460" spans="1:33" s="635" customFormat="1" ht="4.9000000000000004" customHeight="1" x14ac:dyDescent="0.15">
      <c r="A460" s="2771"/>
      <c r="B460" s="2771"/>
      <c r="C460" s="2771"/>
      <c r="D460" s="2771"/>
      <c r="E460" s="2771"/>
      <c r="F460" s="2771"/>
      <c r="G460" s="2771"/>
      <c r="H460" s="2771"/>
      <c r="I460" s="2771"/>
      <c r="J460" s="2771"/>
      <c r="K460" s="2771"/>
      <c r="L460" s="2771"/>
      <c r="M460" s="2771"/>
      <c r="N460" s="2771"/>
      <c r="O460" s="2771"/>
      <c r="P460" s="2771"/>
      <c r="Q460" s="148"/>
      <c r="R460" s="148"/>
      <c r="S460" s="148"/>
      <c r="T460" s="148"/>
      <c r="U460" s="148"/>
      <c r="V460" s="148"/>
      <c r="W460" s="148"/>
      <c r="X460" s="148"/>
      <c r="Y460" s="148"/>
      <c r="Z460" s="148"/>
      <c r="AA460" s="148"/>
      <c r="AB460" s="148"/>
      <c r="AC460" s="148"/>
      <c r="AD460" s="148"/>
      <c r="AE460" s="148"/>
      <c r="AF460" s="54"/>
      <c r="AG460" s="634"/>
    </row>
    <row r="461" spans="1:33" s="35" customFormat="1" ht="15" customHeight="1" x14ac:dyDescent="0.15">
      <c r="A461" s="66" t="s">
        <v>2996</v>
      </c>
      <c r="AF461" s="54"/>
      <c r="AG461" s="54"/>
    </row>
    <row r="462" spans="1:33" s="35" customFormat="1" ht="4.9000000000000004" customHeight="1" x14ac:dyDescent="0.15">
      <c r="A462" s="66"/>
      <c r="AF462" s="54"/>
      <c r="AG462" s="54"/>
    </row>
    <row r="463" spans="1:33" s="35" customFormat="1" ht="15" customHeight="1" x14ac:dyDescent="0.15">
      <c r="A463" s="888"/>
      <c r="B463" s="889"/>
      <c r="C463" s="889"/>
      <c r="D463" s="889"/>
      <c r="E463" s="889"/>
      <c r="F463" s="889"/>
      <c r="G463" s="889"/>
      <c r="H463" s="889"/>
      <c r="I463" s="889"/>
      <c r="J463" s="889"/>
      <c r="K463" s="889"/>
      <c r="L463" s="889"/>
      <c r="M463" s="1867" t="s">
        <v>242</v>
      </c>
      <c r="N463" s="1867"/>
      <c r="O463" s="1867"/>
      <c r="P463" s="1867"/>
      <c r="Q463" s="1867"/>
      <c r="R463" s="1872"/>
      <c r="AF463" s="54"/>
      <c r="AG463" s="54"/>
    </row>
    <row r="464" spans="1:33" s="35" customFormat="1" ht="15" customHeight="1" thickBot="1" x14ac:dyDescent="0.2">
      <c r="A464" s="1909" t="s">
        <v>136</v>
      </c>
      <c r="B464" s="1900"/>
      <c r="C464" s="1900"/>
      <c r="D464" s="1900"/>
      <c r="E464" s="1900"/>
      <c r="F464" s="2774"/>
      <c r="G464" s="1909" t="s">
        <v>137</v>
      </c>
      <c r="H464" s="1900"/>
      <c r="I464" s="1900"/>
      <c r="J464" s="1900"/>
      <c r="K464" s="1900"/>
      <c r="L464" s="2774"/>
      <c r="M464" s="2772"/>
      <c r="N464" s="2772"/>
      <c r="O464" s="2772"/>
      <c r="P464" s="2772"/>
      <c r="Q464" s="2772"/>
      <c r="R464" s="2773"/>
      <c r="S464" s="270"/>
      <c r="T464" s="270"/>
      <c r="U464" s="270"/>
      <c r="V464" s="270"/>
      <c r="W464" s="270"/>
      <c r="X464" s="270"/>
      <c r="Y464" s="1869"/>
      <c r="Z464" s="1869"/>
      <c r="AA464" s="1869"/>
      <c r="AB464" s="1869"/>
      <c r="AC464" s="1869"/>
      <c r="AD464" s="1869"/>
      <c r="AE464" s="457"/>
      <c r="AF464" s="54"/>
      <c r="AG464" s="54"/>
    </row>
    <row r="465" spans="1:46" s="35" customFormat="1" ht="30" customHeight="1" thickBot="1" x14ac:dyDescent="0.2">
      <c r="A465" s="2775"/>
      <c r="B465" s="2776"/>
      <c r="C465" s="2776"/>
      <c r="D465" s="2776"/>
      <c r="E465" s="2776"/>
      <c r="F465" s="2777"/>
      <c r="G465" s="2775"/>
      <c r="H465" s="2776"/>
      <c r="I465" s="2776"/>
      <c r="J465" s="2776"/>
      <c r="K465" s="2776"/>
      <c r="L465" s="2777"/>
      <c r="M465" s="2137">
        <f>SUM(A465:L465)</f>
        <v>0</v>
      </c>
      <c r="N465" s="2138"/>
      <c r="O465" s="2138"/>
      <c r="P465" s="2138"/>
      <c r="Q465" s="2138"/>
      <c r="R465" s="2139"/>
      <c r="S465" s="890"/>
      <c r="T465" s="890"/>
      <c r="U465" s="890"/>
      <c r="V465" s="890"/>
      <c r="W465" s="890"/>
      <c r="X465" s="890"/>
      <c r="Y465" s="890"/>
      <c r="Z465" s="890"/>
      <c r="AA465" s="890"/>
      <c r="AB465" s="890"/>
      <c r="AC465" s="890"/>
      <c r="AD465" s="890"/>
      <c r="AE465" s="883"/>
      <c r="AF465" s="54" t="str">
        <f>IF(OR(A432=2,$AK$1="学校法人項目回答不要"),"",IF(COUNTA(A465:L465)&lt;2,"←監事の人数構成を回答してください。該当者がいない項目は「0」と記入してください",""))</f>
        <v>←監事の人数構成を回答してください。該当者がいない項目は「0」と記入してください</v>
      </c>
      <c r="AG465" s="54"/>
    </row>
    <row r="466" spans="1:46" s="35" customFormat="1" ht="25.15" customHeight="1" x14ac:dyDescent="0.15">
      <c r="A466" s="2770" t="s">
        <v>107</v>
      </c>
      <c r="B466" s="2770"/>
      <c r="C466" s="1974" t="s">
        <v>4793</v>
      </c>
      <c r="D466" s="1974"/>
      <c r="E466" s="1974"/>
      <c r="F466" s="1974"/>
      <c r="G466" s="1974"/>
      <c r="H466" s="1974"/>
      <c r="I466" s="1974"/>
      <c r="J466" s="1974"/>
      <c r="K466" s="1974"/>
      <c r="L466" s="1974"/>
      <c r="M466" s="1974"/>
      <c r="N466" s="1974"/>
      <c r="O466" s="1974"/>
      <c r="P466" s="1974"/>
      <c r="Q466" s="1974"/>
      <c r="R466" s="1974"/>
      <c r="S466" s="1974"/>
      <c r="T466" s="1974"/>
      <c r="U466" s="1974"/>
      <c r="V466" s="1974"/>
      <c r="W466" s="1974"/>
      <c r="X466" s="1974"/>
      <c r="Y466" s="1974"/>
      <c r="Z466" s="1974"/>
      <c r="AA466" s="1974"/>
      <c r="AB466" s="1974"/>
      <c r="AC466" s="1974"/>
      <c r="AD466" s="1974"/>
      <c r="AE466" s="1974"/>
      <c r="AF466" s="54"/>
      <c r="AG466" s="54"/>
    </row>
    <row r="467" spans="1:46" s="35" customFormat="1" ht="15" customHeight="1" x14ac:dyDescent="0.15">
      <c r="A467" s="636"/>
      <c r="B467" s="636"/>
      <c r="C467" s="636"/>
      <c r="D467" s="636"/>
      <c r="E467" s="636"/>
      <c r="F467" s="636"/>
      <c r="G467" s="636"/>
      <c r="H467" s="636"/>
      <c r="I467" s="636"/>
      <c r="J467" s="636"/>
      <c r="K467" s="636"/>
      <c r="L467" s="636"/>
      <c r="M467" s="636"/>
      <c r="N467" s="636"/>
      <c r="O467" s="636"/>
      <c r="P467" s="636"/>
      <c r="Q467" s="636"/>
      <c r="R467" s="636"/>
      <c r="S467" s="636"/>
      <c r="T467" s="636"/>
      <c r="U467" s="636"/>
      <c r="V467" s="636"/>
      <c r="W467" s="636"/>
      <c r="X467" s="636"/>
      <c r="Y467" s="636"/>
      <c r="Z467" s="636"/>
      <c r="AA467" s="636"/>
      <c r="AB467" s="636"/>
      <c r="AC467" s="636"/>
      <c r="AD467" s="636"/>
      <c r="AE467" s="636"/>
      <c r="AF467" s="54"/>
      <c r="AG467" s="54"/>
    </row>
    <row r="474" spans="1:46" ht="90" customHeight="1" x14ac:dyDescent="0.15"/>
    <row r="475" spans="1:46" ht="15" customHeight="1" x14ac:dyDescent="0.15">
      <c r="AH475" s="891" t="s">
        <v>3074</v>
      </c>
      <c r="AI475" s="892" t="s">
        <v>4735</v>
      </c>
      <c r="AJ475" s="893" t="s">
        <v>4736</v>
      </c>
      <c r="AK475" s="894" t="s">
        <v>4737</v>
      </c>
      <c r="AL475" s="895" t="s">
        <v>4738</v>
      </c>
      <c r="AM475" s="896" t="s">
        <v>3170</v>
      </c>
      <c r="AN475" s="896" t="s">
        <v>4739</v>
      </c>
      <c r="AO475" s="1" t="s">
        <v>4740</v>
      </c>
      <c r="AQ475" s="891" t="s">
        <v>3074</v>
      </c>
      <c r="AR475" s="404"/>
      <c r="AS475" s="400"/>
      <c r="AT475" s="410"/>
    </row>
    <row r="476" spans="1:46" ht="15" customHeight="1" x14ac:dyDescent="0.15">
      <c r="AH476" s="897" t="s">
        <v>147</v>
      </c>
      <c r="AI476" s="898" t="s">
        <v>4741</v>
      </c>
      <c r="AJ476" s="899" t="s">
        <v>4742</v>
      </c>
      <c r="AK476" s="898">
        <v>5301029</v>
      </c>
      <c r="AL476" s="900">
        <v>301029</v>
      </c>
      <c r="AM476" s="898">
        <v>1</v>
      </c>
      <c r="AN476" s="898" t="s">
        <v>139</v>
      </c>
      <c r="AO476" s="1" t="s">
        <v>140</v>
      </c>
      <c r="AQ476" s="897" t="s">
        <v>147</v>
      </c>
      <c r="AR476" s="403">
        <v>1</v>
      </c>
      <c r="AS476" s="411" t="s">
        <v>3014</v>
      </c>
      <c r="AT476" s="410" t="s">
        <v>3013</v>
      </c>
    </row>
    <row r="477" spans="1:46" ht="15" customHeight="1" x14ac:dyDescent="0.15">
      <c r="AH477" s="897" t="s">
        <v>147</v>
      </c>
      <c r="AI477" s="898" t="s">
        <v>4743</v>
      </c>
      <c r="AJ477" s="899" t="s">
        <v>4744</v>
      </c>
      <c r="AK477" s="898">
        <v>5301030</v>
      </c>
      <c r="AL477" s="900">
        <v>301030</v>
      </c>
      <c r="AM477" s="898">
        <v>1</v>
      </c>
      <c r="AN477" s="898" t="s">
        <v>139</v>
      </c>
      <c r="AO477" s="1" t="s">
        <v>140</v>
      </c>
      <c r="AQ477" s="897" t="s">
        <v>148</v>
      </c>
      <c r="AR477" s="403">
        <v>2</v>
      </c>
      <c r="AS477" s="411" t="s">
        <v>3012</v>
      </c>
      <c r="AT477" s="402"/>
    </row>
    <row r="478" spans="1:46" ht="15" customHeight="1" x14ac:dyDescent="0.15">
      <c r="AH478" s="897" t="s">
        <v>147</v>
      </c>
      <c r="AI478" s="898" t="s">
        <v>4745</v>
      </c>
      <c r="AJ478" s="899" t="s">
        <v>4746</v>
      </c>
      <c r="AK478" s="898">
        <v>5301035</v>
      </c>
      <c r="AL478" s="900">
        <v>301035</v>
      </c>
      <c r="AM478" s="898">
        <v>1</v>
      </c>
      <c r="AN478" s="898" t="s">
        <v>139</v>
      </c>
      <c r="AO478" s="1" t="s">
        <v>140</v>
      </c>
      <c r="AQ478" s="897" t="s">
        <v>150</v>
      </c>
      <c r="AR478" s="401">
        <v>3</v>
      </c>
      <c r="AS478" s="77"/>
      <c r="AT478" s="77"/>
    </row>
    <row r="479" spans="1:46" ht="15" customHeight="1" x14ac:dyDescent="0.15">
      <c r="AH479" s="897" t="s">
        <v>148</v>
      </c>
      <c r="AI479" s="898" t="s">
        <v>4747</v>
      </c>
      <c r="AJ479" s="899" t="s">
        <v>4748</v>
      </c>
      <c r="AK479" s="898">
        <v>5302016</v>
      </c>
      <c r="AL479" s="900">
        <v>302016</v>
      </c>
      <c r="AM479" s="898">
        <v>1</v>
      </c>
      <c r="AN479" s="898" t="s">
        <v>139</v>
      </c>
      <c r="AO479" s="1" t="s">
        <v>140</v>
      </c>
      <c r="AQ479" s="897" t="s">
        <v>151</v>
      </c>
      <c r="AR479" s="401">
        <v>4</v>
      </c>
      <c r="AS479" s="77"/>
      <c r="AT479" s="77"/>
    </row>
    <row r="480" spans="1:46" ht="15" customHeight="1" x14ac:dyDescent="0.15">
      <c r="AH480" s="897" t="s">
        <v>150</v>
      </c>
      <c r="AI480" s="898" t="s">
        <v>4749</v>
      </c>
      <c r="AJ480" s="899" t="s">
        <v>4750</v>
      </c>
      <c r="AK480" s="898">
        <v>5304055</v>
      </c>
      <c r="AL480" s="900">
        <v>304055</v>
      </c>
      <c r="AM480" s="898">
        <v>1</v>
      </c>
      <c r="AN480" s="898" t="s">
        <v>139</v>
      </c>
      <c r="AO480" s="1" t="s">
        <v>140</v>
      </c>
      <c r="AQ480" s="897" t="s">
        <v>152</v>
      </c>
      <c r="AR480" s="401">
        <v>5</v>
      </c>
      <c r="AS480" s="77"/>
      <c r="AT480" s="77"/>
    </row>
    <row r="481" spans="34:43" ht="15" customHeight="1" x14ac:dyDescent="0.15">
      <c r="AH481" s="897" t="s">
        <v>151</v>
      </c>
      <c r="AI481" s="898" t="s">
        <v>4751</v>
      </c>
      <c r="AJ481" s="899" t="s">
        <v>4752</v>
      </c>
      <c r="AK481" s="898">
        <v>5305057</v>
      </c>
      <c r="AL481" s="900">
        <v>305057</v>
      </c>
      <c r="AM481" s="898" t="s">
        <v>139</v>
      </c>
      <c r="AN481" s="898">
        <v>1</v>
      </c>
      <c r="AO481" s="1" t="s">
        <v>4753</v>
      </c>
      <c r="AQ481" s="897" t="s">
        <v>158</v>
      </c>
    </row>
    <row r="482" spans="34:43" ht="15" customHeight="1" x14ac:dyDescent="0.15">
      <c r="AH482" s="897" t="s">
        <v>151</v>
      </c>
      <c r="AI482" s="898" t="s">
        <v>4754</v>
      </c>
      <c r="AJ482" s="899" t="s">
        <v>4755</v>
      </c>
      <c r="AK482" s="898">
        <v>5305065</v>
      </c>
      <c r="AL482" s="900">
        <v>305065</v>
      </c>
      <c r="AM482" s="898">
        <v>1</v>
      </c>
      <c r="AN482" s="898" t="s">
        <v>139</v>
      </c>
      <c r="AO482" s="1" t="s">
        <v>4753</v>
      </c>
      <c r="AQ482" s="897" t="s">
        <v>161</v>
      </c>
    </row>
    <row r="483" spans="34:43" ht="15" customHeight="1" x14ac:dyDescent="0.15">
      <c r="AH483" s="897" t="s">
        <v>152</v>
      </c>
      <c r="AI483" s="898" t="s">
        <v>4756</v>
      </c>
      <c r="AJ483" s="899" t="s">
        <v>4757</v>
      </c>
      <c r="AK483" s="898">
        <v>5306083</v>
      </c>
      <c r="AL483" s="900">
        <v>306083</v>
      </c>
      <c r="AM483" s="898">
        <v>1</v>
      </c>
      <c r="AN483" s="898" t="s">
        <v>139</v>
      </c>
      <c r="AO483" s="1" t="s">
        <v>4753</v>
      </c>
      <c r="AQ483" s="897" t="s">
        <v>162</v>
      </c>
    </row>
    <row r="484" spans="34:43" ht="15" customHeight="1" x14ac:dyDescent="0.15">
      <c r="AH484" s="897" t="s">
        <v>152</v>
      </c>
      <c r="AI484" s="898" t="s">
        <v>4758</v>
      </c>
      <c r="AJ484" s="899" t="s">
        <v>4759</v>
      </c>
      <c r="AK484" s="898">
        <v>5306084</v>
      </c>
      <c r="AL484" s="900">
        <v>306084</v>
      </c>
      <c r="AM484" s="898" t="s">
        <v>139</v>
      </c>
      <c r="AN484" s="898">
        <v>1</v>
      </c>
      <c r="AO484" s="1" t="s">
        <v>140</v>
      </c>
      <c r="AQ484" s="897" t="s">
        <v>163</v>
      </c>
    </row>
    <row r="485" spans="34:43" ht="15" customHeight="1" x14ac:dyDescent="0.15">
      <c r="AH485" s="897" t="s">
        <v>158</v>
      </c>
      <c r="AI485" s="898" t="s">
        <v>4760</v>
      </c>
      <c r="AJ485" s="899" t="s">
        <v>4761</v>
      </c>
      <c r="AK485" s="898">
        <v>5505023</v>
      </c>
      <c r="AL485" s="900">
        <v>505023</v>
      </c>
      <c r="AM485" s="898">
        <v>1</v>
      </c>
      <c r="AN485" s="898" t="s">
        <v>139</v>
      </c>
      <c r="AO485" s="1" t="s">
        <v>140</v>
      </c>
      <c r="AQ485" s="897" t="s">
        <v>167</v>
      </c>
    </row>
    <row r="486" spans="34:43" ht="13.5" x14ac:dyDescent="0.15">
      <c r="AH486" s="897" t="s">
        <v>158</v>
      </c>
      <c r="AI486" s="898" t="s">
        <v>4762</v>
      </c>
      <c r="AJ486" s="899" t="s">
        <v>4763</v>
      </c>
      <c r="AK486" s="898">
        <v>5505032</v>
      </c>
      <c r="AL486" s="900">
        <v>505032</v>
      </c>
      <c r="AM486" s="898">
        <v>1</v>
      </c>
      <c r="AN486" s="898" t="s">
        <v>139</v>
      </c>
      <c r="AO486" s="1" t="s">
        <v>140</v>
      </c>
      <c r="AQ486" s="897" t="s">
        <v>171</v>
      </c>
    </row>
    <row r="487" spans="34:43" ht="15" customHeight="1" x14ac:dyDescent="0.15">
      <c r="AH487" s="897" t="s">
        <v>161</v>
      </c>
      <c r="AI487" s="898" t="s">
        <v>4764</v>
      </c>
      <c r="AJ487" s="899" t="s">
        <v>4765</v>
      </c>
      <c r="AK487" s="898">
        <v>5508991</v>
      </c>
      <c r="AL487" s="900">
        <v>508991</v>
      </c>
      <c r="AM487" s="898" t="s">
        <v>139</v>
      </c>
      <c r="AN487" s="898">
        <v>1</v>
      </c>
      <c r="AO487" s="1" t="s">
        <v>4753</v>
      </c>
      <c r="AP487" s="1" t="s">
        <v>3043</v>
      </c>
      <c r="AQ487" s="897" t="s">
        <v>176</v>
      </c>
    </row>
    <row r="488" spans="34:43" ht="15" customHeight="1" x14ac:dyDescent="0.15">
      <c r="AH488" s="897" t="s">
        <v>162</v>
      </c>
      <c r="AI488" s="898" t="s">
        <v>4766</v>
      </c>
      <c r="AJ488" s="899" t="s">
        <v>4767</v>
      </c>
      <c r="AK488" s="898">
        <v>5509004</v>
      </c>
      <c r="AL488" s="900">
        <v>509004</v>
      </c>
      <c r="AM488" s="898" t="s">
        <v>139</v>
      </c>
      <c r="AN488" s="898">
        <v>1</v>
      </c>
      <c r="AO488" s="1" t="s">
        <v>140</v>
      </c>
      <c r="AQ488" s="897" t="s">
        <v>178</v>
      </c>
    </row>
    <row r="489" spans="34:43" ht="15" customHeight="1" x14ac:dyDescent="0.15">
      <c r="AH489" s="897" t="s">
        <v>163</v>
      </c>
      <c r="AI489" s="898" t="s">
        <v>4768</v>
      </c>
      <c r="AJ489" s="899" t="s">
        <v>4769</v>
      </c>
      <c r="AK489" s="898">
        <v>5601011</v>
      </c>
      <c r="AL489" s="900">
        <v>601011</v>
      </c>
      <c r="AM489" s="898" t="s">
        <v>139</v>
      </c>
      <c r="AN489" s="898">
        <v>1</v>
      </c>
      <c r="AO489" s="1" t="s">
        <v>4753</v>
      </c>
    </row>
    <row r="490" spans="34:43" ht="15" customHeight="1" x14ac:dyDescent="0.15">
      <c r="AH490" s="897" t="s">
        <v>167</v>
      </c>
      <c r="AI490" s="898" t="s">
        <v>4770</v>
      </c>
      <c r="AJ490" s="899" t="s">
        <v>4771</v>
      </c>
      <c r="AK490" s="898">
        <v>5605017</v>
      </c>
      <c r="AL490" s="900">
        <v>605017</v>
      </c>
      <c r="AM490" s="898">
        <v>1</v>
      </c>
      <c r="AN490" s="898" t="s">
        <v>139</v>
      </c>
      <c r="AO490" s="1" t="s">
        <v>140</v>
      </c>
    </row>
    <row r="491" spans="34:43" ht="15" customHeight="1" x14ac:dyDescent="0.15">
      <c r="AH491" s="897" t="s">
        <v>171</v>
      </c>
      <c r="AI491" s="898" t="s">
        <v>4772</v>
      </c>
      <c r="AJ491" s="899" t="s">
        <v>4773</v>
      </c>
      <c r="AK491" s="898">
        <v>5703025</v>
      </c>
      <c r="AL491" s="900">
        <v>703025</v>
      </c>
      <c r="AM491" s="898" t="s">
        <v>139</v>
      </c>
      <c r="AN491" s="898">
        <v>1</v>
      </c>
      <c r="AO491" s="1" t="s">
        <v>4753</v>
      </c>
    </row>
    <row r="492" spans="34:43" ht="15" customHeight="1" x14ac:dyDescent="0.15">
      <c r="AH492" s="897" t="s">
        <v>176</v>
      </c>
      <c r="AI492" s="898" t="s">
        <v>4774</v>
      </c>
      <c r="AJ492" s="899" t="s">
        <v>4775</v>
      </c>
      <c r="AK492" s="898">
        <v>5803015</v>
      </c>
      <c r="AL492" s="900">
        <v>803015</v>
      </c>
      <c r="AM492" s="898" t="s">
        <v>139</v>
      </c>
      <c r="AN492" s="898">
        <v>1</v>
      </c>
      <c r="AO492" s="1" t="s">
        <v>140</v>
      </c>
    </row>
    <row r="493" spans="34:43" ht="15" customHeight="1" x14ac:dyDescent="0.15">
      <c r="AH493" s="897" t="s">
        <v>176</v>
      </c>
      <c r="AI493" s="898" t="s">
        <v>4776</v>
      </c>
      <c r="AJ493" s="899" t="s">
        <v>4777</v>
      </c>
      <c r="AK493" s="898">
        <v>5803016</v>
      </c>
      <c r="AL493" s="900">
        <v>803016</v>
      </c>
      <c r="AM493" s="898" t="s">
        <v>139</v>
      </c>
      <c r="AN493" s="898">
        <v>1</v>
      </c>
      <c r="AO493" s="1" t="s">
        <v>140</v>
      </c>
    </row>
    <row r="494" spans="34:43" ht="15" customHeight="1" x14ac:dyDescent="0.15">
      <c r="AH494" s="897" t="s">
        <v>178</v>
      </c>
      <c r="AI494" s="898" t="s">
        <v>4780</v>
      </c>
      <c r="AJ494" s="899" t="s">
        <v>4778</v>
      </c>
      <c r="AK494" s="898">
        <v>5901068</v>
      </c>
      <c r="AL494" s="900">
        <v>901068</v>
      </c>
      <c r="AM494" s="898">
        <v>1</v>
      </c>
      <c r="AN494" s="898" t="s">
        <v>139</v>
      </c>
      <c r="AO494" s="1" t="s">
        <v>4753</v>
      </c>
    </row>
    <row r="595" ht="49.5" customHeight="1" x14ac:dyDescent="0.15"/>
    <row r="2051" spans="1:63" s="901" customFormat="1" ht="15" customHeight="1" x14ac:dyDescent="0.15">
      <c r="A2051" s="1"/>
      <c r="B2051" s="1"/>
      <c r="C2051" s="1"/>
      <c r="D2051" s="1"/>
      <c r="E2051" s="1"/>
      <c r="F2051" s="1"/>
      <c r="G2051" s="1"/>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50"/>
      <c r="AG2051" s="54"/>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row>
    <row r="2052" spans="1:63" s="901" customFormat="1" ht="15" customHeight="1" x14ac:dyDescent="0.15">
      <c r="A2052" s="1"/>
      <c r="B2052" s="1"/>
      <c r="C2052" s="1"/>
      <c r="D2052" s="1"/>
      <c r="E2052" s="1"/>
      <c r="F2052" s="1"/>
      <c r="G2052" s="1"/>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50"/>
      <c r="AG2052" s="54"/>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row>
    <row r="2053" spans="1:63" s="901" customFormat="1" ht="15" customHeight="1" x14ac:dyDescent="0.15">
      <c r="A2053" s="1"/>
      <c r="B2053" s="1"/>
      <c r="C2053" s="1"/>
      <c r="D2053" s="1"/>
      <c r="E2053" s="1"/>
      <c r="F2053" s="1"/>
      <c r="G2053" s="1"/>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50"/>
      <c r="AG2053" s="54"/>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row>
    <row r="2054" spans="1:63" s="901" customFormat="1" ht="15" customHeight="1" x14ac:dyDescent="0.15">
      <c r="A2054" s="1"/>
      <c r="B2054" s="1"/>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50"/>
      <c r="AG2054" s="54"/>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row>
    <row r="2055" spans="1:63" s="901" customFormat="1" ht="15" customHeight="1" x14ac:dyDescent="0.15">
      <c r="A2055" s="1"/>
      <c r="B2055" s="1"/>
      <c r="C2055" s="1"/>
      <c r="D2055" s="1"/>
      <c r="E2055" s="1"/>
      <c r="F2055" s="1"/>
      <c r="G2055" s="1"/>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50"/>
      <c r="AG2055" s="54"/>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row>
    <row r="2056" spans="1:63" s="901" customFormat="1" ht="15" customHeight="1" x14ac:dyDescent="0.15">
      <c r="A2056" s="1"/>
      <c r="B2056" s="1"/>
      <c r="C2056" s="1"/>
      <c r="D2056" s="1"/>
      <c r="E2056" s="1"/>
      <c r="F2056" s="1"/>
      <c r="G2056" s="1"/>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50"/>
      <c r="AG2056" s="54"/>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row>
    <row r="2057" spans="1:63" s="901" customFormat="1" ht="15" customHeight="1" x14ac:dyDescent="0.15">
      <c r="A2057" s="1"/>
      <c r="B2057" s="1"/>
      <c r="C2057" s="1"/>
      <c r="D2057" s="1"/>
      <c r="E2057" s="1"/>
      <c r="F2057" s="1"/>
      <c r="G2057" s="1"/>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50"/>
      <c r="AG2057" s="54"/>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row>
    <row r="2058" spans="1:63" s="901" customFormat="1" ht="15" customHeight="1" x14ac:dyDescent="0.15">
      <c r="A2058" s="1"/>
      <c r="B2058" s="1"/>
      <c r="C2058" s="1"/>
      <c r="D2058" s="1"/>
      <c r="E2058" s="1"/>
      <c r="F2058" s="1"/>
      <c r="G2058" s="1"/>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50"/>
      <c r="AG2058" s="54"/>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row>
    <row r="2059" spans="1:63" s="901" customFormat="1" ht="15" customHeight="1" x14ac:dyDescent="0.15">
      <c r="A2059" s="1"/>
      <c r="B2059" s="1"/>
      <c r="C2059" s="1"/>
      <c r="D2059" s="1"/>
      <c r="E2059" s="1"/>
      <c r="F2059" s="1"/>
      <c r="G2059" s="1"/>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50"/>
      <c r="AG2059" s="54"/>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row>
    <row r="2060" spans="1:63" s="901" customFormat="1" ht="15" customHeight="1" x14ac:dyDescent="0.15">
      <c r="A2060" s="1"/>
      <c r="B2060" s="1"/>
      <c r="C2060" s="1"/>
      <c r="D2060" s="1"/>
      <c r="E2060" s="1"/>
      <c r="F2060" s="1"/>
      <c r="G2060" s="1"/>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50"/>
      <c r="AG2060" s="54"/>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row>
    <row r="2061" spans="1:63" s="901" customFormat="1" ht="15" customHeight="1" x14ac:dyDescent="0.15">
      <c r="A2061" s="1"/>
      <c r="B2061" s="1"/>
      <c r="C2061" s="1"/>
      <c r="D2061" s="1"/>
      <c r="E2061" s="1"/>
      <c r="F2061" s="1"/>
      <c r="G2061" s="1"/>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50"/>
      <c r="AG2061" s="54"/>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row>
    <row r="2062" spans="1:63" s="901" customFormat="1" ht="15" customHeight="1" x14ac:dyDescent="0.15">
      <c r="A2062" s="1"/>
      <c r="B2062" s="1"/>
      <c r="C2062" s="1"/>
      <c r="D2062" s="1"/>
      <c r="E2062" s="1"/>
      <c r="F2062" s="1"/>
      <c r="G2062" s="1"/>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50"/>
      <c r="AG2062" s="54"/>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row>
    <row r="2063" spans="1:63" s="901" customFormat="1" ht="15" customHeight="1" x14ac:dyDescent="0.15">
      <c r="A2063" s="1"/>
      <c r="B2063" s="1"/>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50"/>
      <c r="AG2063" s="54"/>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row>
    <row r="2064" spans="1:63" s="901" customFormat="1" ht="15" customHeight="1" x14ac:dyDescent="0.15">
      <c r="A2064" s="1"/>
      <c r="B2064" s="1"/>
      <c r="C2064" s="1"/>
      <c r="D2064" s="1"/>
      <c r="E2064" s="1"/>
      <c r="F2064" s="1"/>
      <c r="G2064" s="1"/>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50"/>
      <c r="AG2064" s="54"/>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row>
    <row r="2065" spans="1:63" s="901" customFormat="1" ht="15" customHeight="1" x14ac:dyDescent="0.15">
      <c r="A2065" s="1"/>
      <c r="B2065" s="1"/>
      <c r="C2065" s="1"/>
      <c r="D2065" s="1"/>
      <c r="E2065" s="1"/>
      <c r="F2065" s="1"/>
      <c r="G2065" s="1"/>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50"/>
      <c r="AG2065" s="54"/>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row>
    <row r="2066" spans="1:63" s="901" customFormat="1" ht="15" customHeight="1" x14ac:dyDescent="0.15">
      <c r="A2066" s="1"/>
      <c r="B2066" s="1"/>
      <c r="C2066" s="1"/>
      <c r="D2066" s="1"/>
      <c r="E2066" s="1"/>
      <c r="F2066" s="1"/>
      <c r="G2066" s="1"/>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50"/>
      <c r="AG2066" s="54"/>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row>
    <row r="2067" spans="1:63" s="901" customFormat="1" ht="15" customHeight="1" x14ac:dyDescent="0.15">
      <c r="A2067" s="1"/>
      <c r="B2067" s="1"/>
      <c r="C2067" s="1"/>
      <c r="D2067" s="1"/>
      <c r="E2067" s="1"/>
      <c r="F2067" s="1"/>
      <c r="G2067" s="1"/>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50"/>
      <c r="AG2067" s="54"/>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row>
    <row r="2068" spans="1:63" s="901" customFormat="1" ht="15" customHeight="1" x14ac:dyDescent="0.15">
      <c r="A2068" s="1"/>
      <c r="B2068" s="1"/>
      <c r="C2068" s="1"/>
      <c r="D2068" s="1"/>
      <c r="E2068" s="1"/>
      <c r="F2068" s="1"/>
      <c r="G2068" s="1"/>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50"/>
      <c r="AG2068" s="54"/>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row>
    <row r="2069" spans="1:63" s="901" customFormat="1" ht="15" customHeight="1" x14ac:dyDescent="0.15">
      <c r="A2069" s="1"/>
      <c r="B2069" s="1"/>
      <c r="C2069" s="1"/>
      <c r="D2069" s="1"/>
      <c r="E2069" s="1"/>
      <c r="F2069" s="1"/>
      <c r="G2069" s="1"/>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50"/>
      <c r="AG2069" s="54"/>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row>
    <row r="2070" spans="1:63" s="901" customFormat="1" ht="15" customHeight="1" x14ac:dyDescent="0.15">
      <c r="A2070" s="1"/>
      <c r="B2070" s="1"/>
      <c r="C2070" s="1"/>
      <c r="D2070" s="1"/>
      <c r="E2070" s="1"/>
      <c r="F2070" s="1"/>
      <c r="G2070" s="1"/>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50"/>
      <c r="AG2070" s="54"/>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row>
    <row r="2071" spans="1:63" s="901" customFormat="1" ht="15" customHeight="1" x14ac:dyDescent="0.15">
      <c r="A2071" s="1"/>
      <c r="B2071" s="1"/>
      <c r="C2071" s="1"/>
      <c r="D2071" s="1"/>
      <c r="E2071" s="1"/>
      <c r="F2071" s="1"/>
      <c r="G2071" s="1"/>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50"/>
      <c r="AG2071" s="54"/>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row>
    <row r="2072" spans="1:63" s="901" customFormat="1" ht="15" customHeight="1" x14ac:dyDescent="0.15">
      <c r="A2072" s="1"/>
      <c r="B2072" s="1"/>
      <c r="C2072" s="1"/>
      <c r="D2072" s="1"/>
      <c r="E2072" s="1"/>
      <c r="F2072" s="1"/>
      <c r="G2072" s="1"/>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50"/>
      <c r="AG2072" s="54"/>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row>
    <row r="2073" spans="1:63" s="901" customFormat="1" ht="15" customHeight="1" x14ac:dyDescent="0.15">
      <c r="A2073" s="1"/>
      <c r="B2073" s="1"/>
      <c r="C2073" s="1"/>
      <c r="D2073" s="1"/>
      <c r="E2073" s="1"/>
      <c r="F2073" s="1"/>
      <c r="G2073" s="1"/>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50"/>
      <c r="AG2073" s="54"/>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row>
    <row r="2074" spans="1:63" s="901" customFormat="1" ht="15" customHeight="1" x14ac:dyDescent="0.15">
      <c r="A2074" s="1"/>
      <c r="B2074" s="1"/>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50"/>
      <c r="AG2074" s="54"/>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row>
    <row r="2075" spans="1:63" s="901" customFormat="1" ht="15" customHeight="1" x14ac:dyDescent="0.15">
      <c r="A2075" s="1"/>
      <c r="B2075" s="1"/>
      <c r="C2075" s="1"/>
      <c r="D2075" s="1"/>
      <c r="E2075" s="1"/>
      <c r="F2075" s="1"/>
      <c r="G2075" s="1"/>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50"/>
      <c r="AG2075" s="54"/>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row>
    <row r="2076" spans="1:63" s="901" customFormat="1" ht="15" customHeight="1" x14ac:dyDescent="0.15">
      <c r="A2076" s="1"/>
      <c r="B2076" s="1"/>
      <c r="C2076" s="1"/>
      <c r="D2076" s="1"/>
      <c r="E2076" s="1"/>
      <c r="F2076" s="1"/>
      <c r="G2076" s="1"/>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50"/>
      <c r="AG2076" s="54"/>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row>
    <row r="2077" spans="1:63" s="901" customFormat="1" ht="15" customHeight="1" x14ac:dyDescent="0.15">
      <c r="A2077" s="1"/>
      <c r="B2077" s="1"/>
      <c r="C2077" s="1"/>
      <c r="D2077" s="1"/>
      <c r="E2077" s="1"/>
      <c r="F2077" s="1"/>
      <c r="G2077" s="1"/>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50"/>
      <c r="AG2077" s="54"/>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row>
    <row r="2078" spans="1:63" s="901" customFormat="1" ht="15" customHeight="1" x14ac:dyDescent="0.15">
      <c r="A2078" s="1"/>
      <c r="B2078" s="1"/>
      <c r="C2078" s="1"/>
      <c r="D2078" s="1"/>
      <c r="E2078" s="1"/>
      <c r="F2078" s="1"/>
      <c r="G2078" s="1"/>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50"/>
      <c r="AG2078" s="54"/>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row>
    <row r="2079" spans="1:63" s="901" customFormat="1" ht="15" customHeight="1" x14ac:dyDescent="0.15">
      <c r="A2079" s="1"/>
      <c r="B2079" s="1"/>
      <c r="C2079" s="1"/>
      <c r="D2079" s="1"/>
      <c r="E2079" s="1"/>
      <c r="F2079" s="1"/>
      <c r="G2079" s="1"/>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50"/>
      <c r="AG2079" s="54"/>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row>
    <row r="2080" spans="1:63" s="901" customFormat="1" ht="15" customHeight="1" x14ac:dyDescent="0.15">
      <c r="A2080" s="1"/>
      <c r="B2080" s="1"/>
      <c r="C2080" s="1"/>
      <c r="D2080" s="1"/>
      <c r="E2080" s="1"/>
      <c r="F2080" s="1"/>
      <c r="G2080" s="1"/>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50"/>
      <c r="AG2080" s="54"/>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row>
    <row r="2081" spans="1:63" s="901" customFormat="1" ht="15" customHeight="1" x14ac:dyDescent="0.15">
      <c r="A2081" s="1"/>
      <c r="B2081" s="1"/>
      <c r="C2081" s="1"/>
      <c r="D2081" s="1"/>
      <c r="E2081" s="1"/>
      <c r="F2081" s="1"/>
      <c r="G2081" s="1"/>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50"/>
      <c r="AG2081" s="54"/>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row>
    <row r="2082" spans="1:63" s="901" customFormat="1" ht="15" customHeight="1" x14ac:dyDescent="0.15">
      <c r="A2082" s="1"/>
      <c r="B2082" s="1"/>
      <c r="C2082" s="1"/>
      <c r="D2082" s="1"/>
      <c r="E2082" s="1"/>
      <c r="F2082" s="1"/>
      <c r="G2082" s="1"/>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50"/>
      <c r="AG2082" s="54"/>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row>
    <row r="2083" spans="1:63" s="901" customFormat="1" ht="15" customHeight="1" x14ac:dyDescent="0.15">
      <c r="A2083" s="1"/>
      <c r="B2083" s="1"/>
      <c r="C2083" s="1"/>
      <c r="D2083" s="1"/>
      <c r="E2083" s="1"/>
      <c r="F2083" s="1"/>
      <c r="G2083" s="1"/>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50"/>
      <c r="AG2083" s="54"/>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row>
    <row r="2084" spans="1:63" s="901" customFormat="1" ht="15" customHeight="1" x14ac:dyDescent="0.15">
      <c r="A2084" s="1"/>
      <c r="B2084" s="1"/>
      <c r="C2084" s="1"/>
      <c r="D2084" s="1"/>
      <c r="E2084" s="1"/>
      <c r="F2084" s="1"/>
      <c r="G2084" s="1"/>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50"/>
      <c r="AG2084" s="54"/>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row>
    <row r="2085" spans="1:63" s="901" customFormat="1" ht="15" customHeight="1" x14ac:dyDescent="0.15">
      <c r="A2085" s="1"/>
      <c r="B2085" s="1"/>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50"/>
      <c r="AG2085" s="54"/>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row>
    <row r="2086" spans="1:63" s="901" customFormat="1" ht="15" customHeight="1" x14ac:dyDescent="0.15">
      <c r="A2086" s="1"/>
      <c r="B2086" s="1"/>
      <c r="C2086" s="1"/>
      <c r="D2086" s="1"/>
      <c r="E2086" s="1"/>
      <c r="F2086" s="1"/>
      <c r="G2086" s="1"/>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50"/>
      <c r="AG2086" s="54"/>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row>
    <row r="2087" spans="1:63" s="901" customFormat="1" ht="15" customHeight="1" x14ac:dyDescent="0.15">
      <c r="A2087" s="1"/>
      <c r="B2087" s="1"/>
      <c r="C2087" s="1"/>
      <c r="D2087" s="1"/>
      <c r="E2087" s="1"/>
      <c r="F2087" s="1"/>
      <c r="G2087" s="1"/>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50"/>
      <c r="AG2087" s="54"/>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row>
    <row r="2088" spans="1:63" s="901" customFormat="1" ht="15" customHeight="1" x14ac:dyDescent="0.15">
      <c r="A2088" s="1"/>
      <c r="B2088" s="1"/>
      <c r="C2088" s="1"/>
      <c r="D2088" s="1"/>
      <c r="E2088" s="1"/>
      <c r="F2088" s="1"/>
      <c r="G2088" s="1"/>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50"/>
      <c r="AG2088" s="54"/>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row>
    <row r="2089" spans="1:63" s="901" customFormat="1" ht="15" customHeight="1" x14ac:dyDescent="0.15">
      <c r="A2089" s="1"/>
      <c r="B2089" s="1"/>
      <c r="C2089" s="1"/>
      <c r="D2089" s="1"/>
      <c r="E2089" s="1"/>
      <c r="F2089" s="1"/>
      <c r="G2089" s="1"/>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50"/>
      <c r="AG2089" s="54"/>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row>
    <row r="2090" spans="1:63" s="901" customFormat="1" ht="15" customHeight="1" x14ac:dyDescent="0.15">
      <c r="A2090" s="1"/>
      <c r="B2090" s="1"/>
      <c r="C2090" s="1"/>
      <c r="D2090" s="1"/>
      <c r="E2090" s="1"/>
      <c r="F2090" s="1"/>
      <c r="G2090" s="1"/>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50"/>
      <c r="AG2090" s="54"/>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row>
    <row r="2091" spans="1:63" s="901" customFormat="1" ht="15" customHeight="1" x14ac:dyDescent="0.15">
      <c r="A2091" s="1"/>
      <c r="B2091" s="1"/>
      <c r="C2091" s="1"/>
      <c r="D2091" s="1"/>
      <c r="E2091" s="1"/>
      <c r="F2091" s="1"/>
      <c r="G2091" s="1"/>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50"/>
      <c r="AG2091" s="54"/>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row>
    <row r="2092" spans="1:63" s="901" customFormat="1" ht="15" customHeight="1" x14ac:dyDescent="0.15">
      <c r="A2092" s="1"/>
      <c r="B2092" s="1"/>
      <c r="C2092" s="1"/>
      <c r="D2092" s="1"/>
      <c r="E2092" s="1"/>
      <c r="F2092" s="1"/>
      <c r="G2092" s="1"/>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50"/>
      <c r="AG2092" s="54"/>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row>
    <row r="2093" spans="1:63" s="901" customFormat="1" ht="15" customHeight="1" x14ac:dyDescent="0.15">
      <c r="A2093" s="1"/>
      <c r="B2093" s="1"/>
      <c r="C2093" s="1"/>
      <c r="D2093" s="1"/>
      <c r="E2093" s="1"/>
      <c r="F2093" s="1"/>
      <c r="G2093" s="1"/>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50"/>
      <c r="AG2093" s="54"/>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row>
    <row r="2094" spans="1:63" s="901" customFormat="1" ht="15" customHeight="1" x14ac:dyDescent="0.15">
      <c r="A2094" s="1"/>
      <c r="B2094" s="1"/>
      <c r="C2094" s="1"/>
      <c r="D2094" s="1"/>
      <c r="E2094" s="1"/>
      <c r="F2094" s="1"/>
      <c r="G2094" s="1"/>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50"/>
      <c r="AG2094" s="54"/>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row>
    <row r="2095" spans="1:63" s="901" customFormat="1" ht="15" customHeight="1" x14ac:dyDescent="0.15">
      <c r="A2095" s="1"/>
      <c r="B2095" s="1"/>
      <c r="C2095" s="1"/>
      <c r="D2095" s="1"/>
      <c r="E2095" s="1"/>
      <c r="F2095" s="1"/>
      <c r="G2095" s="1"/>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50"/>
      <c r="AG2095" s="54"/>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row>
    <row r="2096" spans="1:63" s="901" customFormat="1" ht="15" customHeight="1" x14ac:dyDescent="0.15">
      <c r="A2096" s="1"/>
      <c r="B2096" s="1"/>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50"/>
      <c r="AG2096" s="54"/>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row>
    <row r="2097" spans="1:63" s="901" customFormat="1" ht="15" customHeight="1" x14ac:dyDescent="0.15">
      <c r="A2097" s="1"/>
      <c r="B2097" s="1"/>
      <c r="C2097" s="1"/>
      <c r="D2097" s="1"/>
      <c r="E2097" s="1"/>
      <c r="F2097" s="1"/>
      <c r="G2097" s="1"/>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50"/>
      <c r="AG2097" s="54"/>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row>
    <row r="2098" spans="1:63" s="901" customFormat="1" ht="15" customHeight="1" x14ac:dyDescent="0.15">
      <c r="A2098" s="1"/>
      <c r="B2098" s="1"/>
      <c r="C2098" s="1"/>
      <c r="D2098" s="1"/>
      <c r="E2098" s="1"/>
      <c r="F2098" s="1"/>
      <c r="G2098" s="1"/>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50"/>
      <c r="AG2098" s="54"/>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row>
    <row r="2099" spans="1:63" s="901" customFormat="1" ht="15" customHeight="1" x14ac:dyDescent="0.15">
      <c r="A2099" s="1"/>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50"/>
      <c r="AG2099" s="54"/>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row>
    <row r="2100" spans="1:63" s="901" customFormat="1" ht="15" customHeight="1" x14ac:dyDescent="0.15">
      <c r="A2100" s="1"/>
      <c r="B2100" s="1"/>
      <c r="C2100" s="1"/>
      <c r="D2100" s="1"/>
      <c r="E2100" s="1"/>
      <c r="F2100" s="1"/>
      <c r="G2100" s="1"/>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50"/>
      <c r="AG2100" s="54"/>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row>
    <row r="2101" spans="1:63" s="901" customFormat="1" ht="15" customHeight="1" x14ac:dyDescent="0.15">
      <c r="A2101" s="1"/>
      <c r="B2101" s="1"/>
      <c r="C2101" s="1"/>
      <c r="D2101" s="1"/>
      <c r="E2101" s="1"/>
      <c r="F2101" s="1"/>
      <c r="G2101" s="1"/>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50"/>
      <c r="AG2101" s="54"/>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row>
    <row r="2102" spans="1:63" s="901" customFormat="1" ht="15" customHeight="1" x14ac:dyDescent="0.15">
      <c r="A2102" s="1"/>
      <c r="B2102" s="1"/>
      <c r="C2102" s="1"/>
      <c r="D2102" s="1"/>
      <c r="E2102" s="1"/>
      <c r="F2102" s="1"/>
      <c r="G2102" s="1"/>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50"/>
      <c r="AG2102" s="54"/>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row>
    <row r="2103" spans="1:63" s="901" customFormat="1" ht="15" customHeight="1" x14ac:dyDescent="0.15">
      <c r="A2103" s="1"/>
      <c r="B2103" s="1"/>
      <c r="C2103" s="1"/>
      <c r="D2103" s="1"/>
      <c r="E2103" s="1"/>
      <c r="F2103" s="1"/>
      <c r="G2103" s="1"/>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50"/>
      <c r="AG2103" s="54"/>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row>
    <row r="2104" spans="1:63" s="901" customFormat="1" ht="15" customHeight="1" x14ac:dyDescent="0.15">
      <c r="A2104" s="1"/>
      <c r="B2104" s="1"/>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50"/>
      <c r="AG2104" s="54"/>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row>
    <row r="2105" spans="1:63" s="901" customFormat="1" ht="15" customHeight="1" x14ac:dyDescent="0.15">
      <c r="A2105" s="1"/>
      <c r="B2105" s="1"/>
      <c r="C2105" s="1"/>
      <c r="D2105" s="1"/>
      <c r="E2105" s="1"/>
      <c r="F2105" s="1"/>
      <c r="G2105" s="1"/>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50"/>
      <c r="AG2105" s="54"/>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row>
    <row r="2106" spans="1:63" s="901" customFormat="1" ht="15" customHeight="1" x14ac:dyDescent="0.15">
      <c r="A2106" s="1"/>
      <c r="B2106" s="1"/>
      <c r="C2106" s="1"/>
      <c r="D2106" s="1"/>
      <c r="E2106" s="1"/>
      <c r="F2106" s="1"/>
      <c r="G2106" s="1"/>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50"/>
      <c r="AG2106" s="54"/>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row>
    <row r="2107" spans="1:63" s="901" customFormat="1" ht="15" customHeight="1" x14ac:dyDescent="0.15">
      <c r="A2107" s="1"/>
      <c r="B2107" s="1"/>
      <c r="C2107" s="1"/>
      <c r="D2107" s="1"/>
      <c r="E2107" s="1"/>
      <c r="F2107" s="1"/>
      <c r="G2107" s="1"/>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50"/>
      <c r="AG2107" s="54"/>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row>
    <row r="2108" spans="1:63" s="901" customFormat="1" ht="15" customHeight="1" x14ac:dyDescent="0.15">
      <c r="A2108" s="1"/>
      <c r="B2108" s="1"/>
      <c r="C2108" s="1"/>
      <c r="D2108" s="1"/>
      <c r="E2108" s="1"/>
      <c r="F2108" s="1"/>
      <c r="G2108" s="1"/>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50"/>
      <c r="AG2108" s="54"/>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row>
    <row r="2109" spans="1:63" s="901" customFormat="1" ht="15" customHeight="1" x14ac:dyDescent="0.15">
      <c r="A2109" s="1"/>
      <c r="B2109" s="1"/>
      <c r="C2109" s="1"/>
      <c r="D2109" s="1"/>
      <c r="E2109" s="1"/>
      <c r="F2109" s="1"/>
      <c r="G2109" s="1"/>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50"/>
      <c r="AG2109" s="54"/>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row>
    <row r="2110" spans="1:63" s="901" customFormat="1" ht="15" customHeight="1" x14ac:dyDescent="0.15">
      <c r="A2110" s="1"/>
      <c r="B2110" s="1"/>
      <c r="C2110" s="1"/>
      <c r="D2110" s="1"/>
      <c r="E2110" s="1"/>
      <c r="F2110" s="1"/>
      <c r="G2110" s="1"/>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50"/>
      <c r="AG2110" s="54"/>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row>
    <row r="2111" spans="1:63" s="901" customFormat="1" ht="15" customHeight="1" x14ac:dyDescent="0.15">
      <c r="A2111" s="1"/>
      <c r="B2111" s="1"/>
      <c r="C2111" s="1"/>
      <c r="D2111" s="1"/>
      <c r="E2111" s="1"/>
      <c r="F2111" s="1"/>
      <c r="G2111" s="1"/>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50"/>
      <c r="AG2111" s="54"/>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row>
    <row r="2112" spans="1:63" s="901" customFormat="1" ht="15" customHeight="1" x14ac:dyDescent="0.15">
      <c r="A2112" s="1"/>
      <c r="B2112" s="1"/>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50"/>
      <c r="AG2112" s="54"/>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row>
    <row r="2113" spans="1:63" s="901" customFormat="1" ht="15" customHeight="1" x14ac:dyDescent="0.15">
      <c r="A2113" s="1"/>
      <c r="B2113" s="1"/>
      <c r="C2113" s="1"/>
      <c r="D2113" s="1"/>
      <c r="E2113" s="1"/>
      <c r="F2113" s="1"/>
      <c r="G2113" s="1"/>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50"/>
      <c r="AG2113" s="54"/>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row>
    <row r="2114" spans="1:63" s="901" customFormat="1" ht="15" customHeight="1" x14ac:dyDescent="0.15">
      <c r="A2114" s="1"/>
      <c r="B2114" s="1"/>
      <c r="C2114" s="1"/>
      <c r="D2114" s="1"/>
      <c r="E2114" s="1"/>
      <c r="F2114" s="1"/>
      <c r="G2114" s="1"/>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50"/>
      <c r="AG2114" s="54"/>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row>
    <row r="2115" spans="1:63" s="901" customFormat="1" ht="15" customHeight="1" x14ac:dyDescent="0.15">
      <c r="A2115" s="1"/>
      <c r="B2115" s="1"/>
      <c r="C2115" s="1"/>
      <c r="D2115" s="1"/>
      <c r="E2115" s="1"/>
      <c r="F2115" s="1"/>
      <c r="G2115" s="1"/>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50"/>
      <c r="AG2115" s="54"/>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row>
    <row r="2116" spans="1:63" s="901" customFormat="1" ht="15" customHeight="1" x14ac:dyDescent="0.15">
      <c r="A2116" s="1"/>
      <c r="B2116" s="1"/>
      <c r="C2116" s="1"/>
      <c r="D2116" s="1"/>
      <c r="E2116" s="1"/>
      <c r="F2116" s="1"/>
      <c r="G2116" s="1"/>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50"/>
      <c r="AG2116" s="54"/>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row>
    <row r="2117" spans="1:63" s="901" customFormat="1" ht="15" customHeight="1" x14ac:dyDescent="0.15">
      <c r="A2117" s="1"/>
      <c r="B2117" s="1"/>
      <c r="C2117" s="1"/>
      <c r="D2117" s="1"/>
      <c r="E2117" s="1"/>
      <c r="F2117" s="1"/>
      <c r="G2117" s="1"/>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50"/>
      <c r="AG2117" s="54"/>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row>
    <row r="2118" spans="1:63" s="901" customFormat="1" ht="15" customHeight="1" x14ac:dyDescent="0.15">
      <c r="A2118" s="1"/>
      <c r="B2118" s="1"/>
      <c r="C2118" s="1"/>
      <c r="D2118" s="1"/>
      <c r="E2118" s="1"/>
      <c r="F2118" s="1"/>
      <c r="G2118" s="1"/>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50"/>
      <c r="AG2118" s="54"/>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row>
    <row r="2119" spans="1:63" s="901" customFormat="1" ht="15" customHeight="1" x14ac:dyDescent="0.15">
      <c r="A2119" s="1"/>
      <c r="B2119" s="1"/>
      <c r="C2119" s="1"/>
      <c r="D2119" s="1"/>
      <c r="E2119" s="1"/>
      <c r="F2119" s="1"/>
      <c r="G2119" s="1"/>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50"/>
      <c r="AG2119" s="54"/>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row>
    <row r="2120" spans="1:63" s="901" customFormat="1" ht="15" customHeight="1" x14ac:dyDescent="0.15">
      <c r="A2120" s="1"/>
      <c r="B2120" s="1"/>
      <c r="C2120" s="1"/>
      <c r="D2120" s="1"/>
      <c r="E2120" s="1"/>
      <c r="F2120" s="1"/>
      <c r="G2120" s="1"/>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50"/>
      <c r="AG2120" s="54"/>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row>
    <row r="2121" spans="1:63" s="901" customFormat="1" ht="15" customHeight="1" x14ac:dyDescent="0.15">
      <c r="A2121" s="1"/>
      <c r="B2121" s="1"/>
      <c r="C2121" s="1"/>
      <c r="D2121" s="1"/>
      <c r="E2121" s="1"/>
      <c r="F2121" s="1"/>
      <c r="G2121" s="1"/>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50"/>
      <c r="AG2121" s="54"/>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row>
    <row r="2122" spans="1:63" s="901" customFormat="1" ht="15" customHeight="1" x14ac:dyDescent="0.15">
      <c r="A2122" s="1"/>
      <c r="B2122" s="1"/>
      <c r="C2122" s="1"/>
      <c r="D2122" s="1"/>
      <c r="E2122" s="1"/>
      <c r="F2122" s="1"/>
      <c r="G2122" s="1"/>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50"/>
      <c r="AG2122" s="54"/>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row>
    <row r="2123" spans="1:63" s="901" customFormat="1" ht="15" customHeight="1" x14ac:dyDescent="0.15">
      <c r="A2123" s="1"/>
      <c r="B2123" s="1"/>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50"/>
      <c r="AG2123" s="54"/>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row>
    <row r="2124" spans="1:63" s="901" customFormat="1" ht="15" customHeight="1" x14ac:dyDescent="0.15">
      <c r="A2124" s="1"/>
      <c r="B2124" s="1"/>
      <c r="C2124" s="1"/>
      <c r="D2124" s="1"/>
      <c r="E2124" s="1"/>
      <c r="F2124" s="1"/>
      <c r="G2124" s="1"/>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50"/>
      <c r="AG2124" s="54"/>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row>
    <row r="2125" spans="1:63" s="901" customFormat="1" ht="15" customHeight="1" x14ac:dyDescent="0.15">
      <c r="A2125" s="1"/>
      <c r="B2125" s="1"/>
      <c r="C2125" s="1"/>
      <c r="D2125" s="1"/>
      <c r="E2125" s="1"/>
      <c r="F2125" s="1"/>
      <c r="G2125" s="1"/>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50"/>
      <c r="AG2125" s="54"/>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row>
    <row r="2126" spans="1:63" s="901" customFormat="1" ht="15" customHeight="1" x14ac:dyDescent="0.15">
      <c r="A2126" s="1"/>
      <c r="B2126" s="1"/>
      <c r="C2126" s="1"/>
      <c r="D2126" s="1"/>
      <c r="E2126" s="1"/>
      <c r="F2126" s="1"/>
      <c r="G2126" s="1"/>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50"/>
      <c r="AG2126" s="54"/>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row>
    <row r="2127" spans="1:63" s="901" customFormat="1" ht="15" customHeight="1" x14ac:dyDescent="0.15">
      <c r="A2127" s="1"/>
      <c r="B2127" s="1"/>
      <c r="C2127" s="1"/>
      <c r="D2127" s="1"/>
      <c r="E2127" s="1"/>
      <c r="F2127" s="1"/>
      <c r="G2127" s="1"/>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50"/>
      <c r="AG2127" s="54"/>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row>
    <row r="2128" spans="1:63" s="901" customFormat="1" ht="15" customHeight="1" x14ac:dyDescent="0.15">
      <c r="A2128" s="1"/>
      <c r="B2128" s="1"/>
      <c r="C2128" s="1"/>
      <c r="D2128" s="1"/>
      <c r="E2128" s="1"/>
      <c r="F2128" s="1"/>
      <c r="G2128" s="1"/>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50"/>
      <c r="AG2128" s="54"/>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row>
    <row r="2129" spans="1:63" s="901" customFormat="1" ht="15" customHeight="1" x14ac:dyDescent="0.15">
      <c r="A2129" s="1"/>
      <c r="B2129" s="1"/>
      <c r="C2129" s="1"/>
      <c r="D2129" s="1"/>
      <c r="E2129" s="1"/>
      <c r="F2129" s="1"/>
      <c r="G2129" s="1"/>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50"/>
      <c r="AG2129" s="54"/>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row>
    <row r="2130" spans="1:63" s="901" customFormat="1" ht="15" customHeight="1" x14ac:dyDescent="0.15">
      <c r="A2130" s="1"/>
      <c r="B2130" s="1"/>
      <c r="C2130" s="1"/>
      <c r="D2130" s="1"/>
      <c r="E2130" s="1"/>
      <c r="F2130" s="1"/>
      <c r="G2130" s="1"/>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50"/>
      <c r="AG2130" s="54"/>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row>
    <row r="2131" spans="1:63" s="901" customFormat="1" ht="15" customHeight="1" x14ac:dyDescent="0.15">
      <c r="A2131" s="1"/>
      <c r="B2131" s="1"/>
      <c r="C2131" s="1"/>
      <c r="D2131" s="1"/>
      <c r="E2131" s="1"/>
      <c r="F2131" s="1"/>
      <c r="G2131" s="1"/>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50"/>
      <c r="AG2131" s="54"/>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row>
    <row r="2132" spans="1:63" s="901" customFormat="1" ht="15" customHeight="1" x14ac:dyDescent="0.15">
      <c r="A2132" s="1"/>
      <c r="B2132" s="1"/>
      <c r="C2132" s="1"/>
      <c r="D2132" s="1"/>
      <c r="E2132" s="1"/>
      <c r="F2132" s="1"/>
      <c r="G2132" s="1"/>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50"/>
      <c r="AG2132" s="54"/>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row>
    <row r="2133" spans="1:63" s="901" customFormat="1" ht="15" customHeight="1" x14ac:dyDescent="0.15">
      <c r="A2133" s="1"/>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50"/>
      <c r="AG2133" s="54"/>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row>
    <row r="2134" spans="1:63" s="901" customFormat="1" ht="15" customHeight="1" x14ac:dyDescent="0.15">
      <c r="A2134" s="1"/>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50"/>
      <c r="AG2134" s="54"/>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row>
    <row r="2135" spans="1:63" s="901" customFormat="1" ht="15" customHeight="1" x14ac:dyDescent="0.15">
      <c r="A2135" s="1"/>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50"/>
      <c r="AG2135" s="54"/>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row>
    <row r="2136" spans="1:63" s="901" customFormat="1" ht="15" customHeight="1" x14ac:dyDescent="0.15">
      <c r="A2136" s="1"/>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50"/>
      <c r="AG2136" s="54"/>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row>
    <row r="2137" spans="1:63" s="901" customFormat="1" ht="15" customHeight="1" x14ac:dyDescent="0.15">
      <c r="A2137" s="1"/>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50"/>
      <c r="AG2137" s="54"/>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row>
    <row r="2138" spans="1:63" s="901" customFormat="1" ht="15" customHeight="1" x14ac:dyDescent="0.15">
      <c r="A2138" s="1"/>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50"/>
      <c r="AG2138" s="54"/>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row>
    <row r="2139" spans="1:63" s="901" customFormat="1" ht="15" customHeight="1" x14ac:dyDescent="0.15">
      <c r="A2139" s="1"/>
      <c r="B2139" s="1"/>
      <c r="C2139" s="1"/>
      <c r="D2139" s="1"/>
      <c r="E2139" s="1"/>
      <c r="F2139" s="1"/>
      <c r="G2139" s="1"/>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50"/>
      <c r="AG2139" s="54"/>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row>
    <row r="2140" spans="1:63" s="901" customFormat="1" ht="15" customHeight="1" x14ac:dyDescent="0.15">
      <c r="A2140" s="1"/>
      <c r="B2140" s="1"/>
      <c r="C2140" s="1"/>
      <c r="D2140" s="1"/>
      <c r="E2140" s="1"/>
      <c r="F2140" s="1"/>
      <c r="G2140" s="1"/>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50"/>
      <c r="AG2140" s="54"/>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row>
    <row r="2141" spans="1:63" s="901" customFormat="1" ht="15" customHeight="1" x14ac:dyDescent="0.15">
      <c r="A2141" s="1"/>
      <c r="B2141" s="1"/>
      <c r="C2141" s="1"/>
      <c r="D2141" s="1"/>
      <c r="E2141" s="1"/>
      <c r="F2141" s="1"/>
      <c r="G2141" s="1"/>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50"/>
      <c r="AG2141" s="54"/>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row>
    <row r="2142" spans="1:63" s="901" customFormat="1" ht="15" customHeight="1" x14ac:dyDescent="0.15">
      <c r="A2142" s="1"/>
      <c r="B2142" s="1"/>
      <c r="C2142" s="1"/>
      <c r="D2142" s="1"/>
      <c r="E2142" s="1"/>
      <c r="F2142" s="1"/>
      <c r="G2142" s="1"/>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50"/>
      <c r="AG2142" s="54"/>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row>
    <row r="2143" spans="1:63" s="901" customFormat="1" ht="15" customHeight="1" x14ac:dyDescent="0.15">
      <c r="A2143" s="1"/>
      <c r="B2143" s="1"/>
      <c r="C2143" s="1"/>
      <c r="D2143" s="1"/>
      <c r="E2143" s="1"/>
      <c r="F2143" s="1"/>
      <c r="G2143" s="1"/>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50"/>
      <c r="AG2143" s="54"/>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row>
    <row r="2144" spans="1:63" s="901" customFormat="1" ht="15" customHeight="1" x14ac:dyDescent="0.15">
      <c r="A2144" s="1"/>
      <c r="B2144" s="1"/>
      <c r="C2144" s="1"/>
      <c r="D2144" s="1"/>
      <c r="E2144" s="1"/>
      <c r="F2144" s="1"/>
      <c r="G2144" s="1"/>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50"/>
      <c r="AG2144" s="54"/>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row>
    <row r="2145" spans="1:63" s="901" customFormat="1" ht="15" customHeight="1" x14ac:dyDescent="0.15">
      <c r="A2145" s="1"/>
      <c r="B2145" s="1"/>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50"/>
      <c r="AG2145" s="54"/>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row>
    <row r="2146" spans="1:63" s="901" customFormat="1" ht="15" customHeight="1" x14ac:dyDescent="0.15">
      <c r="A2146" s="1"/>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50"/>
      <c r="AG2146" s="54"/>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row>
    <row r="2147" spans="1:63" s="901" customFormat="1" ht="15" customHeight="1" x14ac:dyDescent="0.15">
      <c r="A2147" s="1"/>
      <c r="B2147" s="1"/>
      <c r="C2147" s="1"/>
      <c r="D2147" s="1"/>
      <c r="E2147" s="1"/>
      <c r="F2147" s="1"/>
      <c r="G2147" s="1"/>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50"/>
      <c r="AG2147" s="54"/>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row>
    <row r="2148" spans="1:63" s="901" customFormat="1" ht="15" customHeight="1" x14ac:dyDescent="0.15">
      <c r="A2148" s="1"/>
      <c r="B2148" s="1"/>
      <c r="C2148" s="1"/>
      <c r="D2148" s="1"/>
      <c r="E2148" s="1"/>
      <c r="F2148" s="1"/>
      <c r="G2148" s="1"/>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50"/>
      <c r="AG2148" s="54"/>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row>
    <row r="2149" spans="1:63" s="901" customFormat="1" ht="15" customHeight="1" x14ac:dyDescent="0.15">
      <c r="A2149" s="1"/>
      <c r="B2149" s="1"/>
      <c r="C2149" s="1"/>
      <c r="D2149" s="1"/>
      <c r="E2149" s="1"/>
      <c r="F2149" s="1"/>
      <c r="G2149" s="1"/>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50"/>
      <c r="AG2149" s="54"/>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row>
    <row r="2150" spans="1:63" s="901" customFormat="1" ht="15" customHeight="1" x14ac:dyDescent="0.15">
      <c r="A2150" s="1"/>
      <c r="B2150" s="1"/>
      <c r="C2150" s="1"/>
      <c r="D2150" s="1"/>
      <c r="E2150" s="1"/>
      <c r="F2150" s="1"/>
      <c r="G2150" s="1"/>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50"/>
      <c r="AG2150" s="54"/>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row>
    <row r="2151" spans="1:63" s="901" customFormat="1" ht="15" customHeight="1" x14ac:dyDescent="0.15">
      <c r="A2151" s="1"/>
      <c r="B2151" s="1"/>
      <c r="C2151" s="1"/>
      <c r="D2151" s="1"/>
      <c r="E2151" s="1"/>
      <c r="F2151" s="1"/>
      <c r="G2151" s="1"/>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50"/>
      <c r="AG2151" s="54"/>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row>
    <row r="2152" spans="1:63" s="901" customFormat="1" ht="15" customHeight="1" x14ac:dyDescent="0.15">
      <c r="A2152" s="1"/>
      <c r="B2152" s="1"/>
      <c r="C2152" s="1"/>
      <c r="D2152" s="1"/>
      <c r="E2152" s="1"/>
      <c r="F2152" s="1"/>
      <c r="G2152" s="1"/>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50"/>
      <c r="AG2152" s="54"/>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row>
    <row r="2153" spans="1:63" s="901" customFormat="1" ht="15" customHeight="1" x14ac:dyDescent="0.15">
      <c r="A2153" s="1"/>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50"/>
      <c r="AG2153" s="54"/>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row>
    <row r="2154" spans="1:63" s="901" customFormat="1" ht="15" customHeight="1" x14ac:dyDescent="0.15">
      <c r="A2154" s="1"/>
      <c r="B2154" s="1"/>
      <c r="C2154" s="1"/>
      <c r="D2154" s="1"/>
      <c r="E2154" s="1"/>
      <c r="F2154" s="1"/>
      <c r="G2154" s="1"/>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50"/>
      <c r="AG2154" s="54"/>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row>
    <row r="2155" spans="1:63" s="901" customFormat="1" ht="15" customHeight="1" x14ac:dyDescent="0.15">
      <c r="A2155" s="1"/>
      <c r="B2155" s="1"/>
      <c r="C2155" s="1"/>
      <c r="D2155" s="1"/>
      <c r="E2155" s="1"/>
      <c r="F2155" s="1"/>
      <c r="G2155" s="1"/>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50"/>
      <c r="AG2155" s="54"/>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row>
    <row r="2156" spans="1:63" s="901" customFormat="1" ht="15" customHeight="1" x14ac:dyDescent="0.15">
      <c r="A2156" s="1"/>
      <c r="B2156" s="1"/>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50"/>
      <c r="AG2156" s="54"/>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row>
    <row r="2157" spans="1:63" s="901" customFormat="1" ht="15" customHeight="1" x14ac:dyDescent="0.15">
      <c r="A2157" s="1"/>
      <c r="B2157" s="1"/>
      <c r="C2157" s="1"/>
      <c r="D2157" s="1"/>
      <c r="E2157" s="1"/>
      <c r="F2157" s="1"/>
      <c r="G2157" s="1"/>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50"/>
      <c r="AG2157" s="54"/>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row>
    <row r="2158" spans="1:63" s="901" customFormat="1" ht="15" customHeight="1" x14ac:dyDescent="0.15">
      <c r="A2158" s="1"/>
      <c r="B2158" s="1"/>
      <c r="C2158" s="1"/>
      <c r="D2158" s="1"/>
      <c r="E2158" s="1"/>
      <c r="F2158" s="1"/>
      <c r="G2158" s="1"/>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50"/>
      <c r="AG2158" s="54"/>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row>
    <row r="2159" spans="1:63" s="901" customFormat="1" ht="15" customHeight="1" x14ac:dyDescent="0.15">
      <c r="A2159" s="1"/>
      <c r="B2159" s="1"/>
      <c r="C2159" s="1"/>
      <c r="D2159" s="1"/>
      <c r="E2159" s="1"/>
      <c r="F2159" s="1"/>
      <c r="G2159" s="1"/>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50"/>
      <c r="AG2159" s="54"/>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row>
    <row r="2160" spans="1:63" s="901" customFormat="1" ht="15" customHeight="1" x14ac:dyDescent="0.15">
      <c r="A2160" s="1"/>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50"/>
      <c r="AG2160" s="54"/>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row>
    <row r="2161" spans="1:63" s="901" customFormat="1" ht="15" customHeight="1" x14ac:dyDescent="0.15">
      <c r="A2161" s="1"/>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50"/>
      <c r="AG2161" s="54"/>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row>
    <row r="2162" spans="1:63" s="901" customFormat="1" ht="15" customHeight="1" x14ac:dyDescent="0.15">
      <c r="A2162" s="1"/>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50"/>
      <c r="AG2162" s="54"/>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row>
    <row r="2163" spans="1:63" s="901" customFormat="1" ht="15" customHeight="1" x14ac:dyDescent="0.15">
      <c r="A2163" s="1"/>
      <c r="B2163" s="1"/>
      <c r="C2163" s="1"/>
      <c r="D2163" s="1"/>
      <c r="E2163" s="1"/>
      <c r="F2163" s="1"/>
      <c r="G2163" s="1"/>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50"/>
      <c r="AG2163" s="54"/>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row>
    <row r="2164" spans="1:63" s="901" customFormat="1" ht="15" customHeight="1" x14ac:dyDescent="0.15">
      <c r="A2164" s="1"/>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50"/>
      <c r="AG2164" s="54"/>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row>
    <row r="2165" spans="1:63" s="901" customFormat="1" ht="15" customHeight="1" x14ac:dyDescent="0.15">
      <c r="A2165" s="1"/>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50"/>
      <c r="AG2165" s="54"/>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row>
    <row r="2166" spans="1:63" s="901" customFormat="1" ht="15" customHeight="1" x14ac:dyDescent="0.15">
      <c r="A2166" s="1"/>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50"/>
      <c r="AG2166" s="54"/>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row>
    <row r="2167" spans="1:63" s="901" customFormat="1" ht="15" customHeight="1" x14ac:dyDescent="0.15">
      <c r="A2167" s="1"/>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50"/>
      <c r="AG2167" s="54"/>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row>
    <row r="2168" spans="1:63" s="901" customFormat="1" ht="15" customHeight="1" x14ac:dyDescent="0.15">
      <c r="A2168" s="1"/>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50"/>
      <c r="AG2168" s="54"/>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row>
    <row r="2169" spans="1:63" s="901" customFormat="1" ht="15" customHeight="1" x14ac:dyDescent="0.15">
      <c r="A2169" s="1"/>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50"/>
      <c r="AG2169" s="54"/>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row>
    <row r="2170" spans="1:63" s="901" customFormat="1" ht="15" customHeight="1" x14ac:dyDescent="0.15">
      <c r="A2170" s="1"/>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50"/>
      <c r="AG2170" s="54"/>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row>
    <row r="2171" spans="1:63" s="901" customFormat="1" ht="15" customHeight="1" x14ac:dyDescent="0.15">
      <c r="A2171" s="1"/>
      <c r="B2171" s="1"/>
      <c r="C2171" s="1"/>
      <c r="D2171" s="1"/>
      <c r="E2171" s="1"/>
      <c r="F2171" s="1"/>
      <c r="G2171" s="1"/>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50"/>
      <c r="AG2171" s="54"/>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row>
    <row r="2172" spans="1:63" s="901" customFormat="1" ht="15" customHeight="1" x14ac:dyDescent="0.15">
      <c r="A2172" s="1"/>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50"/>
      <c r="AG2172" s="54"/>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row>
    <row r="2173" spans="1:63" s="901" customFormat="1" ht="15" customHeight="1" x14ac:dyDescent="0.15">
      <c r="A2173" s="1"/>
      <c r="B2173" s="1"/>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50"/>
      <c r="AG2173" s="54"/>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row>
    <row r="2174" spans="1:63" s="901" customFormat="1" ht="15" customHeight="1" x14ac:dyDescent="0.15">
      <c r="A2174" s="1"/>
      <c r="B2174" s="1"/>
      <c r="C2174" s="1"/>
      <c r="D2174" s="1"/>
      <c r="E2174" s="1"/>
      <c r="F2174" s="1"/>
      <c r="G2174" s="1"/>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50"/>
      <c r="AG2174" s="54"/>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row>
    <row r="2175" spans="1:63" s="901" customFormat="1" ht="15" customHeight="1" x14ac:dyDescent="0.15">
      <c r="A2175" s="1"/>
      <c r="B2175" s="1"/>
      <c r="C2175" s="1"/>
      <c r="D2175" s="1"/>
      <c r="E2175" s="1"/>
      <c r="F2175" s="1"/>
      <c r="G2175" s="1"/>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50"/>
      <c r="AG2175" s="54"/>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row>
    <row r="2176" spans="1:63" s="901" customFormat="1" ht="15" customHeight="1" x14ac:dyDescent="0.15">
      <c r="A2176" s="1"/>
      <c r="B2176" s="1"/>
      <c r="C2176" s="1"/>
      <c r="D2176" s="1"/>
      <c r="E2176" s="1"/>
      <c r="F2176" s="1"/>
      <c r="G2176" s="1"/>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50"/>
      <c r="AG2176" s="54"/>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row>
    <row r="2177" spans="1:63" s="901" customFormat="1" ht="15" customHeight="1" x14ac:dyDescent="0.15">
      <c r="A2177" s="1"/>
      <c r="B2177" s="1"/>
      <c r="C2177" s="1"/>
      <c r="D2177" s="1"/>
      <c r="E2177" s="1"/>
      <c r="F2177" s="1"/>
      <c r="G2177" s="1"/>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50"/>
      <c r="AG2177" s="54"/>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row>
    <row r="2178" spans="1:63" s="901" customFormat="1" ht="15" customHeight="1" x14ac:dyDescent="0.15">
      <c r="A2178" s="1"/>
      <c r="B2178" s="1"/>
      <c r="C2178" s="1"/>
      <c r="D2178" s="1"/>
      <c r="E2178" s="1"/>
      <c r="F2178" s="1"/>
      <c r="G2178" s="1"/>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50"/>
      <c r="AG2178" s="54"/>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row>
    <row r="2179" spans="1:63" s="901" customFormat="1" ht="15" customHeight="1" x14ac:dyDescent="0.15">
      <c r="A2179" s="1"/>
      <c r="B2179" s="1"/>
      <c r="C2179" s="1"/>
      <c r="D2179" s="1"/>
      <c r="E2179" s="1"/>
      <c r="F2179" s="1"/>
      <c r="G2179" s="1"/>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50"/>
      <c r="AG2179" s="54"/>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row>
    <row r="2180" spans="1:63" s="901" customFormat="1" ht="15" customHeight="1" x14ac:dyDescent="0.15">
      <c r="A2180" s="1"/>
      <c r="B2180" s="1"/>
      <c r="C2180" s="1"/>
      <c r="D2180" s="1"/>
      <c r="E2180" s="1"/>
      <c r="F2180" s="1"/>
      <c r="G2180" s="1"/>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50"/>
      <c r="AG2180" s="54"/>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row>
    <row r="2181" spans="1:63" s="901" customFormat="1" ht="15" customHeight="1" x14ac:dyDescent="0.15">
      <c r="A2181" s="1"/>
      <c r="B2181" s="1"/>
      <c r="C2181" s="1"/>
      <c r="D2181" s="1"/>
      <c r="E2181" s="1"/>
      <c r="F2181" s="1"/>
      <c r="G2181" s="1"/>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50"/>
      <c r="AG2181" s="54"/>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row>
    <row r="2182" spans="1:63" s="901" customFormat="1" ht="15" customHeight="1" x14ac:dyDescent="0.15">
      <c r="A2182" s="1"/>
      <c r="B2182" s="1"/>
      <c r="C2182" s="1"/>
      <c r="D2182" s="1"/>
      <c r="E2182" s="1"/>
      <c r="F2182" s="1"/>
      <c r="G2182" s="1"/>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50"/>
      <c r="AG2182" s="54"/>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row>
    <row r="2183" spans="1:63" s="901" customFormat="1" ht="15" customHeight="1" x14ac:dyDescent="0.15">
      <c r="A2183" s="1"/>
      <c r="B2183" s="1"/>
      <c r="C2183" s="1"/>
      <c r="D2183" s="1"/>
      <c r="E2183" s="1"/>
      <c r="F2183" s="1"/>
      <c r="G2183" s="1"/>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50"/>
      <c r="AG2183" s="54"/>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row>
    <row r="2184" spans="1:63" s="901" customFormat="1" ht="15" customHeight="1" x14ac:dyDescent="0.15">
      <c r="A2184" s="1"/>
      <c r="B2184" s="1"/>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50"/>
      <c r="AG2184" s="54"/>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row>
    <row r="2185" spans="1:63" s="901" customFormat="1" ht="15" customHeight="1" x14ac:dyDescent="0.15">
      <c r="A2185" s="1"/>
      <c r="B2185" s="1"/>
      <c r="C2185" s="1"/>
      <c r="D2185" s="1"/>
      <c r="E2185" s="1"/>
      <c r="F2185" s="1"/>
      <c r="G2185" s="1"/>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50"/>
      <c r="AG2185" s="54"/>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row>
    <row r="2186" spans="1:63" s="901" customFormat="1" ht="15" customHeight="1" x14ac:dyDescent="0.15">
      <c r="A2186" s="1"/>
      <c r="B2186" s="1"/>
      <c r="C2186" s="1"/>
      <c r="D2186" s="1"/>
      <c r="E2186" s="1"/>
      <c r="F2186" s="1"/>
      <c r="G2186" s="1"/>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50"/>
      <c r="AG2186" s="54"/>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row>
    <row r="2187" spans="1:63" s="901" customFormat="1" ht="15" customHeight="1" x14ac:dyDescent="0.15">
      <c r="A2187" s="1"/>
      <c r="B2187" s="1"/>
      <c r="C2187" s="1"/>
      <c r="D2187" s="1"/>
      <c r="E2187" s="1"/>
      <c r="F2187" s="1"/>
      <c r="G2187" s="1"/>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50"/>
      <c r="AG2187" s="54"/>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row>
    <row r="2188" spans="1:63" s="901" customFormat="1" ht="15" customHeight="1" x14ac:dyDescent="0.15">
      <c r="A2188" s="1"/>
      <c r="B2188" s="1"/>
      <c r="C2188" s="1"/>
      <c r="D2188" s="1"/>
      <c r="E2188" s="1"/>
      <c r="F2188" s="1"/>
      <c r="G2188" s="1"/>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50"/>
      <c r="AG2188" s="54"/>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row>
    <row r="2189" spans="1:63" s="901" customFormat="1" ht="15" customHeight="1" x14ac:dyDescent="0.15">
      <c r="A2189" s="1"/>
      <c r="B2189" s="1"/>
      <c r="C2189" s="1"/>
      <c r="D2189" s="1"/>
      <c r="E2189" s="1"/>
      <c r="F2189" s="1"/>
      <c r="G2189" s="1"/>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50"/>
      <c r="AG2189" s="54"/>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row>
    <row r="2190" spans="1:63" s="901" customFormat="1" ht="15" customHeight="1" x14ac:dyDescent="0.15">
      <c r="A2190" s="1"/>
      <c r="B2190" s="1"/>
      <c r="C2190" s="1"/>
      <c r="D2190" s="1"/>
      <c r="E2190" s="1"/>
      <c r="F2190" s="1"/>
      <c r="G2190" s="1"/>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50"/>
      <c r="AG2190" s="54"/>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row>
    <row r="2191" spans="1:63" s="901" customFormat="1" ht="15" customHeight="1" x14ac:dyDescent="0.15">
      <c r="A2191" s="1"/>
      <c r="B2191" s="1"/>
      <c r="C2191" s="1"/>
      <c r="D2191" s="1"/>
      <c r="E2191" s="1"/>
      <c r="F2191" s="1"/>
      <c r="G2191" s="1"/>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50"/>
      <c r="AG2191" s="54"/>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row>
    <row r="2192" spans="1:63" s="901" customFormat="1" ht="15" customHeight="1" x14ac:dyDescent="0.15">
      <c r="A2192" s="1"/>
      <c r="B2192" s="1"/>
      <c r="C2192" s="1"/>
      <c r="D2192" s="1"/>
      <c r="E2192" s="1"/>
      <c r="F2192" s="1"/>
      <c r="G2192" s="1"/>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50"/>
      <c r="AG2192" s="54"/>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row>
    <row r="2193" spans="1:63" s="901" customFormat="1" ht="15" customHeight="1" x14ac:dyDescent="0.15">
      <c r="A2193" s="1"/>
      <c r="B2193" s="1"/>
      <c r="C2193" s="1"/>
      <c r="D2193" s="1"/>
      <c r="E2193" s="1"/>
      <c r="F2193" s="1"/>
      <c r="G2193" s="1"/>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50"/>
      <c r="AG2193" s="54"/>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row>
    <row r="2194" spans="1:63" s="901" customFormat="1" ht="15" customHeight="1" x14ac:dyDescent="0.15">
      <c r="A2194" s="1"/>
      <c r="B2194" s="1"/>
      <c r="C2194" s="1"/>
      <c r="D2194" s="1"/>
      <c r="E2194" s="1"/>
      <c r="F2194" s="1"/>
      <c r="G2194" s="1"/>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50"/>
      <c r="AG2194" s="54"/>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row>
    <row r="2195" spans="1:63" s="901" customFormat="1" ht="15" customHeight="1" x14ac:dyDescent="0.15">
      <c r="A2195" s="1"/>
      <c r="B2195" s="1"/>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50"/>
      <c r="AG2195" s="54"/>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row>
    <row r="2196" spans="1:63" s="901" customFormat="1" ht="15" customHeight="1" x14ac:dyDescent="0.15">
      <c r="A2196" s="1"/>
      <c r="B2196" s="1"/>
      <c r="C2196" s="1"/>
      <c r="D2196" s="1"/>
      <c r="E2196" s="1"/>
      <c r="F2196" s="1"/>
      <c r="G2196" s="1"/>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50"/>
      <c r="AG2196" s="54"/>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row>
    <row r="2197" spans="1:63" s="901" customFormat="1" ht="15" customHeight="1" x14ac:dyDescent="0.15">
      <c r="A2197" s="1"/>
      <c r="B2197" s="1"/>
      <c r="C2197" s="1"/>
      <c r="D2197" s="1"/>
      <c r="E2197" s="1"/>
      <c r="F2197" s="1"/>
      <c r="G2197" s="1"/>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50"/>
      <c r="AG2197" s="54"/>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row>
    <row r="2198" spans="1:63" s="901" customFormat="1" ht="15" customHeight="1" x14ac:dyDescent="0.15">
      <c r="A2198" s="1"/>
      <c r="B2198" s="1"/>
      <c r="C2198" s="1"/>
      <c r="D2198" s="1"/>
      <c r="E2198" s="1"/>
      <c r="F2198" s="1"/>
      <c r="G2198" s="1"/>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50"/>
      <c r="AG2198" s="54"/>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row>
    <row r="2199" spans="1:63" s="901" customFormat="1" ht="15" customHeight="1" x14ac:dyDescent="0.15">
      <c r="A2199" s="1"/>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50"/>
      <c r="AG2199" s="54"/>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row>
    <row r="2200" spans="1:63" s="901" customFormat="1" ht="15" customHeight="1" x14ac:dyDescent="0.15">
      <c r="A2200" s="1"/>
      <c r="B2200" s="1"/>
      <c r="C2200" s="1"/>
      <c r="D2200" s="1"/>
      <c r="E2200" s="1"/>
      <c r="F2200" s="1"/>
      <c r="G2200" s="1"/>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50"/>
      <c r="AG2200" s="54"/>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row>
    <row r="2201" spans="1:63" s="901" customFormat="1" ht="15" customHeight="1" x14ac:dyDescent="0.15">
      <c r="A2201" s="1"/>
      <c r="B2201" s="1"/>
      <c r="C2201" s="1"/>
      <c r="D2201" s="1"/>
      <c r="E2201" s="1"/>
      <c r="F2201" s="1"/>
      <c r="G2201" s="1"/>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50"/>
      <c r="AG2201" s="54"/>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row>
    <row r="2202" spans="1:63" s="901" customFormat="1" ht="15" customHeight="1" x14ac:dyDescent="0.15">
      <c r="A2202" s="1"/>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50"/>
      <c r="AG2202" s="54"/>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row>
    <row r="2203" spans="1:63" s="901" customFormat="1" ht="15" customHeight="1" x14ac:dyDescent="0.15">
      <c r="A2203" s="1"/>
      <c r="B2203" s="1"/>
      <c r="C2203" s="1"/>
      <c r="D2203" s="1"/>
      <c r="E2203" s="1"/>
      <c r="F2203" s="1"/>
      <c r="G2203" s="1"/>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50"/>
      <c r="AG2203" s="54"/>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row>
    <row r="2204" spans="1:63" s="901" customFormat="1" ht="15" customHeight="1" x14ac:dyDescent="0.15">
      <c r="A2204" s="1"/>
      <c r="B2204" s="1"/>
      <c r="C2204" s="1"/>
      <c r="D2204" s="1"/>
      <c r="E2204" s="1"/>
      <c r="F2204" s="1"/>
      <c r="G2204" s="1"/>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50"/>
      <c r="AG2204" s="54"/>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row>
    <row r="2205" spans="1:63" s="901" customFormat="1" ht="15" customHeight="1" x14ac:dyDescent="0.15">
      <c r="A2205" s="1"/>
      <c r="B2205" s="1"/>
      <c r="C2205" s="1"/>
      <c r="D2205" s="1"/>
      <c r="E2205" s="1"/>
      <c r="F2205" s="1"/>
      <c r="G2205" s="1"/>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50"/>
      <c r="AG2205" s="54"/>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row>
    <row r="2206" spans="1:63" s="901" customFormat="1" ht="15" customHeight="1" x14ac:dyDescent="0.15">
      <c r="A2206" s="1"/>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50"/>
      <c r="AG2206" s="54"/>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row>
    <row r="2207" spans="1:63" s="901" customFormat="1" ht="15" customHeight="1" x14ac:dyDescent="0.15">
      <c r="A2207" s="1"/>
      <c r="B2207" s="1"/>
      <c r="C2207" s="1"/>
      <c r="D2207" s="1"/>
      <c r="E2207" s="1"/>
      <c r="F2207" s="1"/>
      <c r="G2207" s="1"/>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50"/>
      <c r="AG2207" s="54"/>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row>
    <row r="2208" spans="1:63" s="901" customFormat="1" ht="15" customHeight="1" x14ac:dyDescent="0.15">
      <c r="A2208" s="1"/>
      <c r="B2208" s="1"/>
      <c r="C2208" s="1"/>
      <c r="D2208" s="1"/>
      <c r="E2208" s="1"/>
      <c r="F2208" s="1"/>
      <c r="G2208" s="1"/>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50"/>
      <c r="AG2208" s="54"/>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row>
    <row r="2209" spans="1:63" s="901" customFormat="1" ht="15" customHeight="1" x14ac:dyDescent="0.15">
      <c r="A2209" s="1"/>
      <c r="B2209" s="1"/>
      <c r="C2209" s="1"/>
      <c r="D2209" s="1"/>
      <c r="E2209" s="1"/>
      <c r="F2209" s="1"/>
      <c r="G2209" s="1"/>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50"/>
      <c r="AG2209" s="54"/>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row>
    <row r="2210" spans="1:63" s="901" customFormat="1" ht="15" customHeight="1" x14ac:dyDescent="0.15">
      <c r="A2210" s="1"/>
      <c r="B2210" s="1"/>
      <c r="C2210" s="1"/>
      <c r="D2210" s="1"/>
      <c r="E2210" s="1"/>
      <c r="F2210" s="1"/>
      <c r="G2210" s="1"/>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50"/>
      <c r="AG2210" s="54"/>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row>
    <row r="2211" spans="1:63" s="901" customFormat="1" ht="15" customHeight="1" x14ac:dyDescent="0.15">
      <c r="A2211" s="1"/>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50"/>
      <c r="AG2211" s="54"/>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row>
    <row r="2212" spans="1:63" s="901" customFormat="1" ht="15" customHeight="1" x14ac:dyDescent="0.15">
      <c r="A2212" s="1"/>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50"/>
      <c r="AG2212" s="54"/>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row>
    <row r="2213" spans="1:63" s="901" customFormat="1" ht="15" customHeight="1" x14ac:dyDescent="0.15">
      <c r="A2213" s="1"/>
      <c r="B2213" s="1"/>
      <c r="C2213" s="1"/>
      <c r="D2213" s="1"/>
      <c r="E2213" s="1"/>
      <c r="F2213" s="1"/>
      <c r="G2213" s="1"/>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50"/>
      <c r="AG2213" s="54"/>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row>
    <row r="2214" spans="1:63" s="901" customFormat="1" ht="15" customHeight="1" x14ac:dyDescent="0.15">
      <c r="A2214" s="1"/>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50"/>
      <c r="AG2214" s="54"/>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row>
    <row r="2215" spans="1:63" s="901" customFormat="1" ht="15" customHeight="1" x14ac:dyDescent="0.15">
      <c r="A2215" s="1"/>
      <c r="B2215" s="1"/>
      <c r="C2215" s="1"/>
      <c r="D2215" s="1"/>
      <c r="E2215" s="1"/>
      <c r="F2215" s="1"/>
      <c r="G2215" s="1"/>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50"/>
      <c r="AG2215" s="54"/>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row>
    <row r="2216" spans="1:63" s="901" customFormat="1" ht="15" customHeight="1" x14ac:dyDescent="0.15">
      <c r="A2216" s="1"/>
      <c r="B2216" s="1"/>
      <c r="C2216" s="1"/>
      <c r="D2216" s="1"/>
      <c r="E2216" s="1"/>
      <c r="F2216" s="1"/>
      <c r="G2216" s="1"/>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50"/>
      <c r="AG2216" s="54"/>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row>
    <row r="2217" spans="1:63" s="901" customFormat="1" ht="15" customHeight="1" x14ac:dyDescent="0.15">
      <c r="A2217" s="1"/>
      <c r="B2217" s="1"/>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50"/>
      <c r="AG2217" s="54"/>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row>
    <row r="2218" spans="1:63" s="901" customFormat="1" ht="15" customHeight="1" x14ac:dyDescent="0.15">
      <c r="A2218" s="1"/>
      <c r="B2218" s="1"/>
      <c r="C2218" s="1"/>
      <c r="D2218" s="1"/>
      <c r="E2218" s="1"/>
      <c r="F2218" s="1"/>
      <c r="G2218" s="1"/>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50"/>
      <c r="AG2218" s="54"/>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row>
    <row r="2219" spans="1:63" s="901" customFormat="1" ht="15" customHeight="1" x14ac:dyDescent="0.15">
      <c r="A2219" s="1"/>
      <c r="B2219" s="1"/>
      <c r="C2219" s="1"/>
      <c r="D2219" s="1"/>
      <c r="E2219" s="1"/>
      <c r="F2219" s="1"/>
      <c r="G2219" s="1"/>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50"/>
      <c r="AG2219" s="54"/>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row>
    <row r="2220" spans="1:63" s="901" customFormat="1" ht="15" customHeight="1" x14ac:dyDescent="0.15">
      <c r="A2220" s="1"/>
      <c r="B2220" s="1"/>
      <c r="C2220" s="1"/>
      <c r="D2220" s="1"/>
      <c r="E2220" s="1"/>
      <c r="F2220" s="1"/>
      <c r="G2220" s="1"/>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50"/>
      <c r="AG2220" s="54"/>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row>
    <row r="2221" spans="1:63" s="901" customFormat="1" ht="15" customHeight="1" x14ac:dyDescent="0.15">
      <c r="A2221" s="1"/>
      <c r="B2221" s="1"/>
      <c r="C2221" s="1"/>
      <c r="D2221" s="1"/>
      <c r="E2221" s="1"/>
      <c r="F2221" s="1"/>
      <c r="G2221" s="1"/>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50"/>
      <c r="AG2221" s="54"/>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row>
    <row r="2222" spans="1:63" s="901" customFormat="1" ht="15" customHeight="1" x14ac:dyDescent="0.15">
      <c r="A2222" s="1"/>
      <c r="B2222" s="1"/>
      <c r="C2222" s="1"/>
      <c r="D2222" s="1"/>
      <c r="E2222" s="1"/>
      <c r="F2222" s="1"/>
      <c r="G2222" s="1"/>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50"/>
      <c r="AG2222" s="54"/>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row>
    <row r="2223" spans="1:63" s="901" customFormat="1" ht="15" customHeight="1" x14ac:dyDescent="0.15">
      <c r="A2223" s="1"/>
      <c r="B2223" s="1"/>
      <c r="C2223" s="1"/>
      <c r="D2223" s="1"/>
      <c r="E2223" s="1"/>
      <c r="F2223" s="1"/>
      <c r="G2223" s="1"/>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50"/>
      <c r="AG2223" s="54"/>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row>
    <row r="2224" spans="1:63" s="901" customFormat="1" ht="15" customHeight="1" x14ac:dyDescent="0.15">
      <c r="A2224" s="1"/>
      <c r="B2224" s="1"/>
      <c r="C2224" s="1"/>
      <c r="D2224" s="1"/>
      <c r="E2224" s="1"/>
      <c r="F2224" s="1"/>
      <c r="G2224" s="1"/>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50"/>
      <c r="AG2224" s="54"/>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row>
    <row r="2225" spans="1:63" s="901" customFormat="1" ht="15" customHeight="1" x14ac:dyDescent="0.15">
      <c r="A2225" s="1"/>
      <c r="B2225" s="1"/>
      <c r="C2225" s="1"/>
      <c r="D2225" s="1"/>
      <c r="E2225" s="1"/>
      <c r="F2225" s="1"/>
      <c r="G2225" s="1"/>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50"/>
      <c r="AG2225" s="54"/>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row>
    <row r="2226" spans="1:63" s="901" customFormat="1" ht="15" customHeight="1" x14ac:dyDescent="0.15">
      <c r="A2226" s="1"/>
      <c r="B2226" s="1"/>
      <c r="C2226" s="1"/>
      <c r="D2226" s="1"/>
      <c r="E2226" s="1"/>
      <c r="F2226" s="1"/>
      <c r="G2226" s="1"/>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50"/>
      <c r="AG2226" s="54"/>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row>
    <row r="2227" spans="1:63" s="901" customFormat="1" ht="15" customHeight="1" x14ac:dyDescent="0.15">
      <c r="A2227" s="1"/>
      <c r="B2227" s="1"/>
      <c r="C2227" s="1"/>
      <c r="D2227" s="1"/>
      <c r="E2227" s="1"/>
      <c r="F2227" s="1"/>
      <c r="G2227" s="1"/>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50"/>
      <c r="AG2227" s="54"/>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row>
    <row r="2228" spans="1:63" s="901" customFormat="1" ht="15" customHeight="1" x14ac:dyDescent="0.15">
      <c r="A2228" s="1"/>
      <c r="B2228" s="1"/>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50"/>
      <c r="AG2228" s="54"/>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row>
    <row r="2229" spans="1:63" s="901" customFormat="1" ht="15" customHeight="1" x14ac:dyDescent="0.15">
      <c r="A2229" s="1"/>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50"/>
      <c r="AG2229" s="54"/>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row>
    <row r="2230" spans="1:63" s="901" customFormat="1" ht="15" customHeight="1" x14ac:dyDescent="0.15">
      <c r="A2230" s="1"/>
      <c r="B2230" s="1"/>
      <c r="C2230" s="1"/>
      <c r="D2230" s="1"/>
      <c r="E2230" s="1"/>
      <c r="F2230" s="1"/>
      <c r="G2230" s="1"/>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50"/>
      <c r="AG2230" s="54"/>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row>
    <row r="2231" spans="1:63" s="901" customFormat="1" ht="15" customHeight="1" x14ac:dyDescent="0.15">
      <c r="A2231" s="1"/>
      <c r="B2231" s="1"/>
      <c r="C2231" s="1"/>
      <c r="D2231" s="1"/>
      <c r="E2231" s="1"/>
      <c r="F2231" s="1"/>
      <c r="G2231" s="1"/>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50"/>
      <c r="AG2231" s="54"/>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row>
    <row r="2232" spans="1:63" s="901" customFormat="1" ht="15" customHeight="1" x14ac:dyDescent="0.15">
      <c r="A2232" s="1"/>
      <c r="B2232" s="1"/>
      <c r="C2232" s="1"/>
      <c r="D2232" s="1"/>
      <c r="E2232" s="1"/>
      <c r="F2232" s="1"/>
      <c r="G2232" s="1"/>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50"/>
      <c r="AG2232" s="54"/>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row>
    <row r="2233" spans="1:63" s="901" customFormat="1" ht="15" customHeight="1" x14ac:dyDescent="0.15">
      <c r="A2233" s="1"/>
      <c r="B2233" s="1"/>
      <c r="C2233" s="1"/>
      <c r="D2233" s="1"/>
      <c r="E2233" s="1"/>
      <c r="F2233" s="1"/>
      <c r="G2233" s="1"/>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50"/>
      <c r="AG2233" s="54"/>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row>
    <row r="2234" spans="1:63" s="901" customFormat="1" ht="15" customHeight="1" x14ac:dyDescent="0.15">
      <c r="A2234" s="1"/>
      <c r="B2234" s="1"/>
      <c r="C2234" s="1"/>
      <c r="D2234" s="1"/>
      <c r="E2234" s="1"/>
      <c r="F2234" s="1"/>
      <c r="G2234" s="1"/>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50"/>
      <c r="AG2234" s="54"/>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row>
    <row r="2235" spans="1:63" s="901" customFormat="1" ht="15" customHeight="1" x14ac:dyDescent="0.15">
      <c r="A2235" s="1"/>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50"/>
      <c r="AG2235" s="54"/>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row>
    <row r="2236" spans="1:63" s="901" customFormat="1" ht="15" customHeight="1" x14ac:dyDescent="0.15">
      <c r="A2236" s="1"/>
      <c r="B2236" s="1"/>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50"/>
      <c r="AG2236" s="54"/>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row>
    <row r="2237" spans="1:63" s="901" customFormat="1" ht="15" customHeight="1" x14ac:dyDescent="0.15">
      <c r="A2237" s="1"/>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50"/>
      <c r="AG2237" s="54"/>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row>
    <row r="2238" spans="1:63" s="901" customFormat="1" ht="15" customHeight="1" x14ac:dyDescent="0.15">
      <c r="A2238" s="1"/>
      <c r="B2238" s="1"/>
      <c r="C2238" s="1"/>
      <c r="D2238" s="1"/>
      <c r="E2238" s="1"/>
      <c r="F2238" s="1"/>
      <c r="G2238" s="1"/>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50"/>
      <c r="AG2238" s="54"/>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row>
    <row r="2239" spans="1:63" s="901" customFormat="1" ht="15" customHeight="1" x14ac:dyDescent="0.15">
      <c r="A2239" s="1"/>
      <c r="B2239" s="1"/>
      <c r="C2239" s="1"/>
      <c r="D2239" s="1"/>
      <c r="E2239" s="1"/>
      <c r="F2239" s="1"/>
      <c r="G2239" s="1"/>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50"/>
      <c r="AG2239" s="54"/>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row>
    <row r="2240" spans="1:63" s="901" customFormat="1" ht="15" customHeight="1" x14ac:dyDescent="0.15">
      <c r="A2240" s="1"/>
      <c r="B2240" s="1"/>
      <c r="C2240" s="1"/>
      <c r="D2240" s="1"/>
      <c r="E2240" s="1"/>
      <c r="F2240" s="1"/>
      <c r="G2240" s="1"/>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50"/>
      <c r="AG2240" s="54"/>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row>
    <row r="2241" spans="1:63" s="901" customFormat="1" ht="15" customHeight="1" x14ac:dyDescent="0.15">
      <c r="A2241" s="1"/>
      <c r="B2241" s="1"/>
      <c r="C2241" s="1"/>
      <c r="D2241" s="1"/>
      <c r="E2241" s="1"/>
      <c r="F2241" s="1"/>
      <c r="G2241" s="1"/>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50"/>
      <c r="AG2241" s="54"/>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row>
    <row r="2242" spans="1:63" s="901" customFormat="1" ht="15" customHeight="1" x14ac:dyDescent="0.15">
      <c r="A2242" s="1"/>
      <c r="B2242" s="1"/>
      <c r="C2242" s="1"/>
      <c r="D2242" s="1"/>
      <c r="E2242" s="1"/>
      <c r="F2242" s="1"/>
      <c r="G2242" s="1"/>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50"/>
      <c r="AG2242" s="54"/>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row>
    <row r="2243" spans="1:63" s="901" customFormat="1" ht="15" customHeight="1" x14ac:dyDescent="0.15">
      <c r="A2243" s="1"/>
      <c r="B2243" s="1"/>
      <c r="C2243" s="1"/>
      <c r="D2243" s="1"/>
      <c r="E2243" s="1"/>
      <c r="F2243" s="1"/>
      <c r="G2243" s="1"/>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50"/>
      <c r="AG2243" s="54"/>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row>
    <row r="2244" spans="1:63" s="901" customFormat="1" ht="15" customHeight="1" x14ac:dyDescent="0.15">
      <c r="A2244" s="1"/>
      <c r="B2244" s="1"/>
      <c r="C2244" s="1"/>
      <c r="D2244" s="1"/>
      <c r="E2244" s="1"/>
      <c r="F2244" s="1"/>
      <c r="G2244" s="1"/>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50"/>
      <c r="AG2244" s="54"/>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row>
    <row r="2245" spans="1:63" s="901" customFormat="1" ht="15" customHeight="1" x14ac:dyDescent="0.15">
      <c r="A2245" s="1"/>
      <c r="B2245" s="1"/>
      <c r="C2245" s="1"/>
      <c r="D2245" s="1"/>
      <c r="E2245" s="1"/>
      <c r="F2245" s="1"/>
      <c r="G2245" s="1"/>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50"/>
      <c r="AG2245" s="54"/>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row>
    <row r="2246" spans="1:63" s="901" customFormat="1" ht="15" customHeight="1" x14ac:dyDescent="0.15">
      <c r="A2246" s="1"/>
      <c r="B2246" s="1"/>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50"/>
      <c r="AG2246" s="54"/>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row>
    <row r="2247" spans="1:63" s="901" customFormat="1" ht="15" customHeight="1" x14ac:dyDescent="0.15">
      <c r="A2247" s="1"/>
      <c r="B2247" s="1"/>
      <c r="C2247" s="1"/>
      <c r="D2247" s="1"/>
      <c r="E2247" s="1"/>
      <c r="F2247" s="1"/>
      <c r="G2247" s="1"/>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50"/>
      <c r="AG2247" s="54"/>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row>
    <row r="2248" spans="1:63" s="901" customFormat="1" ht="15" customHeight="1" x14ac:dyDescent="0.15">
      <c r="A2248" s="1"/>
      <c r="B2248" s="1"/>
      <c r="C2248" s="1"/>
      <c r="D2248" s="1"/>
      <c r="E2248" s="1"/>
      <c r="F2248" s="1"/>
      <c r="G2248" s="1"/>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50"/>
      <c r="AG2248" s="54"/>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row>
    <row r="2249" spans="1:63" s="901" customFormat="1" ht="15" customHeight="1" x14ac:dyDescent="0.15">
      <c r="A2249" s="1"/>
      <c r="B2249" s="1"/>
      <c r="C2249" s="1"/>
      <c r="D2249" s="1"/>
      <c r="E2249" s="1"/>
      <c r="F2249" s="1"/>
      <c r="G2249" s="1"/>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50"/>
      <c r="AG2249" s="54"/>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row>
    <row r="2250" spans="1:63" s="901" customFormat="1" ht="15" customHeight="1" x14ac:dyDescent="0.15">
      <c r="A2250" s="1"/>
      <c r="B2250" s="1"/>
      <c r="C2250" s="1"/>
      <c r="D2250" s="1"/>
      <c r="E2250" s="1"/>
      <c r="F2250" s="1"/>
      <c r="G2250" s="1"/>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50"/>
      <c r="AG2250" s="54"/>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row>
    <row r="2251" spans="1:63" s="901" customFormat="1" ht="15" customHeight="1" x14ac:dyDescent="0.15">
      <c r="A2251" s="1"/>
      <c r="B2251" s="1"/>
      <c r="C2251" s="1"/>
      <c r="D2251" s="1"/>
      <c r="E2251" s="1"/>
      <c r="F2251" s="1"/>
      <c r="G2251" s="1"/>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50"/>
      <c r="AG2251" s="54"/>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row>
    <row r="2252" spans="1:63" s="901" customFormat="1" ht="15" customHeight="1" x14ac:dyDescent="0.15">
      <c r="A2252" s="1"/>
      <c r="B2252" s="1"/>
      <c r="C2252" s="1"/>
      <c r="D2252" s="1"/>
      <c r="E2252" s="1"/>
      <c r="F2252" s="1"/>
      <c r="G2252" s="1"/>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50"/>
      <c r="AG2252" s="54"/>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row>
    <row r="2253" spans="1:63" s="901" customFormat="1" ht="15" customHeight="1" x14ac:dyDescent="0.15">
      <c r="A2253" s="1"/>
      <c r="B2253" s="1"/>
      <c r="C2253" s="1"/>
      <c r="D2253" s="1"/>
      <c r="E2253" s="1"/>
      <c r="F2253" s="1"/>
      <c r="G2253" s="1"/>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50"/>
      <c r="AG2253" s="54"/>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row>
    <row r="2254" spans="1:63" s="901" customFormat="1" ht="15" customHeight="1" x14ac:dyDescent="0.15">
      <c r="A2254" s="1"/>
      <c r="B2254" s="1"/>
      <c r="C2254" s="1"/>
      <c r="D2254" s="1"/>
      <c r="E2254" s="1"/>
      <c r="F2254" s="1"/>
      <c r="G2254" s="1"/>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50"/>
      <c r="AG2254" s="54"/>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row>
    <row r="2255" spans="1:63" s="901" customFormat="1" ht="15" customHeight="1" x14ac:dyDescent="0.15">
      <c r="A2255" s="1"/>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50"/>
      <c r="AG2255" s="54"/>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row>
    <row r="2256" spans="1:63" s="901" customFormat="1" ht="15" customHeight="1" x14ac:dyDescent="0.15">
      <c r="A2256" s="1"/>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50"/>
      <c r="AG2256" s="54"/>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row>
    <row r="2257" spans="1:63" s="901" customFormat="1" ht="15" customHeight="1" x14ac:dyDescent="0.15">
      <c r="A2257" s="1"/>
      <c r="B2257" s="1"/>
      <c r="C2257" s="1"/>
      <c r="D2257" s="1"/>
      <c r="E2257" s="1"/>
      <c r="F2257" s="1"/>
      <c r="G2257" s="1"/>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50"/>
      <c r="AG2257" s="54"/>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row>
    <row r="2258" spans="1:63" s="901" customFormat="1" ht="15" customHeight="1" x14ac:dyDescent="0.15">
      <c r="A2258" s="1"/>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50"/>
      <c r="AG2258" s="54"/>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row>
    <row r="2259" spans="1:63" s="901" customFormat="1" ht="15" customHeight="1" x14ac:dyDescent="0.15">
      <c r="A2259" s="1"/>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50"/>
      <c r="AG2259" s="54"/>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row>
    <row r="2260" spans="1:63" s="901" customFormat="1" ht="15" customHeight="1" x14ac:dyDescent="0.15">
      <c r="A2260" s="1"/>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50"/>
      <c r="AG2260" s="54"/>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row>
    <row r="2261" spans="1:63" s="901" customFormat="1" ht="15" customHeight="1" x14ac:dyDescent="0.15">
      <c r="A2261" s="1"/>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50"/>
      <c r="AG2261" s="54"/>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row>
    <row r="2262" spans="1:63" s="901" customFormat="1" ht="15" customHeight="1" x14ac:dyDescent="0.15">
      <c r="A2262" s="1"/>
      <c r="B2262" s="1"/>
      <c r="C2262" s="1"/>
      <c r="D2262" s="1"/>
      <c r="E2262" s="1"/>
      <c r="F2262" s="1"/>
      <c r="G2262" s="1"/>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50"/>
      <c r="AG2262" s="54"/>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row>
    <row r="2263" spans="1:63" s="901" customFormat="1" ht="15" customHeight="1" x14ac:dyDescent="0.15">
      <c r="A2263" s="1"/>
      <c r="B2263" s="1"/>
      <c r="C2263" s="1"/>
      <c r="D2263" s="1"/>
      <c r="E2263" s="1"/>
      <c r="F2263" s="1"/>
      <c r="G2263" s="1"/>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50"/>
      <c r="AG2263" s="54"/>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row>
    <row r="2264" spans="1:63" s="901" customFormat="1" ht="15" customHeight="1" x14ac:dyDescent="0.15">
      <c r="A2264" s="1"/>
      <c r="B2264" s="1"/>
      <c r="C2264" s="1"/>
      <c r="D2264" s="1"/>
      <c r="E2264" s="1"/>
      <c r="F2264" s="1"/>
      <c r="G2264" s="1"/>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50"/>
      <c r="AG2264" s="54"/>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row>
    <row r="2265" spans="1:63" s="901" customFormat="1" ht="15" customHeight="1" x14ac:dyDescent="0.15">
      <c r="A2265" s="1"/>
      <c r="B2265" s="1"/>
      <c r="C2265" s="1"/>
      <c r="D2265" s="1"/>
      <c r="E2265" s="1"/>
      <c r="F2265" s="1"/>
      <c r="G2265" s="1"/>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50"/>
      <c r="AG2265" s="54"/>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row>
    <row r="2266" spans="1:63" s="901" customFormat="1" ht="15" customHeight="1" x14ac:dyDescent="0.15">
      <c r="A2266" s="1"/>
      <c r="B2266" s="1"/>
      <c r="C2266" s="1"/>
      <c r="D2266" s="1"/>
      <c r="E2266" s="1"/>
      <c r="F2266" s="1"/>
      <c r="G2266" s="1"/>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50"/>
      <c r="AG2266" s="54"/>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row>
    <row r="2267" spans="1:63" s="901" customFormat="1" ht="15" customHeight="1" x14ac:dyDescent="0.15">
      <c r="A2267" s="1"/>
      <c r="B2267" s="1"/>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50"/>
      <c r="AG2267" s="54"/>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row>
    <row r="2268" spans="1:63" s="901" customFormat="1" ht="15" customHeight="1" x14ac:dyDescent="0.15">
      <c r="A2268" s="1"/>
      <c r="B2268" s="1"/>
      <c r="C2268" s="1"/>
      <c r="D2268" s="1"/>
      <c r="E2268" s="1"/>
      <c r="F2268" s="1"/>
      <c r="G2268" s="1"/>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50"/>
      <c r="AG2268" s="54"/>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row>
    <row r="2269" spans="1:63" s="901" customFormat="1" ht="15" customHeight="1" x14ac:dyDescent="0.15">
      <c r="A2269" s="1"/>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50"/>
      <c r="AG2269" s="54"/>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row>
    <row r="2270" spans="1:63" s="901" customFormat="1" ht="15" customHeight="1" x14ac:dyDescent="0.15">
      <c r="A2270" s="1"/>
      <c r="B2270" s="1"/>
      <c r="C2270" s="1"/>
      <c r="D2270" s="1"/>
      <c r="E2270" s="1"/>
      <c r="F2270" s="1"/>
      <c r="G2270" s="1"/>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50"/>
      <c r="AG2270" s="54"/>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row>
    <row r="2271" spans="1:63" s="901" customFormat="1" ht="15" customHeight="1" x14ac:dyDescent="0.15">
      <c r="A2271" s="1"/>
      <c r="B2271" s="1"/>
      <c r="C2271" s="1"/>
      <c r="D2271" s="1"/>
      <c r="E2271" s="1"/>
      <c r="F2271" s="1"/>
      <c r="G2271" s="1"/>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50"/>
      <c r="AG2271" s="54"/>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row>
    <row r="2272" spans="1:63" s="901" customFormat="1" ht="15" customHeight="1" x14ac:dyDescent="0.15">
      <c r="A2272" s="1"/>
      <c r="B2272" s="1"/>
      <c r="C2272" s="1"/>
      <c r="D2272" s="1"/>
      <c r="E2272" s="1"/>
      <c r="F2272" s="1"/>
      <c r="G2272" s="1"/>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50"/>
      <c r="AG2272" s="54"/>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row>
    <row r="2273" spans="1:63" s="901" customFormat="1" ht="15" customHeight="1" x14ac:dyDescent="0.15">
      <c r="A2273" s="1"/>
      <c r="B2273" s="1"/>
      <c r="C2273" s="1"/>
      <c r="D2273" s="1"/>
      <c r="E2273" s="1"/>
      <c r="F2273" s="1"/>
      <c r="G2273" s="1"/>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50"/>
      <c r="AG2273" s="54"/>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row>
    <row r="2274" spans="1:63" s="901" customFormat="1" ht="15" customHeight="1" x14ac:dyDescent="0.15">
      <c r="A2274" s="1"/>
      <c r="B2274" s="1"/>
      <c r="C2274" s="1"/>
      <c r="D2274" s="1"/>
      <c r="E2274" s="1"/>
      <c r="F2274" s="1"/>
      <c r="G2274" s="1"/>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50"/>
      <c r="AG2274" s="54"/>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row>
    <row r="2275" spans="1:63" s="901" customFormat="1" ht="15" customHeight="1" x14ac:dyDescent="0.15">
      <c r="A2275" s="1"/>
      <c r="B2275" s="1"/>
      <c r="C2275" s="1"/>
      <c r="D2275" s="1"/>
      <c r="E2275" s="1"/>
      <c r="F2275" s="1"/>
      <c r="G2275" s="1"/>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50"/>
      <c r="AG2275" s="54"/>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row>
    <row r="2276" spans="1:63" s="901" customFormat="1" ht="15" customHeight="1" x14ac:dyDescent="0.15">
      <c r="A2276" s="1"/>
      <c r="B2276" s="1"/>
      <c r="C2276" s="1"/>
      <c r="D2276" s="1"/>
      <c r="E2276" s="1"/>
      <c r="F2276" s="1"/>
      <c r="G2276" s="1"/>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50"/>
      <c r="AG2276" s="54"/>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row>
    <row r="2277" spans="1:63" s="901" customFormat="1" ht="15" customHeight="1" x14ac:dyDescent="0.15">
      <c r="A2277" s="1"/>
      <c r="B2277" s="1"/>
      <c r="C2277" s="1"/>
      <c r="D2277" s="1"/>
      <c r="E2277" s="1"/>
      <c r="F2277" s="1"/>
      <c r="G2277" s="1"/>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50"/>
      <c r="AG2277" s="54"/>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row>
    <row r="2278" spans="1:63" s="901" customFormat="1" ht="15" customHeight="1" x14ac:dyDescent="0.15">
      <c r="A2278" s="1"/>
      <c r="B2278" s="1"/>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50"/>
      <c r="AG2278" s="54"/>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row>
    <row r="2279" spans="1:63" s="901" customFormat="1" ht="15" customHeight="1" x14ac:dyDescent="0.15">
      <c r="A2279" s="1"/>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50"/>
      <c r="AG2279" s="54"/>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row>
    <row r="2280" spans="1:63" s="901" customFormat="1" ht="15" customHeight="1" x14ac:dyDescent="0.15">
      <c r="A2280" s="1"/>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50"/>
      <c r="AG2280" s="54"/>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row>
    <row r="2281" spans="1:63" s="901" customFormat="1" ht="15" customHeight="1" x14ac:dyDescent="0.15">
      <c r="A2281" s="1"/>
      <c r="B2281" s="1"/>
      <c r="C2281" s="1"/>
      <c r="D2281" s="1"/>
      <c r="E2281" s="1"/>
      <c r="F2281" s="1"/>
      <c r="G2281" s="1"/>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50"/>
      <c r="AG2281" s="54"/>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row>
    <row r="2282" spans="1:63" s="901" customFormat="1" ht="15" customHeight="1" x14ac:dyDescent="0.15">
      <c r="A2282" s="1"/>
      <c r="B2282" s="1"/>
      <c r="C2282" s="1"/>
      <c r="D2282" s="1"/>
      <c r="E2282" s="1"/>
      <c r="F2282" s="1"/>
      <c r="G2282" s="1"/>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50"/>
      <c r="AG2282" s="54"/>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row>
    <row r="2283" spans="1:63" s="901" customFormat="1" ht="15" customHeight="1" x14ac:dyDescent="0.15">
      <c r="A2283" s="1"/>
      <c r="B2283" s="1"/>
      <c r="C2283" s="1"/>
      <c r="D2283" s="1"/>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50"/>
      <c r="AG2283" s="54"/>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row>
    <row r="2284" spans="1:63" s="901" customFormat="1" ht="15" customHeight="1" x14ac:dyDescent="0.15">
      <c r="A2284" s="1"/>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50"/>
      <c r="AG2284" s="54"/>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row>
    <row r="2285" spans="1:63" s="901" customFormat="1" ht="15" customHeight="1" x14ac:dyDescent="0.15">
      <c r="A2285" s="1"/>
      <c r="B2285" s="1"/>
      <c r="C2285" s="1"/>
      <c r="D2285" s="1"/>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50"/>
      <c r="AG2285" s="54"/>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row>
    <row r="2286" spans="1:63" s="901" customFormat="1" ht="15" customHeight="1" x14ac:dyDescent="0.15">
      <c r="A2286" s="1"/>
      <c r="B2286" s="1"/>
      <c r="C2286" s="1"/>
      <c r="D2286" s="1"/>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50"/>
      <c r="AG2286" s="54"/>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row>
    <row r="2287" spans="1:63" s="901" customFormat="1" ht="15" customHeight="1" x14ac:dyDescent="0.15">
      <c r="A2287" s="1"/>
      <c r="B2287" s="1"/>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50"/>
      <c r="AG2287" s="54"/>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row>
    <row r="2288" spans="1:63" s="901" customFormat="1" ht="15" customHeight="1" x14ac:dyDescent="0.15">
      <c r="A2288" s="1"/>
      <c r="B2288" s="1"/>
      <c r="C2288" s="1"/>
      <c r="D2288" s="1"/>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50"/>
      <c r="AG2288" s="54"/>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row>
    <row r="2289" spans="1:63" s="901" customFormat="1" ht="15" customHeight="1" x14ac:dyDescent="0.15">
      <c r="A2289" s="1"/>
      <c r="B2289" s="1"/>
      <c r="C2289" s="1"/>
      <c r="D2289" s="1"/>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50"/>
      <c r="AG2289" s="54"/>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row>
    <row r="2290" spans="1:63" s="901" customFormat="1" ht="15" customHeight="1" x14ac:dyDescent="0.15">
      <c r="A2290" s="1"/>
      <c r="B2290" s="1"/>
      <c r="C2290" s="1"/>
      <c r="D2290" s="1"/>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50"/>
      <c r="AG2290" s="54"/>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row>
    <row r="2291" spans="1:63" s="901" customFormat="1" ht="15" customHeight="1" x14ac:dyDescent="0.15">
      <c r="A2291" s="1"/>
      <c r="B2291" s="1"/>
      <c r="C2291" s="1"/>
      <c r="D2291" s="1"/>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50"/>
      <c r="AG2291" s="54"/>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row>
    <row r="2292" spans="1:63" s="901" customFormat="1" ht="15" customHeight="1" x14ac:dyDescent="0.15">
      <c r="A2292" s="1"/>
      <c r="B2292" s="1"/>
      <c r="C2292" s="1"/>
      <c r="D2292" s="1"/>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50"/>
      <c r="AG2292" s="54"/>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row>
    <row r="2293" spans="1:63" s="901" customFormat="1" ht="15" customHeight="1" x14ac:dyDescent="0.15">
      <c r="A2293" s="1"/>
      <c r="B2293" s="1"/>
      <c r="C2293" s="1"/>
      <c r="D2293" s="1"/>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50"/>
      <c r="AG2293" s="54"/>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row>
    <row r="2294" spans="1:63" s="901" customFormat="1" ht="15" customHeight="1" x14ac:dyDescent="0.15">
      <c r="A2294" s="1"/>
      <c r="B2294" s="1"/>
      <c r="C2294" s="1"/>
      <c r="D2294" s="1"/>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50"/>
      <c r="AG2294" s="54"/>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row>
    <row r="2295" spans="1:63" s="901" customFormat="1" ht="15" customHeight="1" x14ac:dyDescent="0.15">
      <c r="A2295" s="1"/>
      <c r="B2295" s="1"/>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50"/>
      <c r="AG2295" s="54"/>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row>
    <row r="2296" spans="1:63" s="901" customFormat="1" ht="15" customHeight="1" x14ac:dyDescent="0.15">
      <c r="A2296" s="1"/>
      <c r="B2296" s="1"/>
      <c r="C2296" s="1"/>
      <c r="D2296" s="1"/>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50"/>
      <c r="AG2296" s="54"/>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row>
    <row r="2297" spans="1:63" s="901" customFormat="1" ht="15" customHeight="1" x14ac:dyDescent="0.15">
      <c r="A2297" s="1"/>
      <c r="B2297" s="1"/>
      <c r="C2297" s="1"/>
      <c r="D2297" s="1"/>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50"/>
      <c r="AG2297" s="54"/>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row>
    <row r="2298" spans="1:63" s="901" customFormat="1" ht="15" customHeight="1" x14ac:dyDescent="0.15">
      <c r="A2298" s="1"/>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50"/>
      <c r="AG2298" s="54"/>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row>
    <row r="2299" spans="1:63" s="901" customFormat="1" ht="15" customHeight="1" x14ac:dyDescent="0.15">
      <c r="A2299" s="1"/>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50"/>
      <c r="AG2299" s="54"/>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row>
    <row r="2300" spans="1:63" s="901" customFormat="1" ht="15" customHeight="1" x14ac:dyDescent="0.15">
      <c r="A2300" s="1"/>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50"/>
      <c r="AG2300" s="54"/>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row>
    <row r="2301" spans="1:63" s="901" customFormat="1" ht="15" customHeight="1" x14ac:dyDescent="0.15">
      <c r="A2301" s="1"/>
      <c r="B2301" s="1"/>
      <c r="C2301" s="1"/>
      <c r="D2301" s="1"/>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50"/>
      <c r="AG2301" s="54"/>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row>
    <row r="2302" spans="1:63" s="901" customFormat="1" ht="15" customHeight="1" x14ac:dyDescent="0.15">
      <c r="A2302" s="1"/>
      <c r="B2302" s="1"/>
      <c r="C2302" s="1"/>
      <c r="D2302" s="1"/>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50"/>
      <c r="AG2302" s="54"/>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row>
    <row r="2303" spans="1:63" s="901" customFormat="1" ht="15" customHeight="1" x14ac:dyDescent="0.15">
      <c r="A2303" s="1"/>
      <c r="B2303" s="1"/>
      <c r="C2303" s="1"/>
      <c r="D2303" s="1"/>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50"/>
      <c r="AG2303" s="54"/>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row>
    <row r="2304" spans="1:63" s="901" customFormat="1" ht="15" customHeight="1" x14ac:dyDescent="0.15">
      <c r="A2304" s="1"/>
      <c r="B2304" s="1"/>
      <c r="C2304" s="1"/>
      <c r="D2304" s="1"/>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50"/>
      <c r="AG2304" s="54"/>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row>
    <row r="2305" spans="1:63" s="901" customFormat="1" ht="15" customHeight="1" x14ac:dyDescent="0.15">
      <c r="A2305" s="1"/>
      <c r="B2305" s="1"/>
      <c r="C2305" s="1"/>
      <c r="D2305" s="1"/>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50"/>
      <c r="AG2305" s="54"/>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row>
    <row r="2306" spans="1:63" s="901" customFormat="1" ht="15" customHeight="1" x14ac:dyDescent="0.15">
      <c r="A2306" s="1"/>
      <c r="B2306" s="1"/>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50"/>
      <c r="AG2306" s="54"/>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row>
    <row r="2307" spans="1:63" s="901" customFormat="1" ht="15" customHeight="1" x14ac:dyDescent="0.15">
      <c r="A2307" s="1"/>
      <c r="B2307" s="1"/>
      <c r="C2307" s="1"/>
      <c r="D2307" s="1"/>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50"/>
      <c r="AG2307" s="54"/>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row>
    <row r="2308" spans="1:63" s="901" customFormat="1" ht="15" customHeight="1" x14ac:dyDescent="0.15">
      <c r="A2308" s="1"/>
      <c r="B2308" s="1"/>
      <c r="C2308" s="1"/>
      <c r="D2308" s="1"/>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50"/>
      <c r="AG2308" s="54"/>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row>
    <row r="2309" spans="1:63" s="901" customFormat="1" ht="15" customHeight="1" x14ac:dyDescent="0.15">
      <c r="A2309" s="1"/>
      <c r="B2309" s="1"/>
      <c r="C2309" s="1"/>
      <c r="D2309" s="1"/>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50"/>
      <c r="AG2309" s="54"/>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row>
    <row r="2310" spans="1:63" s="901" customFormat="1" ht="15" customHeight="1" x14ac:dyDescent="0.15">
      <c r="A2310" s="1"/>
      <c r="B2310" s="1"/>
      <c r="C2310" s="1"/>
      <c r="D2310" s="1"/>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50"/>
      <c r="AG2310" s="54"/>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row>
    <row r="2311" spans="1:63" s="901" customFormat="1" ht="15" customHeight="1" x14ac:dyDescent="0.15">
      <c r="A2311" s="1"/>
      <c r="B2311" s="1"/>
      <c r="C2311" s="1"/>
      <c r="D2311" s="1"/>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50"/>
      <c r="AG2311" s="54"/>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row>
    <row r="2312" spans="1:63" s="901" customFormat="1" ht="15" customHeight="1" x14ac:dyDescent="0.15">
      <c r="A2312" s="1"/>
      <c r="B2312" s="1"/>
      <c r="C2312" s="1"/>
      <c r="D2312" s="1"/>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50"/>
      <c r="AG2312" s="54"/>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row>
    <row r="2313" spans="1:63" s="901" customFormat="1" ht="15" customHeight="1" x14ac:dyDescent="0.15">
      <c r="A2313" s="1"/>
      <c r="B2313" s="1"/>
      <c r="C2313" s="1"/>
      <c r="D2313" s="1"/>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50"/>
      <c r="AG2313" s="54"/>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row>
    <row r="2314" spans="1:63" s="901" customFormat="1" ht="15" customHeight="1" x14ac:dyDescent="0.15">
      <c r="A2314" s="1"/>
      <c r="B2314" s="1"/>
      <c r="C2314" s="1"/>
      <c r="D2314" s="1"/>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50"/>
      <c r="AG2314" s="54"/>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row>
    <row r="2315" spans="1:63" s="901" customFormat="1" ht="15" customHeight="1" x14ac:dyDescent="0.15">
      <c r="A2315" s="1"/>
      <c r="B2315" s="1"/>
      <c r="C2315" s="1"/>
      <c r="D2315" s="1"/>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50"/>
      <c r="AG2315" s="54"/>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row>
    <row r="2316" spans="1:63" s="901" customFormat="1" ht="15" customHeight="1" x14ac:dyDescent="0.15">
      <c r="A2316" s="1"/>
      <c r="B2316" s="1"/>
      <c r="C2316" s="1"/>
      <c r="D2316" s="1"/>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50"/>
      <c r="AG2316" s="54"/>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row>
    <row r="2317" spans="1:63" s="901" customFormat="1" ht="15" customHeight="1" x14ac:dyDescent="0.15">
      <c r="A2317" s="1"/>
      <c r="B2317" s="1"/>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50"/>
      <c r="AG2317" s="54"/>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row>
    <row r="2318" spans="1:63" s="901" customFormat="1" ht="15" customHeight="1" x14ac:dyDescent="0.15">
      <c r="A2318" s="1"/>
      <c r="B2318" s="1"/>
      <c r="C2318" s="1"/>
      <c r="D2318" s="1"/>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50"/>
      <c r="AG2318" s="54"/>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row>
    <row r="2319" spans="1:63" s="901" customFormat="1" ht="15" customHeight="1" x14ac:dyDescent="0.15">
      <c r="A2319" s="1"/>
      <c r="B2319" s="1"/>
      <c r="C2319" s="1"/>
      <c r="D2319" s="1"/>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50"/>
      <c r="AG2319" s="54"/>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row>
    <row r="2320" spans="1:63" s="901" customFormat="1" ht="15" customHeight="1" x14ac:dyDescent="0.15">
      <c r="A2320" s="1"/>
      <c r="B2320" s="1"/>
      <c r="C2320" s="1"/>
      <c r="D2320" s="1"/>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50"/>
      <c r="AG2320" s="54"/>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row>
    <row r="2321" spans="1:63" s="901" customFormat="1" ht="15" customHeight="1" x14ac:dyDescent="0.15">
      <c r="A2321" s="1"/>
      <c r="B2321" s="1"/>
      <c r="C2321" s="1"/>
      <c r="D2321" s="1"/>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50"/>
      <c r="AG2321" s="54"/>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row>
    <row r="2322" spans="1:63" s="901" customFormat="1" ht="15" customHeight="1" x14ac:dyDescent="0.15">
      <c r="A2322" s="1"/>
      <c r="B2322" s="1"/>
      <c r="C2322" s="1"/>
      <c r="D2322" s="1"/>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50"/>
      <c r="AG2322" s="54"/>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row>
    <row r="2323" spans="1:63" s="901" customFormat="1" ht="15" customHeight="1" x14ac:dyDescent="0.15">
      <c r="A2323" s="1"/>
      <c r="B2323" s="1"/>
      <c r="C2323" s="1"/>
      <c r="D2323" s="1"/>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50"/>
      <c r="AG2323" s="54"/>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row>
    <row r="2324" spans="1:63" s="901" customFormat="1" ht="15" customHeight="1" x14ac:dyDescent="0.15">
      <c r="A2324" s="1"/>
      <c r="B2324" s="1"/>
      <c r="C2324" s="1"/>
      <c r="D2324" s="1"/>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50"/>
      <c r="AG2324" s="54"/>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row>
    <row r="2325" spans="1:63" s="901" customFormat="1" ht="15" customHeight="1" x14ac:dyDescent="0.15">
      <c r="A2325" s="1"/>
      <c r="B2325" s="1"/>
      <c r="C2325" s="1"/>
      <c r="D2325" s="1"/>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50"/>
      <c r="AG2325" s="54"/>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row>
    <row r="2326" spans="1:63" s="901" customFormat="1" ht="15" customHeight="1" x14ac:dyDescent="0.15">
      <c r="A2326" s="1"/>
      <c r="B2326" s="1"/>
      <c r="C2326" s="1"/>
      <c r="D2326" s="1"/>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50"/>
      <c r="AG2326" s="54"/>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row>
    <row r="2327" spans="1:63" s="901" customFormat="1" ht="15" customHeight="1" x14ac:dyDescent="0.15">
      <c r="A2327" s="1"/>
      <c r="B2327" s="1"/>
      <c r="C2327" s="1"/>
      <c r="D2327" s="1"/>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50"/>
      <c r="AG2327" s="54"/>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row>
    <row r="2328" spans="1:63" s="901" customFormat="1" ht="15" customHeight="1" x14ac:dyDescent="0.15">
      <c r="A2328" s="1"/>
      <c r="B2328" s="1"/>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50"/>
      <c r="AG2328" s="54"/>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row>
    <row r="2329" spans="1:63" s="901" customFormat="1" ht="15" customHeight="1" x14ac:dyDescent="0.15">
      <c r="A2329" s="1"/>
      <c r="B2329" s="1"/>
      <c r="C2329" s="1"/>
      <c r="D2329" s="1"/>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50"/>
      <c r="AG2329" s="54"/>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row>
    <row r="2330" spans="1:63" s="901" customFormat="1" ht="15" customHeight="1" x14ac:dyDescent="0.15">
      <c r="A2330" s="1"/>
      <c r="B2330" s="1"/>
      <c r="C2330" s="1"/>
      <c r="D2330" s="1"/>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50"/>
      <c r="AG2330" s="54"/>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row>
    <row r="2331" spans="1:63" s="901" customFormat="1" ht="15" customHeight="1" x14ac:dyDescent="0.15">
      <c r="A2331" s="1"/>
      <c r="B2331" s="1"/>
      <c r="C2331" s="1"/>
      <c r="D2331" s="1"/>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50"/>
      <c r="AG2331" s="54"/>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row>
    <row r="2332" spans="1:63" s="901" customFormat="1" ht="15" customHeight="1" x14ac:dyDescent="0.15">
      <c r="A2332" s="1"/>
      <c r="B2332" s="1"/>
      <c r="C2332" s="1"/>
      <c r="D2332" s="1"/>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50"/>
      <c r="AG2332" s="54"/>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row>
    <row r="2333" spans="1:63" s="901" customFormat="1" ht="15" customHeight="1" x14ac:dyDescent="0.15">
      <c r="A2333" s="1"/>
      <c r="B2333" s="1"/>
      <c r="C2333" s="1"/>
      <c r="D2333" s="1"/>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50"/>
      <c r="AG2333" s="54"/>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row>
    <row r="2334" spans="1:63" s="901" customFormat="1" ht="15" customHeight="1" x14ac:dyDescent="0.15">
      <c r="A2334" s="1"/>
      <c r="B2334" s="1"/>
      <c r="C2334" s="1"/>
      <c r="D2334" s="1"/>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50"/>
      <c r="AG2334" s="54"/>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row>
    <row r="2335" spans="1:63" s="901" customFormat="1" ht="15" customHeight="1" x14ac:dyDescent="0.15">
      <c r="A2335" s="1"/>
      <c r="B2335" s="1"/>
      <c r="C2335" s="1"/>
      <c r="D2335" s="1"/>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50"/>
      <c r="AG2335" s="54"/>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row>
    <row r="2336" spans="1:63" s="901" customFormat="1" ht="15" customHeight="1" x14ac:dyDescent="0.15">
      <c r="A2336" s="1"/>
      <c r="B2336" s="1"/>
      <c r="C2336" s="1"/>
      <c r="D2336" s="1"/>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50"/>
      <c r="AG2336" s="54"/>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row>
    <row r="2337" spans="1:63" s="901" customFormat="1" ht="15" customHeight="1" x14ac:dyDescent="0.15">
      <c r="A2337" s="1"/>
      <c r="B2337" s="1"/>
      <c r="C2337" s="1"/>
      <c r="D2337" s="1"/>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50"/>
      <c r="AG2337" s="54"/>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row>
    <row r="2338" spans="1:63" s="901" customFormat="1" ht="15" customHeight="1" x14ac:dyDescent="0.15">
      <c r="A2338" s="1"/>
      <c r="B2338" s="1"/>
      <c r="C2338" s="1"/>
      <c r="D2338" s="1"/>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50"/>
      <c r="AG2338" s="54"/>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row>
    <row r="2339" spans="1:63" s="901" customFormat="1" ht="15" customHeight="1" x14ac:dyDescent="0.15">
      <c r="A2339" s="1"/>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50"/>
      <c r="AG2339" s="54"/>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row>
    <row r="2340" spans="1:63" s="901" customFormat="1" ht="15" customHeight="1" x14ac:dyDescent="0.15">
      <c r="A2340" s="1"/>
      <c r="B2340" s="1"/>
      <c r="C2340" s="1"/>
      <c r="D2340" s="1"/>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50"/>
      <c r="AG2340" s="54"/>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row>
    <row r="2341" spans="1:63" s="901" customFormat="1" ht="15" customHeight="1" x14ac:dyDescent="0.15">
      <c r="A2341" s="1"/>
      <c r="B2341" s="1"/>
      <c r="C2341" s="1"/>
      <c r="D2341" s="1"/>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50"/>
      <c r="AG2341" s="54"/>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row>
    <row r="2342" spans="1:63" s="901" customFormat="1" ht="15" customHeight="1" x14ac:dyDescent="0.15">
      <c r="A2342" s="1"/>
      <c r="B2342" s="1"/>
      <c r="C2342" s="1"/>
      <c r="D2342" s="1"/>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50"/>
      <c r="AG2342" s="54"/>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row>
    <row r="2343" spans="1:63" s="901" customFormat="1" ht="15" customHeight="1" x14ac:dyDescent="0.15">
      <c r="A2343" s="1"/>
      <c r="B2343" s="1"/>
      <c r="C2343" s="1"/>
      <c r="D2343" s="1"/>
      <c r="E2343" s="1"/>
      <c r="F2343" s="1"/>
      <c r="G2343" s="1"/>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50"/>
      <c r="AG2343" s="54"/>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row>
    <row r="2344" spans="1:63" s="901" customFormat="1" ht="15" customHeight="1" x14ac:dyDescent="0.15">
      <c r="A2344" s="1"/>
      <c r="B2344" s="1"/>
      <c r="C2344" s="1"/>
      <c r="D2344" s="1"/>
      <c r="E2344" s="1"/>
      <c r="F2344" s="1"/>
      <c r="G2344" s="1"/>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50"/>
      <c r="AG2344" s="54"/>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row>
    <row r="2345" spans="1:63" s="901" customFormat="1" ht="15" customHeight="1" x14ac:dyDescent="0.15">
      <c r="A2345" s="1"/>
      <c r="B2345" s="1"/>
      <c r="C2345" s="1"/>
      <c r="D2345" s="1"/>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50"/>
      <c r="AG2345" s="54"/>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row>
    <row r="2346" spans="1:63" s="901" customFormat="1" ht="15" customHeight="1" x14ac:dyDescent="0.15">
      <c r="A2346" s="1"/>
      <c r="B2346" s="1"/>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50"/>
      <c r="AG2346" s="54"/>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row>
    <row r="2347" spans="1:63" s="901" customFormat="1" ht="15" customHeight="1" x14ac:dyDescent="0.15">
      <c r="A2347" s="1"/>
      <c r="B2347" s="1"/>
      <c r="C2347" s="1"/>
      <c r="D2347" s="1"/>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50"/>
      <c r="AG2347" s="54"/>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row>
    <row r="2348" spans="1:63" s="901" customFormat="1" ht="15" customHeight="1" x14ac:dyDescent="0.15">
      <c r="A2348" s="1"/>
      <c r="B2348" s="1"/>
      <c r="C2348" s="1"/>
      <c r="D2348" s="1"/>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50"/>
      <c r="AG2348" s="54"/>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row>
    <row r="2349" spans="1:63" s="901" customFormat="1" ht="15" customHeight="1" x14ac:dyDescent="0.15">
      <c r="A2349" s="1"/>
      <c r="B2349" s="1"/>
      <c r="C2349" s="1"/>
      <c r="D2349" s="1"/>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50"/>
      <c r="AG2349" s="54"/>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row>
    <row r="2350" spans="1:63" s="901" customFormat="1" ht="15" customHeight="1" x14ac:dyDescent="0.15">
      <c r="A2350" s="1"/>
      <c r="B2350" s="1"/>
      <c r="C2350" s="1"/>
      <c r="D2350" s="1"/>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50"/>
      <c r="AG2350" s="54"/>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row>
    <row r="2351" spans="1:63" s="901" customFormat="1" ht="15" customHeight="1" x14ac:dyDescent="0.15">
      <c r="A2351" s="1"/>
      <c r="B2351" s="1"/>
      <c r="C2351" s="1"/>
      <c r="D2351" s="1"/>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50"/>
      <c r="AG2351" s="54"/>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row>
    <row r="2352" spans="1:63" s="901" customFormat="1" ht="15" customHeight="1" x14ac:dyDescent="0.15">
      <c r="A2352" s="1"/>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50"/>
      <c r="AG2352" s="54"/>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row>
    <row r="2353" spans="1:63" s="901" customFormat="1" ht="15" customHeight="1" x14ac:dyDescent="0.15">
      <c r="A2353" s="1"/>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50"/>
      <c r="AG2353" s="54"/>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row>
    <row r="2354" spans="1:63" s="901" customFormat="1" ht="15" customHeight="1" x14ac:dyDescent="0.15">
      <c r="A2354" s="1"/>
      <c r="B2354" s="1"/>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50"/>
      <c r="AG2354" s="54"/>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row>
    <row r="2355" spans="1:63" s="901" customFormat="1" ht="15" customHeight="1" x14ac:dyDescent="0.15">
      <c r="A2355" s="1"/>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50"/>
      <c r="AG2355" s="54"/>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row>
    <row r="2356" spans="1:63" s="901" customFormat="1" ht="15" customHeight="1" x14ac:dyDescent="0.15">
      <c r="A2356" s="1"/>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50"/>
      <c r="AG2356" s="54"/>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row>
    <row r="2357" spans="1:63" s="901" customFormat="1" ht="15" customHeight="1" x14ac:dyDescent="0.15">
      <c r="A2357" s="1"/>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50"/>
      <c r="AG2357" s="54"/>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row>
    <row r="2358" spans="1:63" s="901" customFormat="1" ht="15" customHeight="1" x14ac:dyDescent="0.15">
      <c r="A2358" s="1"/>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50"/>
      <c r="AG2358" s="54"/>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row>
    <row r="2359" spans="1:63" s="901" customFormat="1" ht="15" customHeight="1" x14ac:dyDescent="0.15">
      <c r="A2359" s="1"/>
      <c r="B2359" s="1"/>
      <c r="C2359" s="1"/>
      <c r="D2359" s="1"/>
      <c r="E2359" s="1"/>
      <c r="F2359" s="1"/>
      <c r="G2359" s="1"/>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50"/>
      <c r="AG2359" s="54"/>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row>
    <row r="2360" spans="1:63" s="901" customFormat="1" ht="15" customHeight="1" x14ac:dyDescent="0.15">
      <c r="A2360" s="1"/>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50"/>
      <c r="AG2360" s="54"/>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row>
    <row r="2361" spans="1:63" s="901" customFormat="1" ht="15" customHeight="1" x14ac:dyDescent="0.15">
      <c r="A2361" s="1"/>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50"/>
      <c r="AG2361" s="54"/>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row>
    <row r="2362" spans="1:63" s="901" customFormat="1" ht="15" customHeight="1" x14ac:dyDescent="0.15">
      <c r="A2362" s="1"/>
      <c r="B2362" s="1"/>
      <c r="C2362" s="1"/>
      <c r="D2362" s="1"/>
      <c r="E2362" s="1"/>
      <c r="F2362" s="1"/>
      <c r="G2362" s="1"/>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50"/>
      <c r="AG2362" s="54"/>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row>
    <row r="2363" spans="1:63" s="901" customFormat="1" ht="15" customHeight="1" x14ac:dyDescent="0.15">
      <c r="A2363" s="1"/>
      <c r="B2363" s="1"/>
      <c r="C2363" s="1"/>
      <c r="D2363" s="1"/>
      <c r="E2363" s="1"/>
      <c r="F2363" s="1"/>
      <c r="G2363" s="1"/>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50"/>
      <c r="AG2363" s="54"/>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row>
    <row r="2364" spans="1:63" s="901" customFormat="1" ht="15" customHeight="1" x14ac:dyDescent="0.15">
      <c r="A2364" s="1"/>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50"/>
      <c r="AG2364" s="54"/>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row>
    <row r="2365" spans="1:63" s="901" customFormat="1" ht="15" customHeight="1" x14ac:dyDescent="0.15">
      <c r="A2365" s="1"/>
      <c r="B2365" s="1"/>
      <c r="C2365" s="1"/>
      <c r="D2365" s="1"/>
      <c r="E2365" s="1"/>
      <c r="F2365" s="1"/>
      <c r="G2365" s="1"/>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50"/>
      <c r="AG2365" s="54"/>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row>
    <row r="2366" spans="1:63" s="901" customFormat="1" ht="15" customHeight="1" x14ac:dyDescent="0.15">
      <c r="A2366" s="1"/>
      <c r="B2366" s="1"/>
      <c r="C2366" s="1"/>
      <c r="D2366" s="1"/>
      <c r="E2366" s="1"/>
      <c r="F2366" s="1"/>
      <c r="G2366" s="1"/>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50"/>
      <c r="AG2366" s="54"/>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row>
    <row r="2367" spans="1:63" s="901" customFormat="1" ht="15" customHeight="1" x14ac:dyDescent="0.15">
      <c r="A2367" s="1"/>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50"/>
      <c r="AG2367" s="54"/>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row>
    <row r="2368" spans="1:63" s="901" customFormat="1" ht="15" customHeight="1" x14ac:dyDescent="0.15">
      <c r="A2368" s="1"/>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50"/>
      <c r="AG2368" s="54"/>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row>
    <row r="2369" spans="1:63" s="901" customFormat="1" ht="15" customHeight="1" x14ac:dyDescent="0.15">
      <c r="A2369" s="1"/>
      <c r="B2369" s="1"/>
      <c r="C2369" s="1"/>
      <c r="D2369" s="1"/>
      <c r="E2369" s="1"/>
      <c r="F2369" s="1"/>
      <c r="G2369" s="1"/>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50"/>
      <c r="AG2369" s="54"/>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row>
    <row r="2370" spans="1:63" s="901" customFormat="1" ht="15" customHeight="1" x14ac:dyDescent="0.15">
      <c r="A2370" s="1"/>
      <c r="B2370" s="1"/>
      <c r="C2370" s="1"/>
      <c r="D2370" s="1"/>
      <c r="E2370" s="1"/>
      <c r="F2370" s="1"/>
      <c r="G2370" s="1"/>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50"/>
      <c r="AG2370" s="54"/>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row>
    <row r="2371" spans="1:63" s="901" customFormat="1" ht="15" customHeight="1" x14ac:dyDescent="0.15">
      <c r="A2371" s="1"/>
      <c r="B2371" s="1"/>
      <c r="C2371" s="1"/>
      <c r="D2371" s="1"/>
      <c r="E2371" s="1"/>
      <c r="F2371" s="1"/>
      <c r="G2371" s="1"/>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50"/>
      <c r="AG2371" s="54"/>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row>
    <row r="2372" spans="1:63" s="901" customFormat="1" ht="15" customHeight="1" x14ac:dyDescent="0.15">
      <c r="A2372" s="1"/>
      <c r="B2372" s="1"/>
      <c r="C2372" s="1"/>
      <c r="D2372" s="1"/>
      <c r="E2372" s="1"/>
      <c r="F2372" s="1"/>
      <c r="G2372" s="1"/>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50"/>
      <c r="AG2372" s="54"/>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row>
    <row r="2373" spans="1:63" s="901" customFormat="1" ht="15" customHeight="1" x14ac:dyDescent="0.15">
      <c r="A2373" s="1"/>
      <c r="B2373" s="1"/>
      <c r="C2373" s="1"/>
      <c r="D2373" s="1"/>
      <c r="E2373" s="1"/>
      <c r="F2373" s="1"/>
      <c r="G2373" s="1"/>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50"/>
      <c r="AG2373" s="54"/>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row>
    <row r="2374" spans="1:63" s="901" customFormat="1" ht="15" customHeight="1" x14ac:dyDescent="0.15">
      <c r="A2374" s="1"/>
      <c r="B2374" s="1"/>
      <c r="C2374" s="1"/>
      <c r="D2374" s="1"/>
      <c r="E2374" s="1"/>
      <c r="F2374" s="1"/>
      <c r="G2374" s="1"/>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50"/>
      <c r="AG2374" s="54"/>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row>
    <row r="2375" spans="1:63" s="901" customFormat="1" ht="15" customHeight="1" x14ac:dyDescent="0.15">
      <c r="A2375" s="1"/>
      <c r="B2375" s="1"/>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50"/>
      <c r="AG2375" s="54"/>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row>
    <row r="2376" spans="1:63" s="901" customFormat="1" ht="15" customHeight="1" x14ac:dyDescent="0.15">
      <c r="A2376" s="1"/>
      <c r="B2376" s="1"/>
      <c r="C2376" s="1"/>
      <c r="D2376" s="1"/>
      <c r="E2376" s="1"/>
      <c r="F2376" s="1"/>
      <c r="G2376" s="1"/>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50"/>
      <c r="AG2376" s="54"/>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row>
    <row r="2377" spans="1:63" s="901" customFormat="1" ht="15" customHeight="1" x14ac:dyDescent="0.15">
      <c r="A2377" s="1"/>
      <c r="B2377" s="1"/>
      <c r="C2377" s="1"/>
      <c r="D2377" s="1"/>
      <c r="E2377" s="1"/>
      <c r="F2377" s="1"/>
      <c r="G2377" s="1"/>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50"/>
      <c r="AG2377" s="54"/>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row>
    <row r="2378" spans="1:63" s="901" customFormat="1" ht="15" customHeight="1" x14ac:dyDescent="0.15">
      <c r="A2378" s="1"/>
      <c r="B2378" s="1"/>
      <c r="C2378" s="1"/>
      <c r="D2378" s="1"/>
      <c r="E2378" s="1"/>
      <c r="F2378" s="1"/>
      <c r="G2378" s="1"/>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50"/>
      <c r="AG2378" s="54"/>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row>
    <row r="2379" spans="1:63" s="901" customFormat="1" ht="15" customHeight="1" x14ac:dyDescent="0.15">
      <c r="A2379" s="1"/>
      <c r="B2379" s="1"/>
      <c r="C2379" s="1"/>
      <c r="D2379" s="1"/>
      <c r="E2379" s="1"/>
      <c r="F2379" s="1"/>
      <c r="G2379" s="1"/>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50"/>
      <c r="AG2379" s="54"/>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row>
    <row r="2380" spans="1:63" s="901" customFormat="1" ht="15" customHeight="1" x14ac:dyDescent="0.15">
      <c r="A2380" s="1"/>
      <c r="B2380" s="1"/>
      <c r="C2380" s="1"/>
      <c r="D2380" s="1"/>
      <c r="E2380" s="1"/>
      <c r="F2380" s="1"/>
      <c r="G2380" s="1"/>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50"/>
      <c r="AG2380" s="54"/>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row>
    <row r="2381" spans="1:63" s="901" customFormat="1" ht="15" customHeight="1" x14ac:dyDescent="0.15">
      <c r="A2381" s="1"/>
      <c r="B2381" s="1"/>
      <c r="C2381" s="1"/>
      <c r="D2381" s="1"/>
      <c r="E2381" s="1"/>
      <c r="F2381" s="1"/>
      <c r="G2381" s="1"/>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50"/>
      <c r="AG2381" s="54"/>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row>
    <row r="2382" spans="1:63" s="901" customFormat="1" ht="15" customHeight="1" x14ac:dyDescent="0.15">
      <c r="A2382" s="1"/>
      <c r="B2382" s="1"/>
      <c r="C2382" s="1"/>
      <c r="D2382" s="1"/>
      <c r="E2382" s="1"/>
      <c r="F2382" s="1"/>
      <c r="G2382" s="1"/>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50"/>
      <c r="AG2382" s="54"/>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row>
    <row r="2383" spans="1:63" s="901" customFormat="1" ht="15" customHeight="1" x14ac:dyDescent="0.15">
      <c r="A2383" s="1"/>
      <c r="B2383" s="1"/>
      <c r="C2383" s="1"/>
      <c r="D2383" s="1"/>
      <c r="E2383" s="1"/>
      <c r="F2383" s="1"/>
      <c r="G2383" s="1"/>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50"/>
      <c r="AG2383" s="54"/>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row>
    <row r="2384" spans="1:63" s="901" customFormat="1" ht="15" customHeight="1" x14ac:dyDescent="0.15">
      <c r="A2384" s="1"/>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50"/>
      <c r="AG2384" s="54"/>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row>
    <row r="2385" spans="1:63" s="901" customFormat="1" ht="15" customHeight="1" x14ac:dyDescent="0.15">
      <c r="A2385" s="1"/>
      <c r="B2385" s="1"/>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50"/>
      <c r="AG2385" s="54"/>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row>
    <row r="2386" spans="1:63" s="901" customFormat="1" ht="15" customHeight="1" x14ac:dyDescent="0.15">
      <c r="A2386" s="1"/>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50"/>
      <c r="AG2386" s="54"/>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row>
    <row r="2387" spans="1:63" s="901" customFormat="1" ht="15" customHeight="1" x14ac:dyDescent="0.15">
      <c r="A2387" s="1"/>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50"/>
      <c r="AG2387" s="54"/>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row>
    <row r="2388" spans="1:63" s="901" customFormat="1" ht="15" customHeight="1" x14ac:dyDescent="0.15">
      <c r="A2388" s="1"/>
      <c r="B2388" s="1"/>
      <c r="C2388" s="1"/>
      <c r="D2388" s="1"/>
      <c r="E2388" s="1"/>
      <c r="F2388" s="1"/>
      <c r="G2388" s="1"/>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50"/>
      <c r="AG2388" s="54"/>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row>
    <row r="2389" spans="1:63" s="901" customFormat="1" ht="15" customHeight="1" x14ac:dyDescent="0.15">
      <c r="A2389" s="1"/>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50"/>
      <c r="AG2389" s="54"/>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row>
    <row r="2390" spans="1:63" s="901" customFormat="1" ht="15" customHeight="1" x14ac:dyDescent="0.15">
      <c r="A2390" s="1"/>
      <c r="B2390" s="1"/>
      <c r="C2390" s="1"/>
      <c r="D2390" s="1"/>
      <c r="E2390" s="1"/>
      <c r="F2390" s="1"/>
      <c r="G2390" s="1"/>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50"/>
      <c r="AG2390" s="54"/>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row>
    <row r="2391" spans="1:63" s="901" customFormat="1" ht="15" customHeight="1" x14ac:dyDescent="0.15">
      <c r="A2391" s="1"/>
      <c r="B2391" s="1"/>
      <c r="C2391" s="1"/>
      <c r="D2391" s="1"/>
      <c r="E2391" s="1"/>
      <c r="F2391" s="1"/>
      <c r="G2391" s="1"/>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50"/>
      <c r="AG2391" s="54"/>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row>
    <row r="2392" spans="1:63" s="901" customFormat="1" ht="15" customHeight="1" x14ac:dyDescent="0.15">
      <c r="A2392" s="1"/>
      <c r="B2392" s="1"/>
      <c r="C2392" s="1"/>
      <c r="D2392" s="1"/>
      <c r="E2392" s="1"/>
      <c r="F2392" s="1"/>
      <c r="G2392" s="1"/>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50"/>
      <c r="AG2392" s="54"/>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row>
    <row r="2393" spans="1:63" s="901" customFormat="1" ht="15" customHeight="1" x14ac:dyDescent="0.15">
      <c r="A2393" s="1"/>
      <c r="B2393" s="1"/>
      <c r="C2393" s="1"/>
      <c r="D2393" s="1"/>
      <c r="E2393" s="1"/>
      <c r="F2393" s="1"/>
      <c r="G2393" s="1"/>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50"/>
      <c r="AG2393" s="54"/>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row>
    <row r="2394" spans="1:63" s="901" customFormat="1" ht="15" customHeight="1" x14ac:dyDescent="0.15">
      <c r="A2394" s="1"/>
      <c r="B2394" s="1"/>
      <c r="C2394" s="1"/>
      <c r="D2394" s="1"/>
      <c r="E2394" s="1"/>
      <c r="F2394" s="1"/>
      <c r="G2394" s="1"/>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50"/>
      <c r="AG2394" s="54"/>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row>
    <row r="2395" spans="1:63" s="901" customFormat="1" ht="15" customHeight="1" x14ac:dyDescent="0.15">
      <c r="A2395" s="1"/>
      <c r="B2395" s="1"/>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50"/>
      <c r="AG2395" s="54"/>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row>
    <row r="2396" spans="1:63" s="901" customFormat="1" ht="15" customHeight="1" x14ac:dyDescent="0.15">
      <c r="A2396" s="1"/>
      <c r="B2396" s="1"/>
      <c r="C2396" s="1"/>
      <c r="D2396" s="1"/>
      <c r="E2396" s="1"/>
      <c r="F2396" s="1"/>
      <c r="G2396" s="1"/>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50"/>
      <c r="AG2396" s="54"/>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row>
    <row r="2397" spans="1:63" s="901" customFormat="1" ht="15" customHeight="1" x14ac:dyDescent="0.15">
      <c r="A2397" s="1"/>
      <c r="B2397" s="1"/>
      <c r="C2397" s="1"/>
      <c r="D2397" s="1"/>
      <c r="E2397" s="1"/>
      <c r="F2397" s="1"/>
      <c r="G2397" s="1"/>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50"/>
      <c r="AG2397" s="54"/>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row>
    <row r="2398" spans="1:63" s="901" customFormat="1" ht="15" customHeight="1" x14ac:dyDescent="0.15">
      <c r="A2398" s="1"/>
      <c r="B2398" s="1"/>
      <c r="C2398" s="1"/>
      <c r="D2398" s="1"/>
      <c r="E2398" s="1"/>
      <c r="F2398" s="1"/>
      <c r="G2398" s="1"/>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50"/>
      <c r="AG2398" s="54"/>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row>
    <row r="2399" spans="1:63" s="901" customFormat="1" ht="15" customHeight="1" x14ac:dyDescent="0.15">
      <c r="A2399" s="1"/>
      <c r="B2399" s="1"/>
      <c r="C2399" s="1"/>
      <c r="D2399" s="1"/>
      <c r="E2399" s="1"/>
      <c r="F2399" s="1"/>
      <c r="G2399" s="1"/>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50"/>
      <c r="AG2399" s="54"/>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row>
    <row r="2400" spans="1:63" s="901" customFormat="1" ht="15" customHeight="1" x14ac:dyDescent="0.15">
      <c r="A2400" s="1"/>
      <c r="B2400" s="1"/>
      <c r="C2400" s="1"/>
      <c r="D2400" s="1"/>
      <c r="E2400" s="1"/>
      <c r="F2400" s="1"/>
      <c r="G2400" s="1"/>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50"/>
      <c r="AG2400" s="54"/>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row>
    <row r="2401" spans="1:63" s="901" customFormat="1" ht="15" customHeight="1" x14ac:dyDescent="0.15">
      <c r="A2401" s="1"/>
      <c r="B2401" s="1"/>
      <c r="C2401" s="1"/>
      <c r="D2401" s="1"/>
      <c r="E2401" s="1"/>
      <c r="F2401" s="1"/>
      <c r="G2401" s="1"/>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50"/>
      <c r="AG2401" s="54"/>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row>
    <row r="2402" spans="1:63" s="901" customFormat="1" ht="15" customHeight="1" x14ac:dyDescent="0.15">
      <c r="A2402" s="1"/>
      <c r="B2402" s="1"/>
      <c r="C2402" s="1"/>
      <c r="D2402" s="1"/>
      <c r="E2402" s="1"/>
      <c r="F2402" s="1"/>
      <c r="G2402" s="1"/>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50"/>
      <c r="AG2402" s="54"/>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row>
    <row r="2403" spans="1:63" s="901" customFormat="1" ht="15" customHeight="1" x14ac:dyDescent="0.15">
      <c r="A2403" s="1"/>
      <c r="B2403" s="1"/>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50"/>
      <c r="AG2403" s="54"/>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row>
    <row r="2404" spans="1:63" s="901" customFormat="1" ht="15" customHeight="1" x14ac:dyDescent="0.15">
      <c r="A2404" s="1"/>
      <c r="B2404" s="1"/>
      <c r="C2404" s="1"/>
      <c r="D2404" s="1"/>
      <c r="E2404" s="1"/>
      <c r="F2404" s="1"/>
      <c r="G2404" s="1"/>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50"/>
      <c r="AG2404" s="54"/>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row>
    <row r="2405" spans="1:63" s="901" customFormat="1" ht="15" customHeight="1" x14ac:dyDescent="0.15">
      <c r="A2405" s="1"/>
      <c r="B2405" s="1"/>
      <c r="C2405" s="1"/>
      <c r="D2405" s="1"/>
      <c r="E2405" s="1"/>
      <c r="F2405" s="1"/>
      <c r="G2405" s="1"/>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50"/>
      <c r="AG2405" s="54"/>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row>
    <row r="2406" spans="1:63" s="901" customFormat="1" ht="15" customHeight="1" x14ac:dyDescent="0.15">
      <c r="A2406" s="1"/>
      <c r="B2406" s="1"/>
      <c r="C2406" s="1"/>
      <c r="D2406" s="1"/>
      <c r="E2406" s="1"/>
      <c r="F2406" s="1"/>
      <c r="G2406" s="1"/>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50"/>
      <c r="AG2406" s="54"/>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row>
    <row r="2407" spans="1:63" s="901" customFormat="1" ht="15" customHeight="1" x14ac:dyDescent="0.15">
      <c r="A2407" s="1"/>
      <c r="B2407" s="1"/>
      <c r="C2407" s="1"/>
      <c r="D2407" s="1"/>
      <c r="E2407" s="1"/>
      <c r="F2407" s="1"/>
      <c r="G2407" s="1"/>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50"/>
      <c r="AG2407" s="54"/>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row>
    <row r="2408" spans="1:63" s="901" customFormat="1" ht="15" customHeight="1" x14ac:dyDescent="0.15">
      <c r="A2408" s="1"/>
      <c r="B2408" s="1"/>
      <c r="C2408" s="1"/>
      <c r="D2408" s="1"/>
      <c r="E2408" s="1"/>
      <c r="F2408" s="1"/>
      <c r="G2408" s="1"/>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50"/>
      <c r="AG2408" s="54"/>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row>
    <row r="2409" spans="1:63" s="901" customFormat="1" ht="15" customHeight="1" x14ac:dyDescent="0.15">
      <c r="A2409" s="1"/>
      <c r="B2409" s="1"/>
      <c r="C2409" s="1"/>
      <c r="D2409" s="1"/>
      <c r="E2409" s="1"/>
      <c r="F2409" s="1"/>
      <c r="G2409" s="1"/>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50"/>
      <c r="AG2409" s="54"/>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row>
    <row r="2410" spans="1:63" s="901" customFormat="1" ht="15" customHeight="1" x14ac:dyDescent="0.15">
      <c r="A2410" s="1"/>
      <c r="B2410" s="1"/>
      <c r="C2410" s="1"/>
      <c r="D2410" s="1"/>
      <c r="E2410" s="1"/>
      <c r="F2410" s="1"/>
      <c r="G2410" s="1"/>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50"/>
      <c r="AG2410" s="54"/>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row>
    <row r="2411" spans="1:63" s="901" customFormat="1" ht="15" customHeight="1" x14ac:dyDescent="0.15">
      <c r="A2411" s="1"/>
      <c r="B2411" s="1"/>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50"/>
      <c r="AG2411" s="54"/>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row>
    <row r="2412" spans="1:63" s="901" customFormat="1" ht="15" customHeight="1" x14ac:dyDescent="0.15">
      <c r="A2412" s="1"/>
      <c r="B2412" s="1"/>
      <c r="C2412" s="1"/>
      <c r="D2412" s="1"/>
      <c r="E2412" s="1"/>
      <c r="F2412" s="1"/>
      <c r="G2412" s="1"/>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50"/>
      <c r="AG2412" s="54"/>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row>
    <row r="2413" spans="1:63" s="901" customFormat="1" ht="15" customHeight="1" x14ac:dyDescent="0.15">
      <c r="A2413" s="1"/>
      <c r="B2413" s="1"/>
      <c r="C2413" s="1"/>
      <c r="D2413" s="1"/>
      <c r="E2413" s="1"/>
      <c r="F2413" s="1"/>
      <c r="G2413" s="1"/>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50"/>
      <c r="AG2413" s="54"/>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row>
    <row r="2414" spans="1:63" s="901" customFormat="1" ht="15" customHeight="1" x14ac:dyDescent="0.15">
      <c r="A2414" s="1"/>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50"/>
      <c r="AG2414" s="54"/>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row>
    <row r="2415" spans="1:63" s="901" customFormat="1" ht="15" customHeight="1" x14ac:dyDescent="0.15">
      <c r="A2415" s="1"/>
      <c r="B2415" s="1"/>
      <c r="C2415" s="1"/>
      <c r="D2415" s="1"/>
      <c r="E2415" s="1"/>
      <c r="F2415" s="1"/>
      <c r="G2415" s="1"/>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50"/>
      <c r="AG2415" s="54"/>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row>
    <row r="2416" spans="1:63" s="901" customFormat="1" ht="15" customHeight="1" x14ac:dyDescent="0.15">
      <c r="A2416" s="1"/>
      <c r="B2416" s="1"/>
      <c r="C2416" s="1"/>
      <c r="D2416" s="1"/>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50"/>
      <c r="AG2416" s="54"/>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row>
    <row r="2417" spans="1:63" s="901" customFormat="1" ht="15" customHeight="1" x14ac:dyDescent="0.15">
      <c r="A2417" s="1"/>
      <c r="B2417" s="1"/>
      <c r="C2417" s="1"/>
      <c r="D2417" s="1"/>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50"/>
      <c r="AG2417" s="54"/>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row>
    <row r="2418" spans="1:63" s="901" customFormat="1" ht="15" customHeight="1" x14ac:dyDescent="0.15">
      <c r="A2418" s="1"/>
      <c r="B2418" s="1"/>
      <c r="C2418" s="1"/>
      <c r="D2418" s="1"/>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50"/>
      <c r="AG2418" s="54"/>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row>
    <row r="2419" spans="1:63" s="901" customFormat="1" ht="15" customHeight="1" x14ac:dyDescent="0.15">
      <c r="A2419" s="1"/>
      <c r="B2419" s="1"/>
      <c r="C2419" s="1"/>
      <c r="D2419" s="1"/>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50"/>
      <c r="AG2419" s="54"/>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row>
    <row r="2420" spans="1:63" s="901" customFormat="1" ht="15" customHeight="1" x14ac:dyDescent="0.15">
      <c r="A2420" s="1"/>
      <c r="B2420" s="1"/>
      <c r="C2420" s="1"/>
      <c r="D2420" s="1"/>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50"/>
      <c r="AG2420" s="54"/>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row>
    <row r="2421" spans="1:63" s="901" customFormat="1" ht="15" customHeight="1" x14ac:dyDescent="0.15">
      <c r="A2421" s="1"/>
      <c r="B2421" s="1"/>
      <c r="C2421" s="1"/>
      <c r="D2421" s="1"/>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50"/>
      <c r="AG2421" s="54"/>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row>
    <row r="2422" spans="1:63" s="901" customFormat="1" ht="15" customHeight="1" x14ac:dyDescent="0.15">
      <c r="A2422" s="1"/>
      <c r="B2422" s="1"/>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50"/>
      <c r="AG2422" s="54"/>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row>
    <row r="2423" spans="1:63" s="901" customFormat="1" ht="15" customHeight="1" x14ac:dyDescent="0.15">
      <c r="A2423" s="1"/>
      <c r="B2423" s="1"/>
      <c r="C2423" s="1"/>
      <c r="D2423" s="1"/>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50"/>
      <c r="AG2423" s="54"/>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row>
    <row r="2424" spans="1:63" s="901" customFormat="1" ht="15" customHeight="1" x14ac:dyDescent="0.15">
      <c r="A2424" s="1"/>
      <c r="B2424" s="1"/>
      <c r="C2424" s="1"/>
      <c r="D2424" s="1"/>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50"/>
      <c r="AG2424" s="54"/>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row>
    <row r="2425" spans="1:63" s="901" customFormat="1" ht="15" customHeight="1" x14ac:dyDescent="0.15">
      <c r="A2425" s="1"/>
      <c r="B2425" s="1"/>
      <c r="C2425" s="1"/>
      <c r="D2425" s="1"/>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50"/>
      <c r="AG2425" s="54"/>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row>
    <row r="2426" spans="1:63" s="901" customFormat="1" ht="15" customHeight="1" x14ac:dyDescent="0.15">
      <c r="A2426" s="1"/>
      <c r="B2426" s="1"/>
      <c r="C2426" s="1"/>
      <c r="D2426" s="1"/>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50"/>
      <c r="AG2426" s="54"/>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row>
    <row r="2427" spans="1:63" s="901" customFormat="1" ht="15" customHeight="1" x14ac:dyDescent="0.15">
      <c r="A2427" s="1"/>
      <c r="B2427" s="1"/>
      <c r="C2427" s="1"/>
      <c r="D2427" s="1"/>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50"/>
      <c r="AG2427" s="54"/>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row>
    <row r="2428" spans="1:63" s="901" customFormat="1" ht="15" customHeight="1" x14ac:dyDescent="0.15">
      <c r="A2428" s="1"/>
      <c r="B2428" s="1"/>
      <c r="C2428" s="1"/>
      <c r="D2428" s="1"/>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50"/>
      <c r="AG2428" s="54"/>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row>
    <row r="2429" spans="1:63" s="901" customFormat="1" ht="15" customHeight="1" x14ac:dyDescent="0.15">
      <c r="A2429" s="1"/>
      <c r="B2429" s="1"/>
      <c r="C2429" s="1"/>
      <c r="D2429" s="1"/>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50"/>
      <c r="AG2429" s="54"/>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row>
    <row r="2430" spans="1:63" s="901" customFormat="1" ht="15" customHeight="1" x14ac:dyDescent="0.15">
      <c r="A2430" s="1"/>
      <c r="B2430" s="1"/>
      <c r="C2430" s="1"/>
      <c r="D2430" s="1"/>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50"/>
      <c r="AG2430" s="54"/>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row>
    <row r="2431" spans="1:63" s="901" customFormat="1" ht="15" customHeight="1" x14ac:dyDescent="0.15">
      <c r="A2431" s="1"/>
      <c r="B2431" s="1"/>
      <c r="C2431" s="1"/>
      <c r="D2431" s="1"/>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50"/>
      <c r="AG2431" s="54"/>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row>
    <row r="2432" spans="1:63" s="901" customFormat="1" ht="15" customHeight="1" x14ac:dyDescent="0.15">
      <c r="A2432" s="1"/>
      <c r="B2432" s="1"/>
      <c r="C2432" s="1"/>
      <c r="D2432" s="1"/>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50"/>
      <c r="AG2432" s="54"/>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row>
    <row r="2433" spans="1:63" s="901" customFormat="1" ht="15" customHeight="1" x14ac:dyDescent="0.15">
      <c r="A2433" s="1"/>
      <c r="B2433" s="1"/>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50"/>
      <c r="AG2433" s="54"/>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row>
    <row r="2434" spans="1:63" s="901" customFormat="1" ht="15" customHeight="1" x14ac:dyDescent="0.15">
      <c r="A2434" s="1"/>
      <c r="B2434" s="1"/>
      <c r="C2434" s="1"/>
      <c r="D2434" s="1"/>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50"/>
      <c r="AG2434" s="54"/>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row>
    <row r="2435" spans="1:63" s="901" customFormat="1" ht="15" customHeight="1" x14ac:dyDescent="0.15">
      <c r="A2435" s="1"/>
      <c r="B2435" s="1"/>
      <c r="C2435" s="1"/>
      <c r="D2435" s="1"/>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50"/>
      <c r="AG2435" s="54"/>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row>
    <row r="2436" spans="1:63" s="901" customFormat="1" ht="15" customHeight="1" x14ac:dyDescent="0.15">
      <c r="A2436" s="1"/>
      <c r="B2436" s="1"/>
      <c r="C2436" s="1"/>
      <c r="D2436" s="1"/>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50"/>
      <c r="AG2436" s="54"/>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row>
    <row r="2437" spans="1:63" s="901" customFormat="1" ht="15" customHeight="1" x14ac:dyDescent="0.15">
      <c r="A2437" s="1"/>
      <c r="B2437" s="1"/>
      <c r="C2437" s="1"/>
      <c r="D2437" s="1"/>
      <c r="E2437" s="1"/>
      <c r="F2437" s="1"/>
      <c r="G2437" s="1"/>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50"/>
      <c r="AG2437" s="54"/>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row>
    <row r="2438" spans="1:63" s="901" customFormat="1" ht="15" customHeight="1" x14ac:dyDescent="0.15">
      <c r="A2438" s="1"/>
      <c r="B2438" s="1"/>
      <c r="C2438" s="1"/>
      <c r="D2438" s="1"/>
      <c r="E2438" s="1"/>
      <c r="F2438" s="1"/>
      <c r="G2438" s="1"/>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50"/>
      <c r="AG2438" s="54"/>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row>
    <row r="2439" spans="1:63" s="901" customFormat="1" ht="15" customHeight="1" x14ac:dyDescent="0.15">
      <c r="A2439" s="1"/>
      <c r="B2439" s="1"/>
      <c r="C2439" s="1"/>
      <c r="D2439" s="1"/>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50"/>
      <c r="AG2439" s="54"/>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row>
    <row r="2440" spans="1:63" s="901" customFormat="1" ht="15" customHeight="1" x14ac:dyDescent="0.15">
      <c r="A2440" s="1"/>
      <c r="B2440" s="1"/>
      <c r="C2440" s="1"/>
      <c r="D2440" s="1"/>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50"/>
      <c r="AG2440" s="54"/>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row>
    <row r="2441" spans="1:63" s="901" customFormat="1" ht="15" customHeight="1" x14ac:dyDescent="0.15">
      <c r="A2441" s="1"/>
      <c r="B2441" s="1"/>
      <c r="C2441" s="1"/>
      <c r="D2441" s="1"/>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50"/>
      <c r="AG2441" s="54"/>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row>
    <row r="2442" spans="1:63" s="901" customFormat="1" ht="15" customHeight="1" x14ac:dyDescent="0.15">
      <c r="A2442" s="1"/>
      <c r="B2442" s="1"/>
      <c r="C2442" s="1"/>
      <c r="D2442" s="1"/>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50"/>
      <c r="AG2442" s="54"/>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row>
    <row r="2443" spans="1:63" s="901" customFormat="1" ht="15" customHeight="1" x14ac:dyDescent="0.15">
      <c r="A2443" s="1"/>
      <c r="B2443" s="1"/>
      <c r="C2443" s="1"/>
      <c r="D2443" s="1"/>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50"/>
      <c r="AG2443" s="54"/>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row>
    <row r="2444" spans="1:63" s="901" customFormat="1" ht="15" customHeight="1" x14ac:dyDescent="0.15">
      <c r="A2444" s="1"/>
      <c r="B2444" s="1"/>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50"/>
      <c r="AG2444" s="54"/>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row>
    <row r="2445" spans="1:63" s="901" customFormat="1" ht="15" customHeight="1" x14ac:dyDescent="0.15">
      <c r="A2445" s="1"/>
      <c r="B2445" s="1"/>
      <c r="C2445" s="1"/>
      <c r="D2445" s="1"/>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50"/>
      <c r="AG2445" s="54"/>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row>
    <row r="2446" spans="1:63" s="901" customFormat="1" ht="15" customHeight="1" x14ac:dyDescent="0.15">
      <c r="A2446" s="1"/>
      <c r="B2446" s="1"/>
      <c r="C2446" s="1"/>
      <c r="D2446" s="1"/>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50"/>
      <c r="AG2446" s="54"/>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row>
    <row r="2447" spans="1:63" s="901" customFormat="1" ht="15" customHeight="1" x14ac:dyDescent="0.15">
      <c r="A2447" s="1"/>
      <c r="B2447" s="1"/>
      <c r="C2447" s="1"/>
      <c r="D2447" s="1"/>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50"/>
      <c r="AG2447" s="54"/>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row>
    <row r="2448" spans="1:63" s="901" customFormat="1" ht="15" customHeight="1" x14ac:dyDescent="0.15">
      <c r="A2448" s="1"/>
      <c r="B2448" s="1"/>
      <c r="C2448" s="1"/>
      <c r="D2448" s="1"/>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50"/>
      <c r="AG2448" s="54"/>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row>
    <row r="2449" spans="1:63" s="901" customFormat="1" ht="15" customHeight="1" x14ac:dyDescent="0.15">
      <c r="A2449" s="1"/>
      <c r="B2449" s="1"/>
      <c r="C2449" s="1"/>
      <c r="D2449" s="1"/>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50"/>
      <c r="AG2449" s="54"/>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row>
    <row r="2450" spans="1:63" s="901" customFormat="1" ht="15" customHeight="1" x14ac:dyDescent="0.15">
      <c r="A2450" s="1"/>
      <c r="B2450" s="1"/>
      <c r="C2450" s="1"/>
      <c r="D2450" s="1"/>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50"/>
      <c r="AG2450" s="54"/>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row>
    <row r="2451" spans="1:63" s="901" customFormat="1" ht="15" customHeight="1" x14ac:dyDescent="0.15">
      <c r="A2451" s="1"/>
      <c r="B2451" s="1"/>
      <c r="C2451" s="1"/>
      <c r="D2451" s="1"/>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50"/>
      <c r="AG2451" s="54"/>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row>
    <row r="2452" spans="1:63" s="901" customFormat="1" ht="15" customHeight="1" x14ac:dyDescent="0.15">
      <c r="A2452" s="1"/>
      <c r="B2452" s="1"/>
      <c r="C2452" s="1"/>
      <c r="D2452" s="1"/>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50"/>
      <c r="AG2452" s="54"/>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row>
    <row r="2453" spans="1:63" s="901" customFormat="1" ht="15" customHeight="1" x14ac:dyDescent="0.15">
      <c r="A2453" s="1"/>
      <c r="B2453" s="1"/>
      <c r="C2453" s="1"/>
      <c r="D2453" s="1"/>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50"/>
      <c r="AG2453" s="54"/>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row>
    <row r="2454" spans="1:63" s="901" customFormat="1" ht="15" customHeight="1" x14ac:dyDescent="0.15">
      <c r="A2454" s="1"/>
      <c r="B2454" s="1"/>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50"/>
      <c r="AG2454" s="54"/>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row>
    <row r="2455" spans="1:63" s="901" customFormat="1" ht="15" customHeight="1" x14ac:dyDescent="0.15">
      <c r="A2455" s="1"/>
      <c r="B2455" s="1"/>
      <c r="C2455" s="1"/>
      <c r="D2455" s="1"/>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50"/>
      <c r="AG2455" s="54"/>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row>
    <row r="2456" spans="1:63" s="901" customFormat="1" ht="15" customHeight="1" x14ac:dyDescent="0.15">
      <c r="A2456" s="1"/>
      <c r="B2456" s="1"/>
      <c r="C2456" s="1"/>
      <c r="D2456" s="1"/>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50"/>
      <c r="AG2456" s="54"/>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row>
    <row r="2457" spans="1:63" s="901" customFormat="1" ht="15" customHeight="1" x14ac:dyDescent="0.15">
      <c r="A2457" s="1"/>
      <c r="B2457" s="1"/>
      <c r="C2457" s="1"/>
      <c r="D2457" s="1"/>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50"/>
      <c r="AG2457" s="54"/>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row>
    <row r="2458" spans="1:63" s="901" customFormat="1" ht="15" customHeight="1" x14ac:dyDescent="0.15">
      <c r="A2458" s="1"/>
      <c r="B2458" s="1"/>
      <c r="C2458" s="1"/>
      <c r="D2458" s="1"/>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50"/>
      <c r="AG2458" s="54"/>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row>
    <row r="2459" spans="1:63" s="901" customFormat="1" ht="15" customHeight="1" x14ac:dyDescent="0.15">
      <c r="A2459" s="1"/>
      <c r="B2459" s="1"/>
      <c r="C2459" s="1"/>
      <c r="D2459" s="1"/>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50"/>
      <c r="AG2459" s="54"/>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row>
    <row r="2460" spans="1:63" s="901" customFormat="1" ht="15" customHeight="1" x14ac:dyDescent="0.15">
      <c r="A2460" s="1"/>
      <c r="B2460" s="1"/>
      <c r="C2460" s="1"/>
      <c r="D2460" s="1"/>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50"/>
      <c r="AG2460" s="54"/>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row>
    <row r="2461" spans="1:63" s="901" customFormat="1" ht="15" customHeight="1" x14ac:dyDescent="0.15">
      <c r="A2461" s="1"/>
      <c r="B2461" s="1"/>
      <c r="C2461" s="1"/>
      <c r="D2461" s="1"/>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50"/>
      <c r="AG2461" s="54"/>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row>
    <row r="2462" spans="1:63" s="901" customFormat="1" ht="15" customHeight="1" x14ac:dyDescent="0.15">
      <c r="A2462" s="1"/>
      <c r="B2462" s="1"/>
      <c r="C2462" s="1"/>
      <c r="D2462" s="1"/>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50"/>
      <c r="AG2462" s="54"/>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row>
    <row r="2463" spans="1:63" s="901" customFormat="1" ht="15" customHeight="1" x14ac:dyDescent="0.15">
      <c r="A2463" s="1"/>
      <c r="B2463" s="1"/>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50"/>
      <c r="AG2463" s="54"/>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row>
    <row r="2464" spans="1:63" s="901" customFormat="1" ht="15" customHeight="1" x14ac:dyDescent="0.15">
      <c r="A2464" s="1"/>
      <c r="B2464" s="1"/>
      <c r="C2464" s="1"/>
      <c r="D2464" s="1"/>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50"/>
      <c r="AG2464" s="54"/>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row>
    <row r="2465" spans="1:63" s="901" customFormat="1" ht="15" customHeight="1" x14ac:dyDescent="0.15">
      <c r="A2465" s="1"/>
      <c r="B2465" s="1"/>
      <c r="C2465" s="1"/>
      <c r="D2465" s="1"/>
      <c r="E2465" s="1"/>
      <c r="F2465" s="1"/>
      <c r="G2465" s="1"/>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50"/>
      <c r="AG2465" s="54"/>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row>
    <row r="2466" spans="1:63" s="901" customFormat="1" ht="15" customHeight="1" x14ac:dyDescent="0.15">
      <c r="A2466" s="1"/>
      <c r="B2466" s="1"/>
      <c r="C2466" s="1"/>
      <c r="D2466" s="1"/>
      <c r="E2466" s="1"/>
      <c r="F2466" s="1"/>
      <c r="G2466" s="1"/>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50"/>
      <c r="AG2466" s="54"/>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row>
    <row r="2467" spans="1:63" s="901" customFormat="1" ht="15" customHeight="1" x14ac:dyDescent="0.15">
      <c r="A2467" s="1"/>
      <c r="B2467" s="1"/>
      <c r="C2467" s="1"/>
      <c r="D2467" s="1"/>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50"/>
      <c r="AG2467" s="54"/>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row>
    <row r="2468" spans="1:63" s="901" customFormat="1" ht="15" customHeight="1" x14ac:dyDescent="0.15">
      <c r="A2468" s="1"/>
      <c r="B2468" s="1"/>
      <c r="C2468" s="1"/>
      <c r="D2468" s="1"/>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50"/>
      <c r="AG2468" s="54"/>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row>
    <row r="2469" spans="1:63" s="901" customFormat="1" ht="15" customHeight="1" x14ac:dyDescent="0.15">
      <c r="A2469" s="1"/>
      <c r="B2469" s="1"/>
      <c r="C2469" s="1"/>
      <c r="D2469" s="1"/>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50"/>
      <c r="AG2469" s="54"/>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row>
    <row r="2470" spans="1:63" s="901" customFormat="1" ht="15" customHeight="1" x14ac:dyDescent="0.15">
      <c r="A2470" s="1"/>
      <c r="B2470" s="1"/>
      <c r="C2470" s="1"/>
      <c r="D2470" s="1"/>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50"/>
      <c r="AG2470" s="54"/>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row>
    <row r="2471" spans="1:63" s="901" customFormat="1" ht="15" customHeight="1" x14ac:dyDescent="0.15">
      <c r="A2471" s="1"/>
      <c r="B2471" s="1"/>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50"/>
      <c r="AG2471" s="54"/>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row>
    <row r="2472" spans="1:63" s="901" customFormat="1" ht="15" customHeight="1" x14ac:dyDescent="0.15">
      <c r="A2472" s="1"/>
      <c r="B2472" s="1"/>
      <c r="C2472" s="1"/>
      <c r="D2472" s="1"/>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50"/>
      <c r="AG2472" s="54"/>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row>
    <row r="2473" spans="1:63" s="901" customFormat="1" ht="15" customHeight="1" x14ac:dyDescent="0.15">
      <c r="A2473" s="1"/>
      <c r="B2473" s="1"/>
      <c r="C2473" s="1"/>
      <c r="D2473" s="1"/>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50"/>
      <c r="AG2473" s="54"/>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row>
    <row r="2474" spans="1:63" s="901" customFormat="1" ht="15" customHeight="1" x14ac:dyDescent="0.15">
      <c r="A2474" s="1"/>
      <c r="B2474" s="1"/>
      <c r="C2474" s="1"/>
      <c r="D2474" s="1"/>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50"/>
      <c r="AG2474" s="54"/>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row>
    <row r="2475" spans="1:63" s="901" customFormat="1" ht="15" customHeight="1" x14ac:dyDescent="0.15">
      <c r="A2475" s="1"/>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50"/>
      <c r="AG2475" s="54"/>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row>
    <row r="2476" spans="1:63" s="901" customFormat="1" ht="15" customHeight="1" x14ac:dyDescent="0.15">
      <c r="A2476" s="1"/>
      <c r="B2476" s="1"/>
      <c r="C2476" s="1"/>
      <c r="D2476" s="1"/>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50"/>
      <c r="AG2476" s="54"/>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row>
    <row r="2477" spans="1:63" s="901" customFormat="1" ht="15" customHeight="1" x14ac:dyDescent="0.15">
      <c r="A2477" s="1"/>
      <c r="B2477" s="1"/>
      <c r="C2477" s="1"/>
      <c r="D2477" s="1"/>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50"/>
      <c r="AG2477" s="54"/>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row>
    <row r="2478" spans="1:63" s="901" customFormat="1" ht="15" customHeight="1" x14ac:dyDescent="0.15">
      <c r="A2478" s="1"/>
      <c r="B2478" s="1"/>
      <c r="C2478" s="1"/>
      <c r="D2478" s="1"/>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50"/>
      <c r="AG2478" s="54"/>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row>
    <row r="2479" spans="1:63" s="901" customFormat="1" ht="15" customHeight="1" x14ac:dyDescent="0.15">
      <c r="A2479" s="1"/>
      <c r="B2479" s="1"/>
      <c r="C2479" s="1"/>
      <c r="D2479" s="1"/>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50"/>
      <c r="AG2479" s="54"/>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row>
    <row r="2480" spans="1:63" s="901" customFormat="1" ht="15" customHeight="1" x14ac:dyDescent="0.15">
      <c r="A2480" s="1"/>
      <c r="B2480" s="1"/>
      <c r="C2480" s="1"/>
      <c r="D2480" s="1"/>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50"/>
      <c r="AG2480" s="54"/>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row>
    <row r="2481" spans="1:63" s="901" customFormat="1" ht="15" customHeight="1" x14ac:dyDescent="0.15">
      <c r="A2481" s="1"/>
      <c r="B2481" s="1"/>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50"/>
      <c r="AG2481" s="54"/>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row>
    <row r="2482" spans="1:63" s="901" customFormat="1" ht="15" customHeight="1" x14ac:dyDescent="0.15">
      <c r="A2482" s="1"/>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50"/>
      <c r="AG2482" s="54"/>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row>
    <row r="2483" spans="1:63" s="901" customFormat="1" ht="15" customHeight="1" x14ac:dyDescent="0.15">
      <c r="A2483" s="1"/>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50"/>
      <c r="AG2483" s="54"/>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row>
    <row r="2484" spans="1:63" s="901" customFormat="1" ht="15" customHeight="1" x14ac:dyDescent="0.15">
      <c r="A2484" s="1"/>
      <c r="B2484" s="1"/>
      <c r="C2484" s="1"/>
      <c r="D2484" s="1"/>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50"/>
      <c r="AG2484" s="54"/>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row>
    <row r="2485" spans="1:63" s="901" customFormat="1" ht="15" customHeight="1" x14ac:dyDescent="0.15">
      <c r="A2485" s="1"/>
      <c r="B2485" s="1"/>
      <c r="C2485" s="1"/>
      <c r="D2485" s="1"/>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50"/>
      <c r="AG2485" s="54"/>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row>
    <row r="2486" spans="1:63" s="901" customFormat="1" ht="15" customHeight="1" x14ac:dyDescent="0.15">
      <c r="A2486" s="1"/>
      <c r="B2486" s="1"/>
      <c r="C2486" s="1"/>
      <c r="D2486" s="1"/>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50"/>
      <c r="AG2486" s="54"/>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row>
    <row r="2487" spans="1:63" s="901" customFormat="1" ht="15" customHeight="1" x14ac:dyDescent="0.15">
      <c r="A2487" s="1"/>
      <c r="B2487" s="1"/>
      <c r="C2487" s="1"/>
      <c r="D2487" s="1"/>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50"/>
      <c r="AG2487" s="54"/>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row>
    <row r="2488" spans="1:63" s="901" customFormat="1" ht="15" customHeight="1" x14ac:dyDescent="0.15">
      <c r="A2488" s="1"/>
      <c r="B2488" s="1"/>
      <c r="C2488" s="1"/>
      <c r="D2488" s="1"/>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50"/>
      <c r="AG2488" s="54"/>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row>
    <row r="2489" spans="1:63" s="901" customFormat="1" ht="15" customHeight="1" x14ac:dyDescent="0.15">
      <c r="A2489" s="1"/>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50"/>
      <c r="AG2489" s="54"/>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row>
    <row r="2490" spans="1:63" s="901" customFormat="1" ht="15" customHeight="1" x14ac:dyDescent="0.15">
      <c r="A2490" s="1"/>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50"/>
      <c r="AG2490" s="54"/>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row>
    <row r="2491" spans="1:63" s="901" customFormat="1" ht="15" customHeight="1" x14ac:dyDescent="0.15">
      <c r="A2491" s="1"/>
      <c r="B2491" s="1"/>
      <c r="C2491" s="1"/>
      <c r="D2491" s="1"/>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50"/>
      <c r="AG2491" s="54"/>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row>
    <row r="2492" spans="1:63" s="901" customFormat="1" ht="15" customHeight="1" x14ac:dyDescent="0.15">
      <c r="A2492" s="1"/>
      <c r="B2492" s="1"/>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50"/>
      <c r="AG2492" s="54"/>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row>
    <row r="2493" spans="1:63" s="901" customFormat="1" ht="15" customHeight="1" x14ac:dyDescent="0.15">
      <c r="A2493" s="1"/>
      <c r="B2493" s="1"/>
      <c r="C2493" s="1"/>
      <c r="D2493" s="1"/>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50"/>
      <c r="AG2493" s="54"/>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row>
    <row r="2494" spans="1:63" s="901" customFormat="1" ht="15" customHeight="1" x14ac:dyDescent="0.15">
      <c r="A2494" s="1"/>
      <c r="B2494" s="1"/>
      <c r="C2494" s="1"/>
      <c r="D2494" s="1"/>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50"/>
      <c r="AG2494" s="54"/>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row>
    <row r="2495" spans="1:63" s="901" customFormat="1" ht="15" customHeight="1" x14ac:dyDescent="0.15">
      <c r="A2495" s="1"/>
      <c r="B2495" s="1"/>
      <c r="C2495" s="1"/>
      <c r="D2495" s="1"/>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50"/>
      <c r="AG2495" s="54"/>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row>
    <row r="2496" spans="1:63" s="901" customFormat="1" ht="15" customHeight="1" x14ac:dyDescent="0.15">
      <c r="A2496" s="1"/>
      <c r="B2496" s="1"/>
      <c r="C2496" s="1"/>
      <c r="D2496" s="1"/>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50"/>
      <c r="AG2496" s="54"/>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row>
    <row r="2497" spans="1:63" s="901" customFormat="1" ht="15" customHeight="1" x14ac:dyDescent="0.15">
      <c r="A2497" s="1"/>
      <c r="B2497" s="1"/>
      <c r="C2497" s="1"/>
      <c r="D2497" s="1"/>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50"/>
      <c r="AG2497" s="54"/>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row>
    <row r="2498" spans="1:63" s="901" customFormat="1" ht="15" customHeight="1" x14ac:dyDescent="0.15">
      <c r="A2498" s="1"/>
      <c r="B2498" s="1"/>
      <c r="C2498" s="1"/>
      <c r="D2498" s="1"/>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50"/>
      <c r="AG2498" s="54"/>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row>
    <row r="2499" spans="1:63" s="901" customFormat="1" ht="15" customHeight="1" x14ac:dyDescent="0.15">
      <c r="A2499" s="1"/>
      <c r="B2499" s="1"/>
      <c r="C2499" s="1"/>
      <c r="D2499" s="1"/>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50"/>
      <c r="AG2499" s="54"/>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row>
    <row r="2500" spans="1:63" s="901" customFormat="1" ht="15" customHeight="1" x14ac:dyDescent="0.15">
      <c r="A2500" s="1"/>
      <c r="B2500" s="1"/>
      <c r="C2500" s="1"/>
      <c r="D2500" s="1"/>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50"/>
      <c r="AG2500" s="54"/>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row>
    <row r="2501" spans="1:63" s="901" customFormat="1" ht="15" customHeight="1" x14ac:dyDescent="0.15">
      <c r="A2501" s="1"/>
      <c r="B2501" s="1"/>
      <c r="C2501" s="1"/>
      <c r="D2501" s="1"/>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50"/>
      <c r="AG2501" s="54"/>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row>
    <row r="2502" spans="1:63" s="901" customFormat="1" ht="15" customHeight="1" x14ac:dyDescent="0.15">
      <c r="A2502" s="1"/>
      <c r="B2502" s="1"/>
      <c r="C2502" s="1"/>
      <c r="D2502" s="1"/>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50"/>
      <c r="AG2502" s="54"/>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row>
    <row r="2503" spans="1:63" s="901" customFormat="1" ht="15" customHeight="1" x14ac:dyDescent="0.15">
      <c r="A2503" s="1"/>
      <c r="B2503" s="1"/>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50"/>
      <c r="AG2503" s="54"/>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row>
    <row r="2504" spans="1:63" s="901" customFormat="1" ht="15" customHeight="1" x14ac:dyDescent="0.15">
      <c r="A2504" s="1"/>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50"/>
      <c r="AG2504" s="54"/>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row>
    <row r="2505" spans="1:63" s="901" customFormat="1" ht="15" customHeight="1" x14ac:dyDescent="0.15">
      <c r="A2505" s="1"/>
      <c r="B2505" s="1"/>
      <c r="C2505" s="1"/>
      <c r="D2505" s="1"/>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50"/>
      <c r="AG2505" s="54"/>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row>
    <row r="2506" spans="1:63" s="901" customFormat="1" ht="15" customHeight="1" x14ac:dyDescent="0.15">
      <c r="A2506" s="1"/>
      <c r="B2506" s="1"/>
      <c r="C2506" s="1"/>
      <c r="D2506" s="1"/>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50"/>
      <c r="AG2506" s="54"/>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row>
    <row r="2507" spans="1:63" s="901" customFormat="1" ht="15" customHeight="1" x14ac:dyDescent="0.15">
      <c r="A2507" s="1"/>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50"/>
      <c r="AG2507" s="54"/>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row>
    <row r="2508" spans="1:63" s="901" customFormat="1" ht="15" customHeight="1" x14ac:dyDescent="0.15">
      <c r="A2508" s="1"/>
      <c r="B2508" s="1"/>
      <c r="C2508" s="1"/>
      <c r="D2508" s="1"/>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50"/>
      <c r="AG2508" s="54"/>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row>
    <row r="2509" spans="1:63" s="901" customFormat="1" ht="15" customHeight="1" x14ac:dyDescent="0.15">
      <c r="A2509" s="1"/>
      <c r="B2509" s="1"/>
      <c r="C2509" s="1"/>
      <c r="D2509" s="1"/>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50"/>
      <c r="AG2509" s="54"/>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row>
    <row r="2510" spans="1:63" s="901" customFormat="1" ht="15" customHeight="1" x14ac:dyDescent="0.1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50"/>
      <c r="AG2510" s="54"/>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row>
    <row r="2511" spans="1:63" s="901" customFormat="1" ht="15" customHeight="1" x14ac:dyDescent="0.1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50"/>
      <c r="AG2511" s="54"/>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row>
    <row r="2512" spans="1:63" s="901" customFormat="1" ht="15" customHeight="1" x14ac:dyDescent="0.1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50"/>
      <c r="AG2512" s="54"/>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row>
    <row r="2513" spans="1:63" s="901" customFormat="1" ht="15" customHeight="1" x14ac:dyDescent="0.1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50"/>
      <c r="AG2513" s="54"/>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row>
    <row r="2514" spans="1:63" s="901" customFormat="1" ht="15" customHeight="1" x14ac:dyDescent="0.1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50"/>
      <c r="AG2514" s="54"/>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row>
    <row r="2515" spans="1:63" s="901" customFormat="1" ht="15" customHeight="1" x14ac:dyDescent="0.15">
      <c r="A2515" s="1"/>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50"/>
      <c r="AG2515" s="54"/>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row>
    <row r="2516" spans="1:63" s="901" customFormat="1" ht="15" customHeight="1" x14ac:dyDescent="0.15">
      <c r="A2516" s="1"/>
      <c r="B2516" s="1"/>
      <c r="C2516" s="1"/>
      <c r="D2516" s="1"/>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50"/>
      <c r="AG2516" s="54"/>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row>
    <row r="2517" spans="1:63" s="901" customFormat="1" ht="15" customHeight="1" x14ac:dyDescent="0.15">
      <c r="A2517" s="1"/>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50"/>
      <c r="AG2517" s="54"/>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row>
    <row r="2518" spans="1:63" s="901" customFormat="1" ht="15" customHeight="1" x14ac:dyDescent="0.15">
      <c r="A2518" s="1"/>
      <c r="B2518" s="1"/>
      <c r="C2518" s="1"/>
      <c r="D2518" s="1"/>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50"/>
      <c r="AG2518" s="54"/>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row>
    <row r="2519" spans="1:63" s="901" customFormat="1" ht="15" customHeight="1" x14ac:dyDescent="0.15">
      <c r="A2519" s="1"/>
      <c r="B2519" s="1"/>
      <c r="C2519" s="1"/>
      <c r="D2519" s="1"/>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50"/>
      <c r="AG2519" s="54"/>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row>
    <row r="2520" spans="1:63" s="901" customFormat="1" ht="15" customHeight="1" x14ac:dyDescent="0.15">
      <c r="A2520" s="1"/>
      <c r="B2520" s="1"/>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50"/>
      <c r="AG2520" s="54"/>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row>
    <row r="2521" spans="1:63" s="901" customFormat="1" ht="15" customHeight="1" x14ac:dyDescent="0.15">
      <c r="A2521" s="1"/>
      <c r="B2521" s="1"/>
      <c r="C2521" s="1"/>
      <c r="D2521" s="1"/>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50"/>
      <c r="AG2521" s="54"/>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row>
    <row r="2522" spans="1:63" s="901" customFormat="1" ht="15" customHeight="1" x14ac:dyDescent="0.15">
      <c r="A2522" s="1"/>
      <c r="B2522" s="1"/>
      <c r="C2522" s="1"/>
      <c r="D2522" s="1"/>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50"/>
      <c r="AG2522" s="54"/>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row>
    <row r="2523" spans="1:63" s="901" customFormat="1" ht="15" customHeight="1" x14ac:dyDescent="0.15">
      <c r="A2523" s="1"/>
      <c r="B2523" s="1"/>
      <c r="C2523" s="1"/>
      <c r="D2523" s="1"/>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50"/>
      <c r="AG2523" s="54"/>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row>
    <row r="2524" spans="1:63" s="901" customFormat="1" ht="15" customHeight="1" x14ac:dyDescent="0.15">
      <c r="A2524" s="1"/>
      <c r="B2524" s="1"/>
      <c r="C2524" s="1"/>
      <c r="D2524" s="1"/>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50"/>
      <c r="AG2524" s="54"/>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row>
    <row r="2525" spans="1:63" s="901" customFormat="1" ht="15" customHeight="1" x14ac:dyDescent="0.15">
      <c r="A2525" s="1"/>
      <c r="B2525" s="1"/>
      <c r="C2525" s="1"/>
      <c r="D2525" s="1"/>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50"/>
      <c r="AG2525" s="54"/>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row>
    <row r="2526" spans="1:63" s="901" customFormat="1" ht="15" customHeight="1" x14ac:dyDescent="0.15">
      <c r="A2526" s="1"/>
      <c r="B2526" s="1"/>
      <c r="C2526" s="1"/>
      <c r="D2526" s="1"/>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50"/>
      <c r="AG2526" s="54"/>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row>
    <row r="2527" spans="1:63" s="901" customFormat="1" ht="15" customHeight="1" x14ac:dyDescent="0.15">
      <c r="A2527" s="1"/>
      <c r="B2527" s="1"/>
      <c r="C2527" s="1"/>
      <c r="D2527" s="1"/>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50"/>
      <c r="AG2527" s="54"/>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row>
    <row r="2528" spans="1:63" s="901" customFormat="1" ht="15" customHeight="1" x14ac:dyDescent="0.15">
      <c r="A2528" s="1"/>
      <c r="B2528" s="1"/>
      <c r="C2528" s="1"/>
      <c r="D2528" s="1"/>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50"/>
      <c r="AG2528" s="54"/>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row>
    <row r="2529" spans="1:63" s="901" customFormat="1" ht="15" customHeight="1" x14ac:dyDescent="0.15">
      <c r="A2529" s="1"/>
      <c r="B2529" s="1"/>
      <c r="C2529" s="1"/>
      <c r="D2529" s="1"/>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50"/>
      <c r="AG2529" s="54"/>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row>
    <row r="2530" spans="1:63" s="901" customFormat="1" ht="15" customHeight="1" x14ac:dyDescent="0.15">
      <c r="A2530" s="1"/>
      <c r="B2530" s="1"/>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50"/>
      <c r="AG2530" s="54"/>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row>
    <row r="2531" spans="1:63" s="901" customFormat="1" ht="15" customHeight="1" x14ac:dyDescent="0.15">
      <c r="A2531" s="1"/>
      <c r="B2531" s="1"/>
      <c r="C2531" s="1"/>
      <c r="D2531" s="1"/>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50"/>
      <c r="AG2531" s="54"/>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row>
    <row r="2532" spans="1:63" s="901" customFormat="1" ht="15" customHeight="1" x14ac:dyDescent="0.15">
      <c r="A2532" s="1"/>
      <c r="B2532" s="1"/>
      <c r="C2532" s="1"/>
      <c r="D2532" s="1"/>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50"/>
      <c r="AG2532" s="54"/>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row>
    <row r="2533" spans="1:63" s="901" customFormat="1" ht="15" customHeight="1" x14ac:dyDescent="0.15">
      <c r="A2533" s="1"/>
      <c r="B2533" s="1"/>
      <c r="C2533" s="1"/>
      <c r="D2533" s="1"/>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50"/>
      <c r="AG2533" s="54"/>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row>
    <row r="2534" spans="1:63" s="901" customFormat="1" ht="15" customHeight="1" x14ac:dyDescent="0.15">
      <c r="A2534" s="1"/>
      <c r="B2534" s="1"/>
      <c r="C2534" s="1"/>
      <c r="D2534" s="1"/>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50"/>
      <c r="AG2534" s="54"/>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row>
    <row r="2535" spans="1:63" s="901" customFormat="1" ht="15" customHeight="1" x14ac:dyDescent="0.15">
      <c r="A2535" s="1"/>
      <c r="B2535" s="1"/>
      <c r="C2535" s="1"/>
      <c r="D2535" s="1"/>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50"/>
      <c r="AG2535" s="54"/>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row>
    <row r="2536" spans="1:63" s="901" customFormat="1" ht="15" customHeight="1" x14ac:dyDescent="0.15">
      <c r="A2536" s="1"/>
      <c r="B2536" s="1"/>
      <c r="C2536" s="1"/>
      <c r="D2536" s="1"/>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50"/>
      <c r="AG2536" s="54"/>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row>
    <row r="2537" spans="1:63" s="901" customFormat="1" ht="15" customHeight="1" x14ac:dyDescent="0.15">
      <c r="A2537" s="1"/>
      <c r="B2537" s="1"/>
      <c r="C2537" s="1"/>
      <c r="D2537" s="1"/>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50"/>
      <c r="AG2537" s="54"/>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row>
    <row r="2538" spans="1:63" s="901" customFormat="1" ht="15" customHeight="1" x14ac:dyDescent="0.15">
      <c r="A2538" s="1"/>
      <c r="B2538" s="1"/>
      <c r="C2538" s="1"/>
      <c r="D2538" s="1"/>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50"/>
      <c r="AG2538" s="54"/>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row>
    <row r="2539" spans="1:63" s="901" customFormat="1" ht="15" customHeight="1" x14ac:dyDescent="0.15">
      <c r="A2539" s="1"/>
      <c r="B2539" s="1"/>
      <c r="C2539" s="1"/>
      <c r="D2539" s="1"/>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50"/>
      <c r="AG2539" s="54"/>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row>
    <row r="2540" spans="1:63" s="901" customFormat="1" ht="15" customHeight="1" x14ac:dyDescent="0.15">
      <c r="A2540" s="1"/>
      <c r="B2540" s="1"/>
      <c r="C2540" s="1"/>
      <c r="D2540" s="1"/>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50"/>
      <c r="AG2540" s="54"/>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row>
    <row r="2541" spans="1:63" s="901" customFormat="1" ht="15" customHeight="1" x14ac:dyDescent="0.15">
      <c r="A2541" s="1"/>
      <c r="B2541" s="1"/>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50"/>
      <c r="AG2541" s="54"/>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row>
    <row r="2542" spans="1:63" s="901" customFormat="1" ht="15" customHeight="1" x14ac:dyDescent="0.15">
      <c r="A2542" s="1"/>
      <c r="B2542" s="1"/>
      <c r="C2542" s="1"/>
      <c r="D2542" s="1"/>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50"/>
      <c r="AG2542" s="54"/>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row>
    <row r="2543" spans="1:63" s="901" customFormat="1" ht="15" customHeight="1" x14ac:dyDescent="0.15">
      <c r="A2543" s="1"/>
      <c r="B2543" s="1"/>
      <c r="C2543" s="1"/>
      <c r="D2543" s="1"/>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50"/>
      <c r="AG2543" s="54"/>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row>
    <row r="2544" spans="1:63" s="901" customFormat="1" ht="15" customHeight="1" x14ac:dyDescent="0.15">
      <c r="A2544" s="1"/>
      <c r="B2544" s="1"/>
      <c r="C2544" s="1"/>
      <c r="D2544" s="1"/>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50"/>
      <c r="AG2544" s="54"/>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row>
    <row r="2545" spans="1:63" s="901" customFormat="1" ht="15" customHeight="1" x14ac:dyDescent="0.15">
      <c r="A2545" s="1"/>
      <c r="B2545" s="1"/>
      <c r="C2545" s="1"/>
      <c r="D2545" s="1"/>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50"/>
      <c r="AG2545" s="54"/>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row>
    <row r="2546" spans="1:63" s="901" customFormat="1" ht="15" customHeight="1" x14ac:dyDescent="0.15">
      <c r="A2546" s="1"/>
      <c r="B2546" s="1"/>
      <c r="C2546" s="1"/>
      <c r="D2546" s="1"/>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50"/>
      <c r="AG2546" s="54"/>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row>
    <row r="2547" spans="1:63" s="901" customFormat="1" ht="15" customHeight="1" x14ac:dyDescent="0.15">
      <c r="A2547" s="1"/>
      <c r="B2547" s="1"/>
      <c r="C2547" s="1"/>
      <c r="D2547" s="1"/>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50"/>
      <c r="AG2547" s="54"/>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row>
    <row r="2548" spans="1:63" s="901" customFormat="1" ht="15" customHeight="1" x14ac:dyDescent="0.15">
      <c r="A2548" s="1"/>
      <c r="B2548" s="1"/>
      <c r="C2548" s="1"/>
      <c r="D2548" s="1"/>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50"/>
      <c r="AG2548" s="54"/>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row>
    <row r="2549" spans="1:63" s="901" customFormat="1" ht="15" customHeight="1" x14ac:dyDescent="0.15">
      <c r="A2549" s="1"/>
      <c r="B2549" s="1"/>
      <c r="C2549" s="1"/>
      <c r="D2549" s="1"/>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50"/>
      <c r="AG2549" s="54"/>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row>
    <row r="2550" spans="1:63" s="901" customFormat="1" ht="15" customHeight="1" x14ac:dyDescent="0.15">
      <c r="A2550" s="1"/>
      <c r="B2550" s="1"/>
      <c r="C2550" s="1"/>
      <c r="D2550" s="1"/>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50"/>
      <c r="AG2550" s="54"/>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row>
    <row r="2551" spans="1:63" s="901" customFormat="1" ht="15" customHeight="1" x14ac:dyDescent="0.15">
      <c r="A2551" s="1"/>
      <c r="B2551" s="1"/>
      <c r="C2551" s="1"/>
      <c r="D2551" s="1"/>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50"/>
      <c r="AG2551" s="54"/>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row>
    <row r="2552" spans="1:63" s="901" customFormat="1" ht="15" customHeight="1" x14ac:dyDescent="0.15">
      <c r="A2552" s="1"/>
      <c r="B2552" s="1"/>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50"/>
      <c r="AG2552" s="54"/>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row>
    <row r="2553" spans="1:63" s="901" customFormat="1" ht="15" customHeight="1" x14ac:dyDescent="0.15">
      <c r="A2553" s="1"/>
      <c r="B2553" s="1"/>
      <c r="C2553" s="1"/>
      <c r="D2553" s="1"/>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50"/>
      <c r="AG2553" s="54"/>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row>
    <row r="2554" spans="1:63" s="901" customFormat="1" ht="15" customHeight="1" x14ac:dyDescent="0.15">
      <c r="A2554" s="1"/>
      <c r="B2554" s="1"/>
      <c r="C2554" s="1"/>
      <c r="D2554" s="1"/>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50"/>
      <c r="AG2554" s="54"/>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row>
    <row r="2555" spans="1:63" s="901" customFormat="1" ht="15" customHeight="1" x14ac:dyDescent="0.15">
      <c r="A2555" s="1"/>
      <c r="B2555" s="1"/>
      <c r="C2555" s="1"/>
      <c r="D2555" s="1"/>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50"/>
      <c r="AG2555" s="54"/>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row>
    <row r="2556" spans="1:63" s="901" customFormat="1" ht="15" customHeight="1" x14ac:dyDescent="0.15">
      <c r="A2556" s="1"/>
      <c r="B2556" s="1"/>
      <c r="C2556" s="1"/>
      <c r="D2556" s="1"/>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50"/>
      <c r="AG2556" s="54"/>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row>
    <row r="2557" spans="1:63" s="901" customFormat="1" ht="15" customHeight="1" x14ac:dyDescent="0.15">
      <c r="A2557" s="1"/>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50"/>
      <c r="AG2557" s="54"/>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row>
    <row r="2558" spans="1:63" s="901" customFormat="1" ht="15" customHeight="1" x14ac:dyDescent="0.15">
      <c r="A2558" s="1"/>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50"/>
      <c r="AG2558" s="54"/>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row>
    <row r="2559" spans="1:63" s="901" customFormat="1" ht="15" customHeight="1" x14ac:dyDescent="0.15">
      <c r="A2559" s="1"/>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50"/>
      <c r="AG2559" s="54"/>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row>
    <row r="2560" spans="1:63" s="901" customFormat="1" ht="15" customHeight="1" x14ac:dyDescent="0.15">
      <c r="A2560" s="1"/>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50"/>
      <c r="AG2560" s="54"/>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row>
    <row r="2561" spans="1:63" s="901" customFormat="1" ht="15" customHeight="1" x14ac:dyDescent="0.15">
      <c r="A2561" s="1"/>
      <c r="B2561" s="1"/>
      <c r="C2561" s="1"/>
      <c r="D2561" s="1"/>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50"/>
      <c r="AG2561" s="54"/>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row>
    <row r="2562" spans="1:63" s="901" customFormat="1" ht="15" customHeight="1" x14ac:dyDescent="0.15">
      <c r="A2562" s="1"/>
      <c r="B2562" s="1"/>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50"/>
      <c r="AG2562" s="54"/>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row>
    <row r="2563" spans="1:63" s="901" customFormat="1" ht="15" customHeight="1" x14ac:dyDescent="0.15">
      <c r="A2563" s="1"/>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50"/>
      <c r="AG2563" s="54"/>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row>
    <row r="2564" spans="1:63" s="901" customFormat="1" ht="15" customHeight="1" x14ac:dyDescent="0.15">
      <c r="A2564" s="1"/>
      <c r="B2564" s="1"/>
      <c r="C2564" s="1"/>
      <c r="D2564" s="1"/>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50"/>
      <c r="AG2564" s="54"/>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row>
    <row r="2565" spans="1:63" s="901" customFormat="1" ht="15" customHeight="1" x14ac:dyDescent="0.15">
      <c r="A2565" s="1"/>
      <c r="B2565" s="1"/>
      <c r="C2565" s="1"/>
      <c r="D2565" s="1"/>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50"/>
      <c r="AG2565" s="54"/>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row>
    <row r="2566" spans="1:63" s="901" customFormat="1" ht="15" customHeight="1" x14ac:dyDescent="0.15">
      <c r="A2566" s="1"/>
      <c r="B2566" s="1"/>
      <c r="C2566" s="1"/>
      <c r="D2566" s="1"/>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50"/>
      <c r="AG2566" s="54"/>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row>
    <row r="2567" spans="1:63" s="901" customFormat="1" ht="15" customHeight="1" x14ac:dyDescent="0.15">
      <c r="A2567" s="1"/>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50"/>
      <c r="AG2567" s="54"/>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row>
    <row r="2568" spans="1:63" s="901" customFormat="1" ht="15" customHeight="1" x14ac:dyDescent="0.15">
      <c r="A2568" s="1"/>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50"/>
      <c r="AG2568" s="54"/>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row>
    <row r="2569" spans="1:63" s="901" customFormat="1" ht="15" customHeight="1" x14ac:dyDescent="0.15">
      <c r="A2569" s="1"/>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50"/>
      <c r="AG2569" s="54"/>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row>
    <row r="2570" spans="1:63" s="901" customFormat="1" ht="15" customHeight="1" x14ac:dyDescent="0.15">
      <c r="A2570" s="1"/>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50"/>
      <c r="AG2570" s="54"/>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row>
    <row r="2571" spans="1:63" s="901" customFormat="1" ht="15" customHeight="1" x14ac:dyDescent="0.15">
      <c r="A2571" s="1"/>
      <c r="B2571" s="1"/>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50"/>
      <c r="AG2571" s="54"/>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row>
    <row r="2572" spans="1:63" s="901" customFormat="1" ht="15" customHeight="1" x14ac:dyDescent="0.15">
      <c r="A2572" s="1"/>
      <c r="B2572" s="1"/>
      <c r="C2572" s="1"/>
      <c r="D2572" s="1"/>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50"/>
      <c r="AG2572" s="54"/>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row>
    <row r="2573" spans="1:63" s="901" customFormat="1" ht="15" customHeight="1" x14ac:dyDescent="0.15">
      <c r="A2573" s="1"/>
      <c r="B2573" s="1"/>
      <c r="C2573" s="1"/>
      <c r="D2573" s="1"/>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50"/>
      <c r="AG2573" s="54"/>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row>
    <row r="2574" spans="1:63" s="901" customFormat="1" ht="15" customHeight="1" x14ac:dyDescent="0.15">
      <c r="A2574" s="1"/>
      <c r="B2574" s="1"/>
      <c r="C2574" s="1"/>
      <c r="D2574" s="1"/>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50"/>
      <c r="AG2574" s="54"/>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row>
    <row r="2575" spans="1:63" s="901" customFormat="1" ht="15" customHeight="1" x14ac:dyDescent="0.15">
      <c r="A2575" s="1"/>
      <c r="B2575" s="1"/>
      <c r="C2575" s="1"/>
      <c r="D2575" s="1"/>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50"/>
      <c r="AG2575" s="54"/>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row>
    <row r="2576" spans="1:63" s="901" customFormat="1" ht="15" customHeight="1" x14ac:dyDescent="0.15">
      <c r="A2576" s="1"/>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50"/>
      <c r="AG2576" s="54"/>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row>
    <row r="2577" spans="1:63" s="901" customFormat="1" ht="15" customHeight="1" x14ac:dyDescent="0.15">
      <c r="A2577" s="1"/>
      <c r="B2577" s="1"/>
      <c r="C2577" s="1"/>
      <c r="D2577" s="1"/>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50"/>
      <c r="AG2577" s="54"/>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row>
    <row r="2578" spans="1:63" s="901" customFormat="1" ht="15" customHeight="1" x14ac:dyDescent="0.15">
      <c r="A2578" s="1"/>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50"/>
      <c r="AG2578" s="54"/>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row>
    <row r="2579" spans="1:63" s="901" customFormat="1" ht="15" customHeight="1" x14ac:dyDescent="0.15">
      <c r="A2579" s="1"/>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50"/>
      <c r="AG2579" s="54"/>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row>
    <row r="2580" spans="1:63" s="901" customFormat="1" ht="15" customHeight="1" x14ac:dyDescent="0.15">
      <c r="A2580" s="1"/>
      <c r="B2580" s="1"/>
      <c r="C2580" s="1"/>
      <c r="D2580" s="1"/>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50"/>
      <c r="AG2580" s="54"/>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row>
    <row r="2581" spans="1:63" s="901" customFormat="1" ht="15" customHeight="1" x14ac:dyDescent="0.15">
      <c r="A2581" s="1"/>
      <c r="B2581" s="1"/>
      <c r="C2581" s="1"/>
      <c r="D2581" s="1"/>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50"/>
      <c r="AG2581" s="54"/>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row>
    <row r="2582" spans="1:63" s="901" customFormat="1" ht="15" customHeight="1" x14ac:dyDescent="0.15">
      <c r="A2582" s="1"/>
      <c r="B2582" s="1"/>
      <c r="C2582" s="1"/>
      <c r="D2582" s="1"/>
      <c r="E2582" s="1"/>
      <c r="F2582" s="1"/>
      <c r="G2582" s="1"/>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50"/>
      <c r="AG2582" s="54"/>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row>
    <row r="2583" spans="1:63" s="901" customFormat="1" ht="15" customHeight="1" x14ac:dyDescent="0.15">
      <c r="A2583" s="1"/>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50"/>
      <c r="AG2583" s="54"/>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row>
    <row r="2584" spans="1:63" s="901" customFormat="1" ht="15" customHeight="1" x14ac:dyDescent="0.15">
      <c r="A2584" s="1"/>
      <c r="B2584" s="1"/>
      <c r="C2584" s="1"/>
      <c r="D2584" s="1"/>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50"/>
      <c r="AG2584" s="54"/>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row>
    <row r="2585" spans="1:63" s="901" customFormat="1" ht="15" customHeight="1" x14ac:dyDescent="0.15">
      <c r="A2585" s="1"/>
      <c r="B2585" s="1"/>
      <c r="C2585" s="1"/>
      <c r="D2585" s="1"/>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50"/>
      <c r="AG2585" s="54"/>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row>
    <row r="2586" spans="1:63" s="901" customFormat="1" ht="15" customHeight="1" x14ac:dyDescent="0.15">
      <c r="A2586" s="1"/>
      <c r="B2586" s="1"/>
      <c r="C2586" s="1"/>
      <c r="D2586" s="1"/>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50"/>
      <c r="AG2586" s="54"/>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row>
    <row r="2587" spans="1:63" s="901" customFormat="1" ht="15" customHeight="1" x14ac:dyDescent="0.15">
      <c r="A2587" s="1"/>
      <c r="B2587" s="1"/>
      <c r="C2587" s="1"/>
      <c r="D2587" s="1"/>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50"/>
      <c r="AG2587" s="54"/>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row>
    <row r="2588" spans="1:63" s="901" customFormat="1" ht="15" customHeight="1" x14ac:dyDescent="0.15">
      <c r="A2588" s="1"/>
      <c r="B2588" s="1"/>
      <c r="C2588" s="1"/>
      <c r="D2588" s="1"/>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50"/>
      <c r="AG2588" s="54"/>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row>
    <row r="2589" spans="1:63" s="901" customFormat="1" ht="15" customHeight="1" x14ac:dyDescent="0.15">
      <c r="A2589" s="1"/>
      <c r="B2589" s="1"/>
      <c r="C2589" s="1"/>
      <c r="D2589" s="1"/>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50"/>
      <c r="AG2589" s="54"/>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row>
    <row r="2590" spans="1:63" s="901" customFormat="1" ht="15" customHeight="1" x14ac:dyDescent="0.15">
      <c r="A2590" s="1"/>
      <c r="B2590" s="1"/>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50"/>
      <c r="AG2590" s="54"/>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row>
    <row r="2591" spans="1:63" s="901" customFormat="1" ht="15" customHeight="1" x14ac:dyDescent="0.15">
      <c r="A2591" s="1"/>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50"/>
      <c r="AG2591" s="54"/>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row>
    <row r="2592" spans="1:63" s="901" customFormat="1" ht="15" customHeight="1" x14ac:dyDescent="0.15">
      <c r="A2592" s="1"/>
      <c r="B2592" s="1"/>
      <c r="C2592" s="1"/>
      <c r="D2592" s="1"/>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50"/>
      <c r="AG2592" s="54"/>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row>
    <row r="2593" spans="1:63" s="901" customFormat="1" ht="15" customHeight="1" x14ac:dyDescent="0.15">
      <c r="A2593" s="1"/>
      <c r="B2593" s="1"/>
      <c r="C2593" s="1"/>
      <c r="D2593" s="1"/>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50"/>
      <c r="AG2593" s="54"/>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row>
    <row r="2594" spans="1:63" s="901" customFormat="1" ht="15" customHeight="1" x14ac:dyDescent="0.15">
      <c r="A2594" s="1"/>
      <c r="B2594" s="1"/>
      <c r="C2594" s="1"/>
      <c r="D2594" s="1"/>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50"/>
      <c r="AG2594" s="54"/>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row>
    <row r="2595" spans="1:63" s="901" customFormat="1" ht="15" customHeight="1" x14ac:dyDescent="0.15">
      <c r="A2595" s="1"/>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50"/>
      <c r="AG2595" s="54"/>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row>
    <row r="2596" spans="1:63" s="901" customFormat="1" ht="15" customHeight="1" x14ac:dyDescent="0.15">
      <c r="A2596" s="1"/>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50"/>
      <c r="AG2596" s="54"/>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row>
    <row r="2597" spans="1:63" s="901" customFormat="1" ht="15" customHeight="1" x14ac:dyDescent="0.15">
      <c r="A2597" s="1"/>
      <c r="B2597" s="1"/>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50"/>
      <c r="AG2597" s="54"/>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1:63" s="901" customFormat="1" ht="15" customHeight="1" x14ac:dyDescent="0.15">
      <c r="A2598" s="1"/>
      <c r="B2598" s="1"/>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50"/>
      <c r="AG2598" s="54"/>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1:63" s="901" customFormat="1" ht="15" customHeight="1" x14ac:dyDescent="0.15">
      <c r="A2599" s="1"/>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50"/>
      <c r="AG2599" s="54"/>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1:63" s="901" customFormat="1" ht="15" customHeight="1" x14ac:dyDescent="0.15">
      <c r="A2600" s="1"/>
      <c r="B2600" s="1"/>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50"/>
      <c r="AG2600" s="54"/>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1:63" s="901" customFormat="1" ht="15" customHeight="1" x14ac:dyDescent="0.15">
      <c r="A2601" s="1"/>
      <c r="B2601" s="1"/>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50"/>
      <c r="AG2601" s="54"/>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1:63" s="901" customFormat="1" ht="15" customHeight="1" x14ac:dyDescent="0.15">
      <c r="A2602" s="1"/>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50"/>
      <c r="AG2602" s="54"/>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1:63" s="901" customFormat="1" ht="15" customHeight="1" x14ac:dyDescent="0.15">
      <c r="A2603" s="1"/>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50"/>
      <c r="AG2603" s="54"/>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1:63" s="901" customFormat="1" ht="15" customHeight="1" x14ac:dyDescent="0.15">
      <c r="A2604" s="1"/>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50"/>
      <c r="AG2604" s="54"/>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1:63" s="901" customFormat="1" ht="15" customHeight="1" x14ac:dyDescent="0.15">
      <c r="A2605" s="1"/>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50"/>
      <c r="AG2605" s="54"/>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1:63" s="901" customFormat="1" ht="15" customHeight="1" x14ac:dyDescent="0.15">
      <c r="A2606" s="1"/>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50"/>
      <c r="AG2606" s="54"/>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1:63" s="901" customFormat="1" ht="15" customHeight="1" x14ac:dyDescent="0.15">
      <c r="A2607" s="1"/>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50"/>
      <c r="AG2607" s="54"/>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row r="2608" spans="1:63" s="901" customFormat="1" ht="15" customHeight="1" x14ac:dyDescent="0.15">
      <c r="A2608" s="1"/>
      <c r="B2608" s="1"/>
      <c r="C2608" s="1"/>
      <c r="D2608" s="1"/>
      <c r="E2608" s="1"/>
      <c r="F2608" s="1"/>
      <c r="G2608" s="1"/>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50"/>
      <c r="AG2608" s="54"/>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row>
    <row r="2609" spans="1:63" s="901" customFormat="1" ht="15" customHeight="1" x14ac:dyDescent="0.15">
      <c r="A2609" s="1"/>
      <c r="B2609" s="1"/>
      <c r="C2609" s="1"/>
      <c r="D2609" s="1"/>
      <c r="E2609" s="1"/>
      <c r="F2609" s="1"/>
      <c r="G2609" s="1"/>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50"/>
      <c r="AG2609" s="54"/>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row>
    <row r="2610" spans="1:63" s="901" customFormat="1" ht="15" customHeight="1" x14ac:dyDescent="0.15">
      <c r="A2610" s="1"/>
      <c r="B2610" s="1"/>
      <c r="C2610" s="1"/>
      <c r="D2610" s="1"/>
      <c r="E2610" s="1"/>
      <c r="F2610" s="1"/>
      <c r="G2610" s="1"/>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50"/>
      <c r="AG2610" s="54"/>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row>
    <row r="2611" spans="1:63" s="901" customFormat="1" ht="15" customHeight="1" x14ac:dyDescent="0.15">
      <c r="A2611" s="1"/>
      <c r="B2611" s="1"/>
      <c r="C2611" s="1"/>
      <c r="D2611" s="1"/>
      <c r="E2611" s="1"/>
      <c r="F2611" s="1"/>
      <c r="G2611" s="1"/>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50"/>
      <c r="AG2611" s="54"/>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row>
    <row r="2612" spans="1:63" s="901" customFormat="1" ht="15" customHeight="1" x14ac:dyDescent="0.15">
      <c r="A2612" s="1"/>
      <c r="B2612" s="1"/>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50"/>
      <c r="AG2612" s="54"/>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row>
    <row r="2613" spans="1:63" s="901" customFormat="1" ht="15" customHeight="1" x14ac:dyDescent="0.15">
      <c r="A2613" s="1"/>
      <c r="B2613" s="1"/>
      <c r="C2613" s="1"/>
      <c r="D2613" s="1"/>
      <c r="E2613" s="1"/>
      <c r="F2613" s="1"/>
      <c r="G2613" s="1"/>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50"/>
      <c r="AG2613" s="54"/>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row>
    <row r="2614" spans="1:63" s="901" customFormat="1" ht="15" customHeight="1" x14ac:dyDescent="0.15">
      <c r="A2614" s="1"/>
      <c r="B2614" s="1"/>
      <c r="C2614" s="1"/>
      <c r="D2614" s="1"/>
      <c r="E2614" s="1"/>
      <c r="F2614" s="1"/>
      <c r="G2614" s="1"/>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50"/>
      <c r="AG2614" s="54"/>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row>
    <row r="2615" spans="1:63" s="901" customFormat="1" ht="15" customHeight="1" x14ac:dyDescent="0.15">
      <c r="A2615" s="1"/>
      <c r="B2615" s="1"/>
      <c r="C2615" s="1"/>
      <c r="D2615" s="1"/>
      <c r="E2615" s="1"/>
      <c r="F2615" s="1"/>
      <c r="G2615" s="1"/>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50"/>
      <c r="AG2615" s="54"/>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row>
    <row r="2616" spans="1:63" s="901" customFormat="1" ht="15" customHeight="1" x14ac:dyDescent="0.15">
      <c r="A2616" s="1"/>
      <c r="B2616" s="1"/>
      <c r="C2616" s="1"/>
      <c r="D2616" s="1"/>
      <c r="E2616" s="1"/>
      <c r="F2616" s="1"/>
      <c r="G2616" s="1"/>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50"/>
      <c r="AG2616" s="54"/>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row>
    <row r="2617" spans="1:63" s="901" customFormat="1" ht="15" customHeight="1" x14ac:dyDescent="0.15">
      <c r="A2617" s="1"/>
      <c r="B2617" s="1"/>
      <c r="C2617" s="1"/>
      <c r="D2617" s="1"/>
      <c r="E2617" s="1"/>
      <c r="F2617" s="1"/>
      <c r="G2617" s="1"/>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50"/>
      <c r="AG2617" s="54"/>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row>
    <row r="2618" spans="1:63" s="901" customFormat="1" ht="15" customHeight="1" x14ac:dyDescent="0.15">
      <c r="A2618" s="1"/>
      <c r="B2618" s="1"/>
      <c r="C2618" s="1"/>
      <c r="D2618" s="1"/>
      <c r="E2618" s="1"/>
      <c r="F2618" s="1"/>
      <c r="G2618" s="1"/>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50"/>
      <c r="AG2618" s="54"/>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row>
    <row r="2619" spans="1:63" s="901" customFormat="1" ht="15" customHeight="1" x14ac:dyDescent="0.15">
      <c r="A2619" s="1"/>
      <c r="B2619" s="1"/>
      <c r="C2619" s="1"/>
      <c r="D2619" s="1"/>
      <c r="E2619" s="1"/>
      <c r="F2619" s="1"/>
      <c r="G2619" s="1"/>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50"/>
      <c r="AG2619" s="54"/>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row>
    <row r="2620" spans="1:63" s="901" customFormat="1" ht="15" customHeight="1" x14ac:dyDescent="0.15">
      <c r="A2620" s="1"/>
      <c r="B2620" s="1"/>
      <c r="C2620" s="1"/>
      <c r="D2620" s="1"/>
      <c r="E2620" s="1"/>
      <c r="F2620" s="1"/>
      <c r="G2620" s="1"/>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50"/>
      <c r="AG2620" s="54"/>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row>
    <row r="2621" spans="1:63" s="901" customFormat="1" ht="15" customHeight="1" x14ac:dyDescent="0.15">
      <c r="A2621" s="1"/>
      <c r="B2621" s="1"/>
      <c r="C2621" s="1"/>
      <c r="D2621" s="1"/>
      <c r="E2621" s="1"/>
      <c r="F2621" s="1"/>
      <c r="G2621" s="1"/>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50"/>
      <c r="AG2621" s="54"/>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row>
    <row r="2622" spans="1:63" s="901" customFormat="1" ht="15" customHeight="1" x14ac:dyDescent="0.15">
      <c r="A2622" s="1"/>
      <c r="B2622" s="1"/>
      <c r="C2622" s="1"/>
      <c r="D2622" s="1"/>
      <c r="E2622" s="1"/>
      <c r="F2622" s="1"/>
      <c r="G2622" s="1"/>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50"/>
      <c r="AG2622" s="54"/>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row>
    <row r="2623" spans="1:63" s="901" customFormat="1" ht="15" customHeight="1" x14ac:dyDescent="0.15">
      <c r="A2623" s="1"/>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50"/>
      <c r="AG2623" s="54"/>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row>
    <row r="2624" spans="1:63" s="901" customFormat="1" ht="15" customHeight="1" x14ac:dyDescent="0.15">
      <c r="A2624" s="1"/>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50"/>
      <c r="AG2624" s="54"/>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row>
    <row r="2625" spans="1:63" s="901" customFormat="1" ht="15" customHeight="1" x14ac:dyDescent="0.15">
      <c r="A2625" s="1"/>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50"/>
      <c r="AG2625" s="54"/>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row>
    <row r="2626" spans="1:63" s="901" customFormat="1" ht="15" customHeight="1" x14ac:dyDescent="0.15">
      <c r="A2626" s="1"/>
      <c r="B2626" s="1"/>
      <c r="C2626" s="1"/>
      <c r="D2626" s="1"/>
      <c r="E2626" s="1"/>
      <c r="F2626" s="1"/>
      <c r="G2626" s="1"/>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50"/>
      <c r="AG2626" s="54"/>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row>
    <row r="2627" spans="1:63" s="901" customFormat="1" ht="15" customHeight="1" x14ac:dyDescent="0.15">
      <c r="A2627" s="1"/>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50"/>
      <c r="AG2627" s="54"/>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row>
    <row r="2628" spans="1:63" s="901" customFormat="1" ht="15" customHeight="1" x14ac:dyDescent="0.15">
      <c r="A2628" s="1"/>
      <c r="B2628" s="1"/>
      <c r="C2628" s="1"/>
      <c r="D2628" s="1"/>
      <c r="E2628" s="1"/>
      <c r="F2628" s="1"/>
      <c r="G2628" s="1"/>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50"/>
      <c r="AG2628" s="54"/>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row>
    <row r="2629" spans="1:63" s="901" customFormat="1" ht="15" customHeight="1" x14ac:dyDescent="0.15">
      <c r="A2629" s="1"/>
      <c r="B2629" s="1"/>
      <c r="C2629" s="1"/>
      <c r="D2629" s="1"/>
      <c r="E2629" s="1"/>
      <c r="F2629" s="1"/>
      <c r="G2629" s="1"/>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50"/>
      <c r="AG2629" s="54"/>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row>
    <row r="2630" spans="1:63" s="901" customFormat="1" ht="15" customHeight="1" x14ac:dyDescent="0.15">
      <c r="A2630" s="1"/>
      <c r="B2630" s="1"/>
      <c r="C2630" s="1"/>
      <c r="D2630" s="1"/>
      <c r="E2630" s="1"/>
      <c r="F2630" s="1"/>
      <c r="G2630" s="1"/>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50"/>
      <c r="AG2630" s="54"/>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row>
    <row r="2631" spans="1:63" s="901" customFormat="1" ht="15" customHeight="1" x14ac:dyDescent="0.15">
      <c r="A2631" s="1"/>
      <c r="B2631" s="1"/>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50"/>
      <c r="AG2631" s="54"/>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row>
    <row r="2632" spans="1:63" s="901" customFormat="1" ht="15" customHeight="1" x14ac:dyDescent="0.15">
      <c r="A2632" s="1"/>
      <c r="B2632" s="1"/>
      <c r="C2632" s="1"/>
      <c r="D2632" s="1"/>
      <c r="E2632" s="1"/>
      <c r="F2632" s="1"/>
      <c r="G2632" s="1"/>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50"/>
      <c r="AG2632" s="54"/>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row>
    <row r="2633" spans="1:63" s="901" customFormat="1" ht="15" customHeight="1" x14ac:dyDescent="0.15">
      <c r="A2633" s="1"/>
      <c r="B2633" s="1"/>
      <c r="C2633" s="1"/>
      <c r="D2633" s="1"/>
      <c r="E2633" s="1"/>
      <c r="F2633" s="1"/>
      <c r="G2633" s="1"/>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50"/>
      <c r="AG2633" s="54"/>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row>
    <row r="2634" spans="1:63" s="901" customFormat="1" ht="15" customHeight="1" x14ac:dyDescent="0.15">
      <c r="A2634" s="1"/>
      <c r="B2634" s="1"/>
      <c r="C2634" s="1"/>
      <c r="D2634" s="1"/>
      <c r="E2634" s="1"/>
      <c r="F2634" s="1"/>
      <c r="G2634" s="1"/>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50"/>
      <c r="AG2634" s="54"/>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row>
    <row r="2635" spans="1:63" s="901" customFormat="1" ht="15" customHeight="1" x14ac:dyDescent="0.15">
      <c r="A2635" s="1"/>
      <c r="B2635" s="1"/>
      <c r="C2635" s="1"/>
      <c r="D2635" s="1"/>
      <c r="E2635" s="1"/>
      <c r="F2635" s="1"/>
      <c r="G2635" s="1"/>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50"/>
      <c r="AG2635" s="54"/>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row>
    <row r="2636" spans="1:63" s="901" customFormat="1" ht="15" customHeight="1" x14ac:dyDescent="0.15">
      <c r="A2636" s="1"/>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50"/>
      <c r="AG2636" s="54"/>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row>
    <row r="2637" spans="1:63" s="901" customFormat="1" ht="15" customHeight="1" x14ac:dyDescent="0.15">
      <c r="A2637" s="1"/>
      <c r="B2637" s="1"/>
      <c r="C2637" s="1"/>
      <c r="D2637" s="1"/>
      <c r="E2637" s="1"/>
      <c r="F2637" s="1"/>
      <c r="G2637" s="1"/>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50"/>
      <c r="AG2637" s="54"/>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row>
    <row r="2638" spans="1:63" s="901" customFormat="1" ht="15" customHeight="1" x14ac:dyDescent="0.15">
      <c r="A2638" s="1"/>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50"/>
      <c r="AG2638" s="54"/>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row>
    <row r="2639" spans="1:63" s="901" customFormat="1" ht="15" customHeight="1" x14ac:dyDescent="0.15">
      <c r="A2639" s="1"/>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50"/>
      <c r="AG2639" s="54"/>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row>
    <row r="2640" spans="1:63" s="901" customFormat="1" ht="15" customHeight="1" x14ac:dyDescent="0.15">
      <c r="A2640" s="1"/>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50"/>
      <c r="AG2640" s="54"/>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row>
    <row r="2641" spans="1:63" s="901" customFormat="1" ht="15" customHeight="1" x14ac:dyDescent="0.15">
      <c r="A2641" s="1"/>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50"/>
      <c r="AG2641" s="54"/>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row>
    <row r="2642" spans="1:63" s="901" customFormat="1" ht="15" customHeight="1" x14ac:dyDescent="0.15">
      <c r="A2642" s="1"/>
      <c r="B2642" s="1"/>
      <c r="C2642" s="1"/>
      <c r="D2642" s="1"/>
      <c r="E2642" s="1"/>
      <c r="F2642" s="1"/>
      <c r="G2642" s="1"/>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50"/>
      <c r="AG2642" s="54"/>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row>
    <row r="2643" spans="1:63" s="901" customFormat="1" ht="15" customHeight="1" x14ac:dyDescent="0.15">
      <c r="A2643" s="1"/>
      <c r="B2643" s="1"/>
      <c r="C2643" s="1"/>
      <c r="D2643" s="1"/>
      <c r="E2643" s="1"/>
      <c r="F2643" s="1"/>
      <c r="G2643" s="1"/>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50"/>
      <c r="AG2643" s="54"/>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row>
    <row r="2644" spans="1:63" s="901" customFormat="1" ht="15" customHeight="1" x14ac:dyDescent="0.15">
      <c r="A2644" s="1"/>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50"/>
      <c r="AG2644" s="54"/>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row>
    <row r="2645" spans="1:63" s="901" customFormat="1" ht="15" customHeight="1" x14ac:dyDescent="0.15">
      <c r="A2645" s="1"/>
      <c r="B2645" s="1"/>
      <c r="C2645" s="1"/>
      <c r="D2645" s="1"/>
      <c r="E2645" s="1"/>
      <c r="F2645" s="1"/>
      <c r="G2645" s="1"/>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50"/>
      <c r="AG2645" s="54"/>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row>
    <row r="2646" spans="1:63" s="901" customFormat="1" ht="15" customHeight="1" x14ac:dyDescent="0.15">
      <c r="A2646" s="1"/>
      <c r="B2646" s="1"/>
      <c r="C2646" s="1"/>
      <c r="D2646" s="1"/>
      <c r="E2646" s="1"/>
      <c r="F2646" s="1"/>
      <c r="G2646" s="1"/>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50"/>
      <c r="AG2646" s="54"/>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row>
    <row r="2647" spans="1:63" s="901" customFormat="1" ht="15" customHeight="1" x14ac:dyDescent="0.15">
      <c r="A2647" s="1"/>
      <c r="B2647" s="1"/>
      <c r="C2647" s="1"/>
      <c r="D2647" s="1"/>
      <c r="E2647" s="1"/>
      <c r="F2647" s="1"/>
      <c r="G2647" s="1"/>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50"/>
      <c r="AG2647" s="54"/>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row>
    <row r="2648" spans="1:63" s="901" customFormat="1" ht="15" customHeight="1" x14ac:dyDescent="0.15">
      <c r="A2648" s="1"/>
      <c r="B2648" s="1"/>
      <c r="C2648" s="1"/>
      <c r="D2648" s="1"/>
      <c r="E2648" s="1"/>
      <c r="F2648" s="1"/>
      <c r="G2648" s="1"/>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50"/>
      <c r="AG2648" s="54"/>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row>
    <row r="2649" spans="1:63" s="901" customFormat="1" ht="15" customHeight="1" x14ac:dyDescent="0.15">
      <c r="A2649" s="1"/>
      <c r="B2649" s="1"/>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50"/>
      <c r="AG2649" s="54"/>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row>
    <row r="2650" spans="1:63" s="901" customFormat="1" ht="15" customHeight="1" x14ac:dyDescent="0.15">
      <c r="A2650" s="1"/>
      <c r="B2650" s="1"/>
      <c r="C2650" s="1"/>
      <c r="D2650" s="1"/>
      <c r="E2650" s="1"/>
      <c r="F2650" s="1"/>
      <c r="G2650" s="1"/>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50"/>
      <c r="AG2650" s="54"/>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row>
    <row r="2651" spans="1:63" s="901" customFormat="1" ht="15" customHeight="1" x14ac:dyDescent="0.15">
      <c r="A2651" s="1"/>
      <c r="B2651" s="1"/>
      <c r="C2651" s="1"/>
      <c r="D2651" s="1"/>
      <c r="E2651" s="1"/>
      <c r="F2651" s="1"/>
      <c r="G2651" s="1"/>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50"/>
      <c r="AG2651" s="54"/>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row>
    <row r="2652" spans="1:63" s="901" customFormat="1" ht="15" customHeight="1" x14ac:dyDescent="0.15">
      <c r="A2652" s="1"/>
      <c r="B2652" s="1"/>
      <c r="C2652" s="1"/>
      <c r="D2652" s="1"/>
      <c r="E2652" s="1"/>
      <c r="F2652" s="1"/>
      <c r="G2652" s="1"/>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50"/>
      <c r="AG2652" s="54"/>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row>
    <row r="2653" spans="1:63" s="901" customFormat="1" ht="15" customHeight="1" x14ac:dyDescent="0.15">
      <c r="A2653" s="1"/>
      <c r="B2653" s="1"/>
      <c r="C2653" s="1"/>
      <c r="D2653" s="1"/>
      <c r="E2653" s="1"/>
      <c r="F2653" s="1"/>
      <c r="G2653" s="1"/>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50"/>
      <c r="AG2653" s="54"/>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row>
    <row r="2654" spans="1:63" s="901" customFormat="1" ht="15" customHeight="1" x14ac:dyDescent="0.15">
      <c r="A2654" s="1"/>
      <c r="B2654" s="1"/>
      <c r="C2654" s="1"/>
      <c r="D2654" s="1"/>
      <c r="E2654" s="1"/>
      <c r="F2654" s="1"/>
      <c r="G2654" s="1"/>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50"/>
      <c r="AG2654" s="54"/>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row>
    <row r="2655" spans="1:63" s="901" customFormat="1" ht="15" customHeight="1" x14ac:dyDescent="0.15">
      <c r="A2655" s="1"/>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50"/>
      <c r="AG2655" s="54"/>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row>
    <row r="2656" spans="1:63" s="901" customFormat="1" ht="15" customHeight="1" x14ac:dyDescent="0.15">
      <c r="A2656" s="1"/>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50"/>
      <c r="AG2656" s="54"/>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row>
    <row r="2657" spans="1:63" s="901" customFormat="1" ht="15" customHeight="1" x14ac:dyDescent="0.15">
      <c r="A2657" s="1"/>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50"/>
      <c r="AG2657" s="54"/>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row>
    <row r="2658" spans="1:63" s="901" customFormat="1" ht="15" customHeight="1" x14ac:dyDescent="0.15">
      <c r="A2658" s="1"/>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50"/>
      <c r="AG2658" s="54"/>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row>
    <row r="2659" spans="1:63" s="901" customFormat="1" ht="15" customHeight="1" x14ac:dyDescent="0.15">
      <c r="A2659" s="1"/>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50"/>
      <c r="AG2659" s="54"/>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row>
    <row r="2660" spans="1:63" s="901" customFormat="1" ht="15" customHeight="1" x14ac:dyDescent="0.15">
      <c r="A2660" s="1"/>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50"/>
      <c r="AG2660" s="54"/>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row>
    <row r="2661" spans="1:63" s="901" customFormat="1" ht="15" customHeight="1" x14ac:dyDescent="0.15">
      <c r="A2661" s="1"/>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50"/>
      <c r="AG2661" s="54"/>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row>
    <row r="2662" spans="1:63" s="901" customFormat="1" ht="15" customHeight="1" x14ac:dyDescent="0.15">
      <c r="A2662" s="1"/>
      <c r="B2662" s="1"/>
      <c r="C2662" s="1"/>
      <c r="D2662" s="1"/>
      <c r="E2662" s="1"/>
      <c r="F2662" s="1"/>
      <c r="G2662" s="1"/>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50"/>
      <c r="AG2662" s="54"/>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row>
    <row r="2663" spans="1:63" s="901" customFormat="1" ht="15" customHeight="1" x14ac:dyDescent="0.15">
      <c r="A2663" s="1"/>
      <c r="B2663" s="1"/>
      <c r="C2663" s="1"/>
      <c r="D2663" s="1"/>
      <c r="E2663" s="1"/>
      <c r="F2663" s="1"/>
      <c r="G2663" s="1"/>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50"/>
      <c r="AG2663" s="54"/>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row>
    <row r="2664" spans="1:63" s="901" customFormat="1" ht="15" customHeight="1" x14ac:dyDescent="0.15">
      <c r="A2664" s="1"/>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50"/>
      <c r="AG2664" s="54"/>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row>
    <row r="2665" spans="1:63" s="901" customFormat="1" ht="15" customHeight="1" x14ac:dyDescent="0.15">
      <c r="A2665" s="1"/>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50"/>
      <c r="AG2665" s="54"/>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row>
    <row r="2666" spans="1:63" s="901" customFormat="1" ht="15" customHeight="1" x14ac:dyDescent="0.15">
      <c r="A2666" s="1"/>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50"/>
      <c r="AG2666" s="54"/>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row>
    <row r="2667" spans="1:63" s="901" customFormat="1" ht="15" customHeight="1" x14ac:dyDescent="0.15">
      <c r="A2667" s="1"/>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50"/>
      <c r="AG2667" s="54"/>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row>
    <row r="2668" spans="1:63" s="901" customFormat="1" ht="15" customHeight="1" x14ac:dyDescent="0.15">
      <c r="A2668" s="1"/>
      <c r="B2668" s="1"/>
      <c r="C2668" s="1"/>
      <c r="D2668" s="1"/>
      <c r="E2668" s="1"/>
      <c r="F2668" s="1"/>
      <c r="G2668" s="1"/>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50"/>
      <c r="AG2668" s="54"/>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row>
    <row r="2669" spans="1:63" s="901" customFormat="1" ht="15" customHeight="1" x14ac:dyDescent="0.15">
      <c r="A2669" s="1"/>
      <c r="B2669" s="1"/>
      <c r="C2669" s="1"/>
      <c r="D2669" s="1"/>
      <c r="E2669" s="1"/>
      <c r="F2669" s="1"/>
      <c r="G2669" s="1"/>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50"/>
      <c r="AG2669" s="54"/>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row>
    <row r="2670" spans="1:63" s="901" customFormat="1" ht="15" customHeight="1" x14ac:dyDescent="0.15">
      <c r="A2670" s="1"/>
      <c r="B2670" s="1"/>
      <c r="C2670" s="1"/>
      <c r="D2670" s="1"/>
      <c r="E2670" s="1"/>
      <c r="F2670" s="1"/>
      <c r="G2670" s="1"/>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50"/>
      <c r="AG2670" s="54"/>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row>
    <row r="2671" spans="1:63" s="901" customFormat="1" ht="15" customHeight="1" x14ac:dyDescent="0.15">
      <c r="A2671" s="1"/>
      <c r="B2671" s="1"/>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50"/>
      <c r="AG2671" s="54"/>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row>
    <row r="2672" spans="1:63" s="901" customFormat="1" ht="15" customHeight="1" x14ac:dyDescent="0.15">
      <c r="A2672" s="1"/>
      <c r="B2672" s="1"/>
      <c r="C2672" s="1"/>
      <c r="D2672" s="1"/>
      <c r="E2672" s="1"/>
      <c r="F2672" s="1"/>
      <c r="G2672" s="1"/>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50"/>
      <c r="AG2672" s="54"/>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row>
    <row r="2673" spans="1:63" s="901" customFormat="1" ht="15" customHeight="1" x14ac:dyDescent="0.15">
      <c r="A2673" s="1"/>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50"/>
      <c r="AG2673" s="54"/>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row>
    <row r="2674" spans="1:63" s="901" customFormat="1" ht="15" customHeight="1" x14ac:dyDescent="0.15">
      <c r="A2674" s="1"/>
      <c r="B2674" s="1"/>
      <c r="C2674" s="1"/>
      <c r="D2674" s="1"/>
      <c r="E2674" s="1"/>
      <c r="F2674" s="1"/>
      <c r="G2674" s="1"/>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50"/>
      <c r="AG2674" s="54"/>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row>
    <row r="2675" spans="1:63" s="901" customFormat="1" ht="15" customHeight="1" x14ac:dyDescent="0.15">
      <c r="A2675" s="1"/>
      <c r="B2675" s="1"/>
      <c r="C2675" s="1"/>
      <c r="D2675" s="1"/>
      <c r="E2675" s="1"/>
      <c r="F2675" s="1"/>
      <c r="G2675" s="1"/>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50"/>
      <c r="AG2675" s="54"/>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row>
    <row r="2676" spans="1:63" s="901" customFormat="1" ht="15" customHeight="1" x14ac:dyDescent="0.15">
      <c r="A2676" s="1"/>
      <c r="B2676" s="1"/>
      <c r="C2676" s="1"/>
      <c r="D2676" s="1"/>
      <c r="E2676" s="1"/>
      <c r="F2676" s="1"/>
      <c r="G2676" s="1"/>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50"/>
      <c r="AG2676" s="54"/>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row>
    <row r="2677" spans="1:63" s="901" customFormat="1" ht="15" customHeight="1" x14ac:dyDescent="0.15">
      <c r="A2677" s="1"/>
      <c r="B2677" s="1"/>
      <c r="C2677" s="1"/>
      <c r="D2677" s="1"/>
      <c r="E2677" s="1"/>
      <c r="F2677" s="1"/>
      <c r="G2677" s="1"/>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50"/>
      <c r="AG2677" s="54"/>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row>
    <row r="2678" spans="1:63" s="901" customFormat="1" ht="15" customHeight="1" x14ac:dyDescent="0.15">
      <c r="A2678" s="1"/>
      <c r="B2678" s="1"/>
      <c r="C2678" s="1"/>
      <c r="D2678" s="1"/>
      <c r="E2678" s="1"/>
      <c r="F2678" s="1"/>
      <c r="G2678" s="1"/>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50"/>
      <c r="AG2678" s="54"/>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row>
    <row r="2679" spans="1:63" s="901" customFormat="1" ht="15" customHeight="1" x14ac:dyDescent="0.15">
      <c r="A2679" s="1"/>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50"/>
      <c r="AG2679" s="54"/>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row>
    <row r="2680" spans="1:63" s="901" customFormat="1" ht="15" customHeight="1" x14ac:dyDescent="0.15">
      <c r="A2680" s="1"/>
      <c r="B2680" s="1"/>
      <c r="C2680" s="1"/>
      <c r="D2680" s="1"/>
      <c r="E2680" s="1"/>
      <c r="F2680" s="1"/>
      <c r="G2680" s="1"/>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50"/>
      <c r="AG2680" s="54"/>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row>
    <row r="2681" spans="1:63" s="901" customFormat="1" ht="15" customHeight="1" x14ac:dyDescent="0.15">
      <c r="A2681" s="1"/>
      <c r="B2681" s="1"/>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50"/>
      <c r="AG2681" s="54"/>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row>
    <row r="2682" spans="1:63" s="901" customFormat="1" ht="15" customHeight="1" x14ac:dyDescent="0.15">
      <c r="A2682" s="1"/>
      <c r="B2682" s="1"/>
      <c r="C2682" s="1"/>
      <c r="D2682" s="1"/>
      <c r="E2682" s="1"/>
      <c r="F2682" s="1"/>
      <c r="G2682" s="1"/>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50"/>
      <c r="AG2682" s="54"/>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row>
    <row r="2683" spans="1:63" s="901" customFormat="1" ht="15" customHeight="1" x14ac:dyDescent="0.15">
      <c r="A2683" s="1"/>
      <c r="B2683" s="1"/>
      <c r="C2683" s="1"/>
      <c r="D2683" s="1"/>
      <c r="E2683" s="1"/>
      <c r="F2683" s="1"/>
      <c r="G2683" s="1"/>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50"/>
      <c r="AG2683" s="54"/>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row>
    <row r="2684" spans="1:63" s="901" customFormat="1" ht="15" customHeight="1" x14ac:dyDescent="0.15">
      <c r="A2684" s="1"/>
      <c r="B2684" s="1"/>
      <c r="C2684" s="1"/>
      <c r="D2684" s="1"/>
      <c r="E2684" s="1"/>
      <c r="F2684" s="1"/>
      <c r="G2684" s="1"/>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50"/>
      <c r="AG2684" s="54"/>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row>
    <row r="2685" spans="1:63" s="901" customFormat="1" ht="15" customHeight="1" x14ac:dyDescent="0.15">
      <c r="A2685" s="1"/>
      <c r="B2685" s="1"/>
      <c r="C2685" s="1"/>
      <c r="D2685" s="1"/>
      <c r="E2685" s="1"/>
      <c r="F2685" s="1"/>
      <c r="G2685" s="1"/>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50"/>
      <c r="AG2685" s="54"/>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row>
    <row r="2686" spans="1:63" s="901" customFormat="1" ht="15" customHeight="1" x14ac:dyDescent="0.15">
      <c r="A2686" s="1"/>
      <c r="B2686" s="1"/>
      <c r="C2686" s="1"/>
      <c r="D2686" s="1"/>
      <c r="E2686" s="1"/>
      <c r="F2686" s="1"/>
      <c r="G2686" s="1"/>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50"/>
      <c r="AG2686" s="54"/>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row>
    <row r="2687" spans="1:63" s="901" customFormat="1" ht="15" customHeight="1" x14ac:dyDescent="0.15">
      <c r="A2687" s="1"/>
      <c r="B2687" s="1"/>
      <c r="C2687" s="1"/>
      <c r="D2687" s="1"/>
      <c r="E2687" s="1"/>
      <c r="F2687" s="1"/>
      <c r="G2687" s="1"/>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50"/>
      <c r="AG2687" s="54"/>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row>
    <row r="2688" spans="1:63" s="901" customFormat="1" ht="15" customHeight="1" x14ac:dyDescent="0.15">
      <c r="A2688" s="1"/>
      <c r="B2688" s="1"/>
      <c r="C2688" s="1"/>
      <c r="D2688" s="1"/>
      <c r="E2688" s="1"/>
      <c r="F2688" s="1"/>
      <c r="G2688" s="1"/>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50"/>
      <c r="AG2688" s="54"/>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row>
    <row r="2689" spans="1:63" s="901" customFormat="1" ht="15" customHeight="1" x14ac:dyDescent="0.15">
      <c r="A2689" s="1"/>
      <c r="B2689" s="1"/>
      <c r="C2689" s="1"/>
      <c r="D2689" s="1"/>
      <c r="E2689" s="1"/>
      <c r="F2689" s="1"/>
      <c r="G2689" s="1"/>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50"/>
      <c r="AG2689" s="54"/>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row>
    <row r="2690" spans="1:63" s="901" customFormat="1" ht="15" customHeight="1" x14ac:dyDescent="0.15">
      <c r="A2690" s="1"/>
      <c r="B2690" s="1"/>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50"/>
      <c r="AG2690" s="54"/>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row>
    <row r="2691" spans="1:63" s="901" customFormat="1" ht="15" customHeight="1" x14ac:dyDescent="0.15">
      <c r="A2691" s="1"/>
      <c r="B2691" s="1"/>
      <c r="C2691" s="1"/>
      <c r="D2691" s="1"/>
      <c r="E2691" s="1"/>
      <c r="F2691" s="1"/>
      <c r="G2691" s="1"/>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50"/>
      <c r="AG2691" s="54"/>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row>
    <row r="2692" spans="1:63" s="901" customFormat="1" ht="15" customHeight="1" x14ac:dyDescent="0.15">
      <c r="A2692" s="1"/>
      <c r="B2692" s="1"/>
      <c r="C2692" s="1"/>
      <c r="D2692" s="1"/>
      <c r="E2692" s="1"/>
      <c r="F2692" s="1"/>
      <c r="G2692" s="1"/>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50"/>
      <c r="AG2692" s="54"/>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row>
    <row r="2693" spans="1:63" s="901" customFormat="1" ht="15" customHeight="1" x14ac:dyDescent="0.15">
      <c r="A2693" s="1"/>
      <c r="B2693" s="1"/>
      <c r="C2693" s="1"/>
      <c r="D2693" s="1"/>
      <c r="E2693" s="1"/>
      <c r="F2693" s="1"/>
      <c r="G2693" s="1"/>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50"/>
      <c r="AG2693" s="54"/>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row>
    <row r="2694" spans="1:63" s="901" customFormat="1" ht="15" customHeight="1" x14ac:dyDescent="0.15">
      <c r="A2694" s="1"/>
      <c r="B2694" s="1"/>
      <c r="C2694" s="1"/>
      <c r="D2694" s="1"/>
      <c r="E2694" s="1"/>
      <c r="F2694" s="1"/>
      <c r="G2694" s="1"/>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50"/>
      <c r="AG2694" s="54"/>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row>
    <row r="2695" spans="1:63" s="901" customFormat="1" ht="15" customHeight="1" x14ac:dyDescent="0.15">
      <c r="A2695" s="1"/>
      <c r="B2695" s="1"/>
      <c r="C2695" s="1"/>
      <c r="D2695" s="1"/>
      <c r="E2695" s="1"/>
      <c r="F2695" s="1"/>
      <c r="G2695" s="1"/>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50"/>
      <c r="AG2695" s="54"/>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row>
    <row r="2696" spans="1:63" s="901" customFormat="1" ht="15" customHeight="1" x14ac:dyDescent="0.15">
      <c r="A2696" s="1"/>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50"/>
      <c r="AG2696" s="54"/>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row>
    <row r="2697" spans="1:63" s="901" customFormat="1" ht="15" customHeight="1" x14ac:dyDescent="0.15">
      <c r="A2697" s="1"/>
      <c r="B2697" s="1"/>
      <c r="C2697" s="1"/>
      <c r="D2697" s="1"/>
      <c r="E2697" s="1"/>
      <c r="F2697" s="1"/>
      <c r="G2697" s="1"/>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50"/>
      <c r="AG2697" s="54"/>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row>
    <row r="2698" spans="1:63" s="901" customFormat="1" ht="15" customHeight="1" x14ac:dyDescent="0.15">
      <c r="A2698" s="1"/>
      <c r="B2698" s="1"/>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50"/>
      <c r="AG2698" s="54"/>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row>
    <row r="2699" spans="1:63" s="901" customFormat="1" ht="15" customHeight="1" x14ac:dyDescent="0.15">
      <c r="A2699" s="1"/>
      <c r="B2699" s="1"/>
      <c r="C2699" s="1"/>
      <c r="D2699" s="1"/>
      <c r="E2699" s="1"/>
      <c r="F2699" s="1"/>
      <c r="G2699" s="1"/>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50"/>
      <c r="AG2699" s="54"/>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row>
    <row r="2700" spans="1:63" s="901" customFormat="1" ht="15" customHeight="1" x14ac:dyDescent="0.15">
      <c r="A2700" s="1"/>
      <c r="B2700" s="1"/>
      <c r="C2700" s="1"/>
      <c r="D2700" s="1"/>
      <c r="E2700" s="1"/>
      <c r="F2700" s="1"/>
      <c r="G2700" s="1"/>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50"/>
      <c r="AG2700" s="54"/>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row>
    <row r="2701" spans="1:63" s="901" customFormat="1" ht="15" customHeight="1" x14ac:dyDescent="0.15">
      <c r="A2701" s="1"/>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50"/>
      <c r="AG2701" s="54"/>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row>
    <row r="2702" spans="1:63" s="901" customFormat="1" ht="15" customHeight="1" x14ac:dyDescent="0.15">
      <c r="A2702" s="1"/>
      <c r="B2702" s="1"/>
      <c r="C2702" s="1"/>
      <c r="D2702" s="1"/>
      <c r="E2702" s="1"/>
      <c r="F2702" s="1"/>
      <c r="G2702" s="1"/>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50"/>
      <c r="AG2702" s="54"/>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row>
    <row r="2703" spans="1:63" s="901" customFormat="1" ht="15" customHeight="1" x14ac:dyDescent="0.15">
      <c r="A2703" s="1"/>
      <c r="B2703" s="1"/>
      <c r="C2703" s="1"/>
      <c r="D2703" s="1"/>
      <c r="E2703" s="1"/>
      <c r="F2703" s="1"/>
      <c r="G2703" s="1"/>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50"/>
      <c r="AG2703" s="54"/>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row>
    <row r="2704" spans="1:63" s="901" customFormat="1" ht="15" customHeight="1" x14ac:dyDescent="0.15">
      <c r="A2704" s="1"/>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50"/>
      <c r="AG2704" s="54"/>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row>
    <row r="2705" spans="1:63" s="901" customFormat="1" ht="15" customHeight="1" x14ac:dyDescent="0.15">
      <c r="A2705" s="1"/>
      <c r="B2705" s="1"/>
      <c r="C2705" s="1"/>
      <c r="D2705" s="1"/>
      <c r="E2705" s="1"/>
      <c r="F2705" s="1"/>
      <c r="G2705" s="1"/>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50"/>
      <c r="AG2705" s="54"/>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row>
    <row r="2706" spans="1:63" s="901" customFormat="1" ht="15" customHeight="1" x14ac:dyDescent="0.15">
      <c r="A2706" s="1"/>
      <c r="B2706" s="1"/>
      <c r="C2706" s="1"/>
      <c r="D2706" s="1"/>
      <c r="E2706" s="1"/>
      <c r="F2706" s="1"/>
      <c r="G2706" s="1"/>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50"/>
      <c r="AG2706" s="54"/>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row>
    <row r="2707" spans="1:63" s="901" customFormat="1" ht="15" customHeight="1" x14ac:dyDescent="0.15">
      <c r="A2707" s="1"/>
      <c r="B2707" s="1"/>
      <c r="C2707" s="1"/>
      <c r="D2707" s="1"/>
      <c r="E2707" s="1"/>
      <c r="F2707" s="1"/>
      <c r="G2707" s="1"/>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50"/>
      <c r="AG2707" s="54"/>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row>
    <row r="2708" spans="1:63" s="901" customFormat="1" ht="15" customHeight="1" x14ac:dyDescent="0.15">
      <c r="A2708" s="1"/>
      <c r="B2708" s="1"/>
      <c r="C2708" s="1"/>
      <c r="D2708" s="1"/>
      <c r="E2708" s="1"/>
      <c r="F2708" s="1"/>
      <c r="G2708" s="1"/>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50"/>
      <c r="AG2708" s="54"/>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row>
    <row r="2709" spans="1:63" s="901" customFormat="1" ht="15" customHeight="1" x14ac:dyDescent="0.15">
      <c r="A2709" s="1"/>
      <c r="B2709" s="1"/>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50"/>
      <c r="AG2709" s="54"/>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row>
    <row r="2710" spans="1:63" s="901" customFormat="1" ht="15" customHeight="1" x14ac:dyDescent="0.15">
      <c r="A2710" s="1"/>
      <c r="B2710" s="1"/>
      <c r="C2710" s="1"/>
      <c r="D2710" s="1"/>
      <c r="E2710" s="1"/>
      <c r="F2710" s="1"/>
      <c r="G2710" s="1"/>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50"/>
      <c r="AG2710" s="54"/>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row>
    <row r="2711" spans="1:63" s="901" customFormat="1" ht="15" customHeight="1" x14ac:dyDescent="0.15">
      <c r="A2711" s="1"/>
      <c r="B2711" s="1"/>
      <c r="C2711" s="1"/>
      <c r="D2711" s="1"/>
      <c r="E2711" s="1"/>
      <c r="F2711" s="1"/>
      <c r="G2711" s="1"/>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50"/>
      <c r="AG2711" s="54"/>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row>
    <row r="2712" spans="1:63" s="901" customFormat="1" ht="15" customHeight="1" x14ac:dyDescent="0.15">
      <c r="A2712" s="1"/>
      <c r="B2712" s="1"/>
      <c r="C2712" s="1"/>
      <c r="D2712" s="1"/>
      <c r="E2712" s="1"/>
      <c r="F2712" s="1"/>
      <c r="G2712" s="1"/>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50"/>
      <c r="AG2712" s="54"/>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row>
    <row r="2713" spans="1:63" s="901" customFormat="1" ht="15" customHeight="1" x14ac:dyDescent="0.15">
      <c r="A2713" s="1"/>
      <c r="B2713" s="1"/>
      <c r="C2713" s="1"/>
      <c r="D2713" s="1"/>
      <c r="E2713" s="1"/>
      <c r="F2713" s="1"/>
      <c r="G2713" s="1"/>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50"/>
      <c r="AG2713" s="54"/>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row>
    <row r="2714" spans="1:63" s="901" customFormat="1" ht="15" customHeight="1" x14ac:dyDescent="0.15">
      <c r="A2714" s="1"/>
      <c r="B2714" s="1"/>
      <c r="C2714" s="1"/>
      <c r="D2714" s="1"/>
      <c r="E2714" s="1"/>
      <c r="F2714" s="1"/>
      <c r="G2714" s="1"/>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50"/>
      <c r="AG2714" s="54"/>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row>
    <row r="2715" spans="1:63" s="901" customFormat="1" ht="15" customHeight="1" x14ac:dyDescent="0.15">
      <c r="A2715" s="1"/>
      <c r="B2715" s="1"/>
      <c r="C2715" s="1"/>
      <c r="D2715" s="1"/>
      <c r="E2715" s="1"/>
      <c r="F2715" s="1"/>
      <c r="G2715" s="1"/>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50"/>
      <c r="AG2715" s="54"/>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row>
    <row r="2716" spans="1:63" s="901" customFormat="1" ht="15" customHeight="1" x14ac:dyDescent="0.15">
      <c r="A2716" s="1"/>
      <c r="B2716" s="1"/>
      <c r="C2716" s="1"/>
      <c r="D2716" s="1"/>
      <c r="E2716" s="1"/>
      <c r="F2716" s="1"/>
      <c r="G2716" s="1"/>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50"/>
      <c r="AG2716" s="54"/>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row>
    <row r="2717" spans="1:63" s="901" customFormat="1" ht="15" customHeight="1" x14ac:dyDescent="0.15">
      <c r="A2717" s="1"/>
      <c r="B2717" s="1"/>
      <c r="C2717" s="1"/>
      <c r="D2717" s="1"/>
      <c r="E2717" s="1"/>
      <c r="F2717" s="1"/>
      <c r="G2717" s="1"/>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50"/>
      <c r="AG2717" s="54"/>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row>
    <row r="2718" spans="1:63" s="901" customFormat="1" ht="15" customHeight="1" x14ac:dyDescent="0.15">
      <c r="A2718" s="1"/>
      <c r="B2718" s="1"/>
      <c r="C2718" s="1"/>
      <c r="D2718" s="1"/>
      <c r="E2718" s="1"/>
      <c r="F2718" s="1"/>
      <c r="G2718" s="1"/>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50"/>
      <c r="AG2718" s="54"/>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row>
    <row r="2719" spans="1:63" s="901" customFormat="1" ht="15" customHeight="1" x14ac:dyDescent="0.15">
      <c r="A2719" s="1"/>
      <c r="B2719" s="1"/>
      <c r="C2719" s="1"/>
      <c r="D2719" s="1"/>
      <c r="E2719" s="1"/>
      <c r="F2719" s="1"/>
      <c r="G2719" s="1"/>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50"/>
      <c r="AG2719" s="54"/>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row>
    <row r="2720" spans="1:63" s="901" customFormat="1" ht="15" customHeight="1" x14ac:dyDescent="0.15">
      <c r="A2720" s="1"/>
      <c r="B2720" s="1"/>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50"/>
      <c r="AG2720" s="54"/>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row>
    <row r="2721" spans="1:63" s="901" customFormat="1" ht="15" customHeight="1" x14ac:dyDescent="0.15">
      <c r="A2721" s="1"/>
      <c r="B2721" s="1"/>
      <c r="C2721" s="1"/>
      <c r="D2721" s="1"/>
      <c r="E2721" s="1"/>
      <c r="F2721" s="1"/>
      <c r="G2721" s="1"/>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50"/>
      <c r="AG2721" s="54"/>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row>
    <row r="2722" spans="1:63" s="901" customFormat="1" ht="15" customHeight="1" x14ac:dyDescent="0.15">
      <c r="A2722" s="1"/>
      <c r="B2722" s="1"/>
      <c r="C2722" s="1"/>
      <c r="D2722" s="1"/>
      <c r="E2722" s="1"/>
      <c r="F2722" s="1"/>
      <c r="G2722" s="1"/>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50"/>
      <c r="AG2722" s="54"/>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row>
    <row r="2723" spans="1:63" s="901" customFormat="1" ht="15" customHeight="1" x14ac:dyDescent="0.15">
      <c r="A2723" s="1"/>
      <c r="B2723" s="1"/>
      <c r="C2723" s="1"/>
      <c r="D2723" s="1"/>
      <c r="E2723" s="1"/>
      <c r="F2723" s="1"/>
      <c r="G2723" s="1"/>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50"/>
      <c r="AG2723" s="54"/>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row>
    <row r="2724" spans="1:63" s="901" customFormat="1" ht="15" customHeight="1" x14ac:dyDescent="0.15">
      <c r="A2724" s="1"/>
      <c r="B2724" s="1"/>
      <c r="C2724" s="1"/>
      <c r="D2724" s="1"/>
      <c r="E2724" s="1"/>
      <c r="F2724" s="1"/>
      <c r="G2724" s="1"/>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50"/>
      <c r="AG2724" s="54"/>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row>
    <row r="2725" spans="1:63" s="901" customFormat="1" ht="15" customHeight="1" x14ac:dyDescent="0.15">
      <c r="A2725" s="1"/>
      <c r="B2725" s="1"/>
      <c r="C2725" s="1"/>
      <c r="D2725" s="1"/>
      <c r="E2725" s="1"/>
      <c r="F2725" s="1"/>
      <c r="G2725" s="1"/>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50"/>
      <c r="AG2725" s="54"/>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row>
    <row r="2726" spans="1:63" s="901" customFormat="1" ht="15" customHeight="1" x14ac:dyDescent="0.15">
      <c r="A2726" s="1"/>
      <c r="B2726" s="1"/>
      <c r="C2726" s="1"/>
      <c r="D2726" s="1"/>
      <c r="E2726" s="1"/>
      <c r="F2726" s="1"/>
      <c r="G2726" s="1"/>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50"/>
      <c r="AG2726" s="54"/>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row>
    <row r="2727" spans="1:63" s="901" customFormat="1" ht="15" customHeight="1" x14ac:dyDescent="0.15">
      <c r="A2727" s="1"/>
      <c r="B2727" s="1"/>
      <c r="C2727" s="1"/>
      <c r="D2727" s="1"/>
      <c r="E2727" s="1"/>
      <c r="F2727" s="1"/>
      <c r="G2727" s="1"/>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50"/>
      <c r="AG2727" s="54"/>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row>
    <row r="2728" spans="1:63" s="901" customFormat="1" ht="15" customHeight="1" x14ac:dyDescent="0.15">
      <c r="A2728" s="1"/>
      <c r="B2728" s="1"/>
      <c r="C2728" s="1"/>
      <c r="D2728" s="1"/>
      <c r="E2728" s="1"/>
      <c r="F2728" s="1"/>
      <c r="G2728" s="1"/>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50"/>
      <c r="AG2728" s="54"/>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row>
    <row r="2729" spans="1:63" s="901" customFormat="1" ht="15" customHeight="1" x14ac:dyDescent="0.15">
      <c r="A2729" s="1"/>
      <c r="B2729" s="1"/>
      <c r="C2729" s="1"/>
      <c r="D2729" s="1"/>
      <c r="E2729" s="1"/>
      <c r="F2729" s="1"/>
      <c r="G2729" s="1"/>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50"/>
      <c r="AG2729" s="54"/>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row>
    <row r="2730" spans="1:63" s="901" customFormat="1" ht="15" customHeight="1" x14ac:dyDescent="0.15">
      <c r="A2730" s="1"/>
      <c r="B2730" s="1"/>
      <c r="C2730" s="1"/>
      <c r="D2730" s="1"/>
      <c r="E2730" s="1"/>
      <c r="F2730" s="1"/>
      <c r="G2730" s="1"/>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50"/>
      <c r="AG2730" s="54"/>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row>
    <row r="2731" spans="1:63" s="901" customFormat="1" ht="15" customHeight="1" x14ac:dyDescent="0.15">
      <c r="A2731" s="1"/>
      <c r="B2731" s="1"/>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50"/>
      <c r="AG2731" s="54"/>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row>
    <row r="2732" spans="1:63" s="901" customFormat="1" ht="15" customHeight="1" x14ac:dyDescent="0.15">
      <c r="A2732" s="1"/>
      <c r="B2732" s="1"/>
      <c r="C2732" s="1"/>
      <c r="D2732" s="1"/>
      <c r="E2732" s="1"/>
      <c r="F2732" s="1"/>
      <c r="G2732" s="1"/>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50"/>
      <c r="AG2732" s="54"/>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row>
    <row r="2733" spans="1:63" s="901" customFormat="1" ht="15" customHeight="1" x14ac:dyDescent="0.15">
      <c r="A2733" s="1"/>
      <c r="B2733" s="1"/>
      <c r="C2733" s="1"/>
      <c r="D2733" s="1"/>
      <c r="E2733" s="1"/>
      <c r="F2733" s="1"/>
      <c r="G2733" s="1"/>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50"/>
      <c r="AG2733" s="54"/>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row>
    <row r="2734" spans="1:63" s="901" customFormat="1" ht="15" customHeight="1" x14ac:dyDescent="0.15">
      <c r="A2734" s="1"/>
      <c r="B2734" s="1"/>
      <c r="C2734" s="1"/>
      <c r="D2734" s="1"/>
      <c r="E2734" s="1"/>
      <c r="F2734" s="1"/>
      <c r="G2734" s="1"/>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50"/>
      <c r="AG2734" s="54"/>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row>
    <row r="2735" spans="1:63" s="901" customFormat="1" ht="15" customHeight="1" x14ac:dyDescent="0.15">
      <c r="A2735" s="1"/>
      <c r="B2735" s="1"/>
      <c r="C2735" s="1"/>
      <c r="D2735" s="1"/>
      <c r="E2735" s="1"/>
      <c r="F2735" s="1"/>
      <c r="G2735" s="1"/>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50"/>
      <c r="AG2735" s="54"/>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row>
    <row r="2736" spans="1:63" s="901" customFormat="1" ht="15" customHeight="1" x14ac:dyDescent="0.15">
      <c r="A2736" s="1"/>
      <c r="B2736" s="1"/>
      <c r="C2736" s="1"/>
      <c r="D2736" s="1"/>
      <c r="E2736" s="1"/>
      <c r="F2736" s="1"/>
      <c r="G2736" s="1"/>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50"/>
      <c r="AG2736" s="54"/>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row>
    <row r="2737" spans="1:63" s="901" customFormat="1" ht="15" customHeight="1" x14ac:dyDescent="0.15">
      <c r="A2737" s="1"/>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50"/>
      <c r="AG2737" s="54"/>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row>
    <row r="2738" spans="1:63" s="901" customFormat="1" ht="15" customHeight="1" x14ac:dyDescent="0.15">
      <c r="A2738" s="1"/>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50"/>
      <c r="AG2738" s="54"/>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row>
    <row r="2739" spans="1:63" s="901" customFormat="1" ht="15" customHeight="1" x14ac:dyDescent="0.15">
      <c r="A2739" s="1"/>
      <c r="B2739" s="1"/>
      <c r="C2739" s="1"/>
      <c r="D2739" s="1"/>
      <c r="E2739" s="1"/>
      <c r="F2739" s="1"/>
      <c r="G2739" s="1"/>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50"/>
      <c r="AG2739" s="54"/>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row>
    <row r="2740" spans="1:63" s="901" customFormat="1" ht="15" customHeight="1" x14ac:dyDescent="0.15">
      <c r="A2740" s="1"/>
      <c r="B2740" s="1"/>
      <c r="C2740" s="1"/>
      <c r="D2740" s="1"/>
      <c r="E2740" s="1"/>
      <c r="F2740" s="1"/>
      <c r="G2740" s="1"/>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50"/>
      <c r="AG2740" s="54"/>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row>
    <row r="2741" spans="1:63" s="901" customFormat="1" ht="15" customHeight="1" x14ac:dyDescent="0.15">
      <c r="A2741" s="1"/>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50"/>
      <c r="AG2741" s="54"/>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row>
    <row r="2742" spans="1:63" s="901" customFormat="1" ht="15" customHeight="1" x14ac:dyDescent="0.15">
      <c r="A2742" s="1"/>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50"/>
      <c r="AG2742" s="54"/>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row>
    <row r="2743" spans="1:63" s="901" customFormat="1" ht="15" customHeight="1" x14ac:dyDescent="0.15">
      <c r="A2743" s="1"/>
      <c r="B2743" s="1"/>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50"/>
      <c r="AG2743" s="54"/>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row>
    <row r="2744" spans="1:63" s="901" customFormat="1" ht="15" customHeight="1" x14ac:dyDescent="0.15">
      <c r="A2744" s="1"/>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50"/>
      <c r="AG2744" s="54"/>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row>
    <row r="2745" spans="1:63" s="901" customFormat="1" ht="15" customHeight="1" x14ac:dyDescent="0.15">
      <c r="A2745" s="1"/>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50"/>
      <c r="AG2745" s="54"/>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row>
    <row r="2746" spans="1:63" s="901" customFormat="1" ht="15" customHeight="1" x14ac:dyDescent="0.15">
      <c r="A2746" s="1"/>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50"/>
      <c r="AG2746" s="54"/>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row>
    <row r="2747" spans="1:63" s="901" customFormat="1" ht="15" customHeight="1" x14ac:dyDescent="0.15">
      <c r="A2747" s="1"/>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50"/>
      <c r="AG2747" s="54"/>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row>
    <row r="2748" spans="1:63" s="901" customFormat="1" ht="15" customHeight="1" x14ac:dyDescent="0.15">
      <c r="A2748" s="1"/>
      <c r="B2748" s="1"/>
      <c r="C2748" s="1"/>
      <c r="D2748" s="1"/>
      <c r="E2748" s="1"/>
      <c r="F2748" s="1"/>
      <c r="G2748" s="1"/>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50"/>
      <c r="AG2748" s="54"/>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row>
    <row r="2749" spans="1:63" s="901" customFormat="1" ht="15" customHeight="1" x14ac:dyDescent="0.15">
      <c r="A2749" s="1"/>
      <c r="B2749" s="1"/>
      <c r="C2749" s="1"/>
      <c r="D2749" s="1"/>
      <c r="E2749" s="1"/>
      <c r="F2749" s="1"/>
      <c r="G2749" s="1"/>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50"/>
      <c r="AG2749" s="54"/>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row>
    <row r="2750" spans="1:63" s="901" customFormat="1" ht="15" customHeight="1" x14ac:dyDescent="0.15">
      <c r="A2750" s="1"/>
      <c r="B2750" s="1"/>
      <c r="C2750" s="1"/>
      <c r="D2750" s="1"/>
      <c r="E2750" s="1"/>
      <c r="F2750" s="1"/>
      <c r="G2750" s="1"/>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50"/>
      <c r="AG2750" s="54"/>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row>
    <row r="2751" spans="1:63" s="901" customFormat="1" ht="15" customHeight="1" x14ac:dyDescent="0.15">
      <c r="A2751" s="1"/>
      <c r="B2751" s="1"/>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50"/>
      <c r="AG2751" s="54"/>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row>
    <row r="2752" spans="1:63" s="901" customFormat="1" ht="15" customHeight="1" x14ac:dyDescent="0.15">
      <c r="A2752" s="1"/>
      <c r="B2752" s="1"/>
      <c r="C2752" s="1"/>
      <c r="D2752" s="1"/>
      <c r="E2752" s="1"/>
      <c r="F2752" s="1"/>
      <c r="G2752" s="1"/>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50"/>
      <c r="AG2752" s="54"/>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row>
    <row r="2753" spans="1:63" s="901" customFormat="1" ht="15" customHeight="1" x14ac:dyDescent="0.15">
      <c r="A2753" s="1"/>
      <c r="B2753" s="1"/>
      <c r="C2753" s="1"/>
      <c r="D2753" s="1"/>
      <c r="E2753" s="1"/>
      <c r="F2753" s="1"/>
      <c r="G2753" s="1"/>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50"/>
      <c r="AG2753" s="54"/>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row>
    <row r="2754" spans="1:63" s="901" customFormat="1" ht="15" customHeight="1" x14ac:dyDescent="0.15">
      <c r="A2754" s="1"/>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50"/>
      <c r="AG2754" s="54"/>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row>
    <row r="2755" spans="1:63" s="901" customFormat="1" ht="15" customHeight="1" x14ac:dyDescent="0.15">
      <c r="A2755" s="1"/>
      <c r="B2755" s="1"/>
      <c r="C2755" s="1"/>
      <c r="D2755" s="1"/>
      <c r="E2755" s="1"/>
      <c r="F2755" s="1"/>
      <c r="G2755" s="1"/>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50"/>
      <c r="AG2755" s="54"/>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row>
    <row r="2756" spans="1:63" s="901" customFormat="1" ht="15" customHeight="1" x14ac:dyDescent="0.15">
      <c r="A2756" s="1"/>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50"/>
      <c r="AG2756" s="54"/>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row>
    <row r="2757" spans="1:63" s="901" customFormat="1" ht="15" customHeight="1" x14ac:dyDescent="0.15">
      <c r="A2757" s="1"/>
      <c r="B2757" s="1"/>
      <c r="C2757" s="1"/>
      <c r="D2757" s="1"/>
      <c r="E2757" s="1"/>
      <c r="F2757" s="1"/>
      <c r="G2757" s="1"/>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50"/>
      <c r="AG2757" s="54"/>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row>
    <row r="2758" spans="1:63" s="901" customFormat="1" ht="15" customHeight="1" x14ac:dyDescent="0.15">
      <c r="A2758" s="1"/>
      <c r="B2758" s="1"/>
      <c r="C2758" s="1"/>
      <c r="D2758" s="1"/>
      <c r="E2758" s="1"/>
      <c r="F2758" s="1"/>
      <c r="G2758" s="1"/>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50"/>
      <c r="AG2758" s="54"/>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row>
    <row r="2759" spans="1:63" s="901" customFormat="1" ht="15" customHeight="1" x14ac:dyDescent="0.15">
      <c r="A2759" s="1"/>
      <c r="B2759" s="1"/>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50"/>
      <c r="AG2759" s="54"/>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row>
    <row r="2760" spans="1:63" s="901" customFormat="1" ht="15" customHeight="1" x14ac:dyDescent="0.15">
      <c r="A2760" s="1"/>
      <c r="B2760" s="1"/>
      <c r="C2760" s="1"/>
      <c r="D2760" s="1"/>
      <c r="E2760" s="1"/>
      <c r="F2760" s="1"/>
      <c r="G2760" s="1"/>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50"/>
      <c r="AG2760" s="54"/>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row>
    <row r="2761" spans="1:63" s="901" customFormat="1" ht="15" customHeight="1" x14ac:dyDescent="0.15">
      <c r="A2761" s="1"/>
      <c r="B2761" s="1"/>
      <c r="C2761" s="1"/>
      <c r="D2761" s="1"/>
      <c r="E2761" s="1"/>
      <c r="F2761" s="1"/>
      <c r="G2761" s="1"/>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50"/>
      <c r="AG2761" s="54"/>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row>
    <row r="2762" spans="1:63" s="901" customFormat="1" ht="15" customHeight="1" x14ac:dyDescent="0.15">
      <c r="A2762" s="1"/>
      <c r="B2762" s="1"/>
      <c r="C2762" s="1"/>
      <c r="D2762" s="1"/>
      <c r="E2762" s="1"/>
      <c r="F2762" s="1"/>
      <c r="G2762" s="1"/>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50"/>
      <c r="AG2762" s="54"/>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row>
    <row r="2763" spans="1:63" s="901" customFormat="1" ht="15" customHeight="1" x14ac:dyDescent="0.15">
      <c r="A2763" s="1"/>
      <c r="B2763" s="1"/>
      <c r="C2763" s="1"/>
      <c r="D2763" s="1"/>
      <c r="E2763" s="1"/>
      <c r="F2763" s="1"/>
      <c r="G2763" s="1"/>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50"/>
      <c r="AG2763" s="54"/>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row>
    <row r="2764" spans="1:63" s="901" customFormat="1" ht="15" customHeight="1" x14ac:dyDescent="0.15">
      <c r="A2764" s="1"/>
      <c r="B2764" s="1"/>
      <c r="C2764" s="1"/>
      <c r="D2764" s="1"/>
      <c r="E2764" s="1"/>
      <c r="F2764" s="1"/>
      <c r="G2764" s="1"/>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50"/>
      <c r="AG2764" s="54"/>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row>
    <row r="2765" spans="1:63" s="901" customFormat="1" ht="15" customHeight="1" x14ac:dyDescent="0.15">
      <c r="A2765" s="1"/>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50"/>
      <c r="AG2765" s="54"/>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row>
    <row r="2766" spans="1:63" s="901" customFormat="1" ht="15" customHeight="1" x14ac:dyDescent="0.15">
      <c r="A2766" s="1"/>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50"/>
      <c r="AG2766" s="54"/>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row>
    <row r="2767" spans="1:63" s="901" customFormat="1" ht="15" customHeight="1" x14ac:dyDescent="0.15">
      <c r="A2767" s="1"/>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50"/>
      <c r="AG2767" s="54"/>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row>
    <row r="2768" spans="1:63" s="901" customFormat="1" ht="15" customHeight="1" x14ac:dyDescent="0.15">
      <c r="A2768" s="1"/>
      <c r="B2768" s="1"/>
      <c r="C2768" s="1"/>
      <c r="D2768" s="1"/>
      <c r="E2768" s="1"/>
      <c r="F2768" s="1"/>
      <c r="G2768" s="1"/>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50"/>
      <c r="AG2768" s="54"/>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row>
    <row r="2769" spans="1:63" s="901" customFormat="1" ht="15" customHeight="1" x14ac:dyDescent="0.15">
      <c r="A2769" s="1"/>
      <c r="B2769" s="1"/>
      <c r="C2769" s="1"/>
      <c r="D2769" s="1"/>
      <c r="E2769" s="1"/>
      <c r="F2769" s="1"/>
      <c r="G2769" s="1"/>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50"/>
      <c r="AG2769" s="54"/>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row>
    <row r="2770" spans="1:63" s="901" customFormat="1" ht="15" customHeight="1" x14ac:dyDescent="0.15">
      <c r="A2770" s="1"/>
      <c r="B2770" s="1"/>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50"/>
      <c r="AG2770" s="54"/>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row>
    <row r="2771" spans="1:63" s="901" customFormat="1" ht="15" customHeight="1" x14ac:dyDescent="0.15">
      <c r="A2771" s="1"/>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50"/>
      <c r="AG2771" s="54"/>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row>
    <row r="2772" spans="1:63" s="901" customFormat="1" ht="15" customHeight="1" x14ac:dyDescent="0.15">
      <c r="A2772" s="1"/>
      <c r="B2772" s="1"/>
      <c r="C2772" s="1"/>
      <c r="D2772" s="1"/>
      <c r="E2772" s="1"/>
      <c r="F2772" s="1"/>
      <c r="G2772" s="1"/>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50"/>
      <c r="AG2772" s="54"/>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row>
    <row r="2773" spans="1:63" s="901" customFormat="1" ht="15" customHeight="1" x14ac:dyDescent="0.15">
      <c r="A2773" s="1"/>
      <c r="B2773" s="1"/>
      <c r="C2773" s="1"/>
      <c r="D2773" s="1"/>
      <c r="E2773" s="1"/>
      <c r="F2773" s="1"/>
      <c r="G2773" s="1"/>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50"/>
      <c r="AG2773" s="54"/>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row>
    <row r="2774" spans="1:63" s="901" customFormat="1" ht="15" customHeight="1" x14ac:dyDescent="0.15">
      <c r="A2774" s="1"/>
      <c r="B2774" s="1"/>
      <c r="C2774" s="1"/>
      <c r="D2774" s="1"/>
      <c r="E2774" s="1"/>
      <c r="F2774" s="1"/>
      <c r="G2774" s="1"/>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50"/>
      <c r="AG2774" s="54"/>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row>
    <row r="2775" spans="1:63" s="901" customFormat="1" ht="15" customHeight="1" x14ac:dyDescent="0.15">
      <c r="A2775" s="1"/>
      <c r="B2775" s="1"/>
      <c r="C2775" s="1"/>
      <c r="D2775" s="1"/>
      <c r="E2775" s="1"/>
      <c r="F2775" s="1"/>
      <c r="G2775" s="1"/>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50"/>
      <c r="AG2775" s="54"/>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row>
    <row r="2776" spans="1:63" s="901" customFormat="1" ht="15" customHeight="1" x14ac:dyDescent="0.15">
      <c r="A2776" s="1"/>
      <c r="B2776" s="1"/>
      <c r="C2776" s="1"/>
      <c r="D2776" s="1"/>
      <c r="E2776" s="1"/>
      <c r="F2776" s="1"/>
      <c r="G2776" s="1"/>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50"/>
      <c r="AG2776" s="54"/>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row>
    <row r="2777" spans="1:63" s="901" customFormat="1" ht="15" customHeight="1" x14ac:dyDescent="0.15">
      <c r="A2777" s="1"/>
      <c r="B2777" s="1"/>
      <c r="C2777" s="1"/>
      <c r="D2777" s="1"/>
      <c r="E2777" s="1"/>
      <c r="F2777" s="1"/>
      <c r="G2777" s="1"/>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50"/>
      <c r="AG2777" s="54"/>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row>
    <row r="2778" spans="1:63" s="901" customFormat="1" ht="15" customHeight="1" x14ac:dyDescent="0.15">
      <c r="A2778" s="1"/>
      <c r="B2778" s="1"/>
      <c r="C2778" s="1"/>
      <c r="D2778" s="1"/>
      <c r="E2778" s="1"/>
      <c r="F2778" s="1"/>
      <c r="G2778" s="1"/>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50"/>
      <c r="AG2778" s="54"/>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row>
    <row r="2779" spans="1:63" s="901" customFormat="1" ht="15" customHeight="1" x14ac:dyDescent="0.15">
      <c r="A2779" s="1"/>
      <c r="B2779" s="1"/>
      <c r="C2779" s="1"/>
      <c r="D2779" s="1"/>
      <c r="E2779" s="1"/>
      <c r="F2779" s="1"/>
      <c r="G2779" s="1"/>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50"/>
      <c r="AG2779" s="54"/>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row>
    <row r="2780" spans="1:63" s="901" customFormat="1" ht="15" customHeight="1" x14ac:dyDescent="0.15">
      <c r="A2780" s="1"/>
      <c r="B2780" s="1"/>
      <c r="C2780" s="1"/>
      <c r="D2780" s="1"/>
      <c r="E2780" s="1"/>
      <c r="F2780" s="1"/>
      <c r="G2780" s="1"/>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50"/>
      <c r="AG2780" s="54"/>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row>
    <row r="2781" spans="1:63" s="901" customFormat="1" ht="15" customHeight="1" x14ac:dyDescent="0.15">
      <c r="A2781" s="1"/>
      <c r="B2781" s="1"/>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50"/>
      <c r="AG2781" s="54"/>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row>
    <row r="2782" spans="1:63" s="901" customFormat="1" ht="15" customHeight="1" x14ac:dyDescent="0.15">
      <c r="A2782" s="1"/>
      <c r="B2782" s="1"/>
      <c r="C2782" s="1"/>
      <c r="D2782" s="1"/>
      <c r="E2782" s="1"/>
      <c r="F2782" s="1"/>
      <c r="G2782" s="1"/>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50"/>
      <c r="AG2782" s="54"/>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row>
    <row r="2783" spans="1:63" s="901" customFormat="1" ht="15" customHeight="1" x14ac:dyDescent="0.15">
      <c r="A2783" s="1"/>
      <c r="B2783" s="1"/>
      <c r="C2783" s="1"/>
      <c r="D2783" s="1"/>
      <c r="E2783" s="1"/>
      <c r="F2783" s="1"/>
      <c r="G2783" s="1"/>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50"/>
      <c r="AG2783" s="54"/>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row>
    <row r="2784" spans="1:63" s="901" customFormat="1" ht="15" customHeight="1" x14ac:dyDescent="0.15">
      <c r="A2784" s="1"/>
      <c r="B2784" s="1"/>
      <c r="C2784" s="1"/>
      <c r="D2784" s="1"/>
      <c r="E2784" s="1"/>
      <c r="F2784" s="1"/>
      <c r="G2784" s="1"/>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50"/>
      <c r="AG2784" s="54"/>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row>
    <row r="2785" spans="1:63" s="901" customFormat="1" ht="15" customHeight="1" x14ac:dyDescent="0.15">
      <c r="A2785" s="1"/>
      <c r="B2785" s="1"/>
      <c r="C2785" s="1"/>
      <c r="D2785" s="1"/>
      <c r="E2785" s="1"/>
      <c r="F2785" s="1"/>
      <c r="G2785" s="1"/>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50"/>
      <c r="AG2785" s="54"/>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row>
    <row r="2786" spans="1:63" s="901" customFormat="1" ht="15" customHeight="1" x14ac:dyDescent="0.15">
      <c r="A2786" s="1"/>
      <c r="B2786" s="1"/>
      <c r="C2786" s="1"/>
      <c r="D2786" s="1"/>
      <c r="E2786" s="1"/>
      <c r="F2786" s="1"/>
      <c r="G2786" s="1"/>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50"/>
      <c r="AG2786" s="54"/>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row>
    <row r="2787" spans="1:63" s="901" customFormat="1" ht="15" customHeight="1" x14ac:dyDescent="0.15">
      <c r="A2787" s="1"/>
      <c r="B2787" s="1"/>
      <c r="C2787" s="1"/>
      <c r="D2787" s="1"/>
      <c r="E2787" s="1"/>
      <c r="F2787" s="1"/>
      <c r="G2787" s="1"/>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50"/>
      <c r="AG2787" s="54"/>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row>
    <row r="2788" spans="1:63" s="901" customFormat="1" ht="15" customHeight="1" x14ac:dyDescent="0.15">
      <c r="A2788" s="1"/>
      <c r="B2788" s="1"/>
      <c r="C2788" s="1"/>
      <c r="D2788" s="1"/>
      <c r="E2788" s="1"/>
      <c r="F2788" s="1"/>
      <c r="G2788" s="1"/>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50"/>
      <c r="AG2788" s="54"/>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row>
    <row r="2789" spans="1:63" s="901" customFormat="1" ht="15" customHeight="1" x14ac:dyDescent="0.15">
      <c r="A2789" s="1"/>
      <c r="B2789" s="1"/>
      <c r="C2789" s="1"/>
      <c r="D2789" s="1"/>
      <c r="E2789" s="1"/>
      <c r="F2789" s="1"/>
      <c r="G2789" s="1"/>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50"/>
      <c r="AG2789" s="54"/>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row>
    <row r="2790" spans="1:63" s="901" customFormat="1" ht="15" customHeight="1" x14ac:dyDescent="0.15">
      <c r="A2790" s="1"/>
      <c r="B2790" s="1"/>
      <c r="C2790" s="1"/>
      <c r="D2790" s="1"/>
      <c r="E2790" s="1"/>
      <c r="F2790" s="1"/>
      <c r="G2790" s="1"/>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50"/>
      <c r="AG2790" s="54"/>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row>
    <row r="2791" spans="1:63" s="901" customFormat="1" ht="15" customHeight="1" x14ac:dyDescent="0.15">
      <c r="A2791" s="1"/>
      <c r="B2791" s="1"/>
      <c r="C2791" s="1"/>
      <c r="D2791" s="1"/>
      <c r="E2791" s="1"/>
      <c r="F2791" s="1"/>
      <c r="G2791" s="1"/>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50"/>
      <c r="AG2791" s="54"/>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row>
    <row r="2792" spans="1:63" s="901" customFormat="1" ht="15" customHeight="1" x14ac:dyDescent="0.15">
      <c r="A2792" s="1"/>
      <c r="B2792" s="1"/>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50"/>
      <c r="AG2792" s="54"/>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row>
    <row r="2793" spans="1:63" s="901" customFormat="1" ht="15" customHeight="1" x14ac:dyDescent="0.15">
      <c r="A2793" s="1"/>
      <c r="B2793" s="1"/>
      <c r="C2793" s="1"/>
      <c r="D2793" s="1"/>
      <c r="E2793" s="1"/>
      <c r="F2793" s="1"/>
      <c r="G2793" s="1"/>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50"/>
      <c r="AG2793" s="54"/>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row>
    <row r="2794" spans="1:63" s="901" customFormat="1" ht="15" customHeight="1" x14ac:dyDescent="0.15">
      <c r="A2794" s="1"/>
      <c r="B2794" s="1"/>
      <c r="C2794" s="1"/>
      <c r="D2794" s="1"/>
      <c r="E2794" s="1"/>
      <c r="F2794" s="1"/>
      <c r="G2794" s="1"/>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50"/>
      <c r="AG2794" s="54"/>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row>
    <row r="2795" spans="1:63" s="901" customFormat="1" ht="15" customHeight="1" x14ac:dyDescent="0.15">
      <c r="A2795" s="1"/>
      <c r="B2795" s="1"/>
      <c r="C2795" s="1"/>
      <c r="D2795" s="1"/>
      <c r="E2795" s="1"/>
      <c r="F2795" s="1"/>
      <c r="G2795" s="1"/>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50"/>
      <c r="AG2795" s="54"/>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row>
    <row r="2796" spans="1:63" s="901" customFormat="1" ht="15" customHeight="1" x14ac:dyDescent="0.15">
      <c r="A2796" s="1"/>
      <c r="B2796" s="1"/>
      <c r="C2796" s="1"/>
      <c r="D2796" s="1"/>
      <c r="E2796" s="1"/>
      <c r="F2796" s="1"/>
      <c r="G2796" s="1"/>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50"/>
      <c r="AG2796" s="54"/>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row>
    <row r="2797" spans="1:63" s="901" customFormat="1" ht="15" customHeight="1" x14ac:dyDescent="0.15">
      <c r="A2797" s="1"/>
      <c r="B2797" s="1"/>
      <c r="C2797" s="1"/>
      <c r="D2797" s="1"/>
      <c r="E2797" s="1"/>
      <c r="F2797" s="1"/>
      <c r="G2797" s="1"/>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50"/>
      <c r="AG2797" s="54"/>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row>
    <row r="2798" spans="1:63" s="901" customFormat="1" ht="15" customHeight="1" x14ac:dyDescent="0.15">
      <c r="A2798" s="1"/>
      <c r="B2798" s="1"/>
      <c r="C2798" s="1"/>
      <c r="D2798" s="1"/>
      <c r="E2798" s="1"/>
      <c r="F2798" s="1"/>
      <c r="G2798" s="1"/>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50"/>
      <c r="AG2798" s="54"/>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row>
    <row r="2799" spans="1:63" s="901" customFormat="1" ht="15" customHeight="1" x14ac:dyDescent="0.15">
      <c r="A2799" s="1"/>
      <c r="B2799" s="1"/>
      <c r="C2799" s="1"/>
      <c r="D2799" s="1"/>
      <c r="E2799" s="1"/>
      <c r="F2799" s="1"/>
      <c r="G2799" s="1"/>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50"/>
      <c r="AG2799" s="54"/>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row>
    <row r="2800" spans="1:63" s="901" customFormat="1" ht="15" customHeight="1" x14ac:dyDescent="0.15">
      <c r="A2800" s="1"/>
      <c r="B2800" s="1"/>
      <c r="C2800" s="1"/>
      <c r="D2800" s="1"/>
      <c r="E2800" s="1"/>
      <c r="F2800" s="1"/>
      <c r="G2800" s="1"/>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50"/>
      <c r="AG2800" s="54"/>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row>
    <row r="2801" spans="1:63" s="901" customFormat="1" ht="15" customHeight="1" x14ac:dyDescent="0.15">
      <c r="A2801" s="1"/>
      <c r="B2801" s="1"/>
      <c r="C2801" s="1"/>
      <c r="D2801" s="1"/>
      <c r="E2801" s="1"/>
      <c r="F2801" s="1"/>
      <c r="G2801" s="1"/>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50"/>
      <c r="AG2801" s="54"/>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row>
    <row r="2802" spans="1:63" s="901" customFormat="1" ht="15" customHeight="1" x14ac:dyDescent="0.15">
      <c r="A2802" s="1"/>
      <c r="B2802" s="1"/>
      <c r="C2802" s="1"/>
      <c r="D2802" s="1"/>
      <c r="E2802" s="1"/>
      <c r="F2802" s="1"/>
      <c r="G2802" s="1"/>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50"/>
      <c r="AG2802" s="54"/>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row>
    <row r="2803" spans="1:63" s="901" customFormat="1" ht="15" customHeight="1" x14ac:dyDescent="0.15">
      <c r="A2803" s="1"/>
      <c r="B2803" s="1"/>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50"/>
      <c r="AG2803" s="54"/>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row>
    <row r="2804" spans="1:63" s="901" customFormat="1" ht="15" customHeight="1" x14ac:dyDescent="0.15">
      <c r="A2804" s="1"/>
      <c r="B2804" s="1"/>
      <c r="C2804" s="1"/>
      <c r="D2804" s="1"/>
      <c r="E2804" s="1"/>
      <c r="F2804" s="1"/>
      <c r="G2804" s="1"/>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50"/>
      <c r="AG2804" s="54"/>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row>
    <row r="2805" spans="1:63" s="901" customFormat="1" ht="15" customHeight="1" x14ac:dyDescent="0.15">
      <c r="A2805" s="1"/>
      <c r="B2805" s="1"/>
      <c r="C2805" s="1"/>
      <c r="D2805" s="1"/>
      <c r="E2805" s="1"/>
      <c r="F2805" s="1"/>
      <c r="G2805" s="1"/>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50"/>
      <c r="AG2805" s="54"/>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row>
    <row r="2806" spans="1:63" s="901" customFormat="1" ht="15" customHeight="1" x14ac:dyDescent="0.15">
      <c r="A2806" s="1"/>
      <c r="B2806" s="1"/>
      <c r="C2806" s="1"/>
      <c r="D2806" s="1"/>
      <c r="E2806" s="1"/>
      <c r="F2806" s="1"/>
      <c r="G2806" s="1"/>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50"/>
      <c r="AG2806" s="54"/>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row>
    <row r="2807" spans="1:63" s="901" customFormat="1" ht="15" customHeight="1" x14ac:dyDescent="0.15">
      <c r="A2807" s="1"/>
      <c r="B2807" s="1"/>
      <c r="C2807" s="1"/>
      <c r="D2807" s="1"/>
      <c r="E2807" s="1"/>
      <c r="F2807" s="1"/>
      <c r="G2807" s="1"/>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50"/>
      <c r="AG2807" s="54"/>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row>
    <row r="2808" spans="1:63" s="901" customFormat="1" ht="15" customHeight="1" x14ac:dyDescent="0.15">
      <c r="A2808" s="1"/>
      <c r="B2808" s="1"/>
      <c r="C2808" s="1"/>
      <c r="D2808" s="1"/>
      <c r="E2808" s="1"/>
      <c r="F2808" s="1"/>
      <c r="G2808" s="1"/>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50"/>
      <c r="AG2808" s="54"/>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row>
    <row r="2809" spans="1:63" s="901" customFormat="1" ht="15" customHeight="1" x14ac:dyDescent="0.15">
      <c r="A2809" s="1"/>
      <c r="B2809" s="1"/>
      <c r="C2809" s="1"/>
      <c r="D2809" s="1"/>
      <c r="E2809" s="1"/>
      <c r="F2809" s="1"/>
      <c r="G2809" s="1"/>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50"/>
      <c r="AG2809" s="54"/>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row>
    <row r="2810" spans="1:63" s="901" customFormat="1" ht="15" customHeight="1" x14ac:dyDescent="0.15">
      <c r="A2810" s="1"/>
      <c r="B2810" s="1"/>
      <c r="C2810" s="1"/>
      <c r="D2810" s="1"/>
      <c r="E2810" s="1"/>
      <c r="F2810" s="1"/>
      <c r="G2810" s="1"/>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50"/>
      <c r="AG2810" s="54"/>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row>
    <row r="2811" spans="1:63" s="901" customFormat="1" ht="15" customHeight="1" x14ac:dyDescent="0.15">
      <c r="A2811" s="1"/>
      <c r="B2811" s="1"/>
      <c r="C2811" s="1"/>
      <c r="D2811" s="1"/>
      <c r="E2811" s="1"/>
      <c r="F2811" s="1"/>
      <c r="G2811" s="1"/>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50"/>
      <c r="AG2811" s="54"/>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row>
    <row r="2812" spans="1:63" s="901" customFormat="1" ht="15" customHeight="1" x14ac:dyDescent="0.15">
      <c r="A2812" s="1"/>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50"/>
      <c r="AG2812" s="54"/>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row>
    <row r="2813" spans="1:63" s="901" customFormat="1" ht="15" customHeight="1" x14ac:dyDescent="0.15">
      <c r="A2813" s="1"/>
      <c r="B2813" s="1"/>
      <c r="C2813" s="1"/>
      <c r="D2813" s="1"/>
      <c r="E2813" s="1"/>
      <c r="F2813" s="1"/>
      <c r="G2813" s="1"/>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50"/>
      <c r="AG2813" s="54"/>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row>
    <row r="2814" spans="1:63" s="901" customFormat="1" ht="15" customHeight="1" x14ac:dyDescent="0.15">
      <c r="A2814" s="1"/>
      <c r="B2814" s="1"/>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50"/>
      <c r="AG2814" s="54"/>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row>
    <row r="2815" spans="1:63" s="901" customFormat="1" ht="15" customHeight="1" x14ac:dyDescent="0.15">
      <c r="A2815" s="1"/>
      <c r="B2815" s="1"/>
      <c r="C2815" s="1"/>
      <c r="D2815" s="1"/>
      <c r="E2815" s="1"/>
      <c r="F2815" s="1"/>
      <c r="G2815" s="1"/>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50"/>
      <c r="AG2815" s="54"/>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row>
    <row r="2816" spans="1:63" s="901" customFormat="1" ht="15" customHeight="1" x14ac:dyDescent="0.15">
      <c r="A2816" s="1"/>
      <c r="B2816" s="1"/>
      <c r="C2816" s="1"/>
      <c r="D2816" s="1"/>
      <c r="E2816" s="1"/>
      <c r="F2816" s="1"/>
      <c r="G2816" s="1"/>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50"/>
      <c r="AG2816" s="54"/>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row>
    <row r="2817" spans="1:63" s="901" customFormat="1" ht="15" customHeight="1" x14ac:dyDescent="0.15">
      <c r="A2817" s="1"/>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50"/>
      <c r="AG2817" s="54"/>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row>
    <row r="2818" spans="1:63" s="901" customFormat="1" ht="15" customHeight="1" x14ac:dyDescent="0.15">
      <c r="A2818" s="1"/>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50"/>
      <c r="AG2818" s="54"/>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row>
    <row r="2819" spans="1:63" s="901" customFormat="1" ht="15" customHeight="1" x14ac:dyDescent="0.15">
      <c r="A2819" s="1"/>
      <c r="B2819" s="1"/>
      <c r="C2819" s="1"/>
      <c r="D2819" s="1"/>
      <c r="E2819" s="1"/>
      <c r="F2819" s="1"/>
      <c r="G2819" s="1"/>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50"/>
      <c r="AG2819" s="54"/>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row>
    <row r="2820" spans="1:63" s="901" customFormat="1" ht="15" customHeight="1" x14ac:dyDescent="0.15">
      <c r="A2820" s="1"/>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50"/>
      <c r="AG2820" s="54"/>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row>
    <row r="2821" spans="1:63" s="901" customFormat="1" ht="15" customHeight="1" x14ac:dyDescent="0.15">
      <c r="A2821" s="1"/>
      <c r="B2821" s="1"/>
      <c r="C2821" s="1"/>
      <c r="D2821" s="1"/>
      <c r="E2821" s="1"/>
      <c r="F2821" s="1"/>
      <c r="G2821" s="1"/>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50"/>
      <c r="AG2821" s="54"/>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row>
    <row r="2822" spans="1:63" s="901" customFormat="1" ht="15" customHeight="1" x14ac:dyDescent="0.15">
      <c r="A2822" s="1"/>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50"/>
      <c r="AG2822" s="54"/>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row>
    <row r="2823" spans="1:63" s="901" customFormat="1" ht="15" customHeight="1" x14ac:dyDescent="0.15">
      <c r="A2823" s="1"/>
      <c r="B2823" s="1"/>
      <c r="C2823" s="1"/>
      <c r="D2823" s="1"/>
      <c r="E2823" s="1"/>
      <c r="F2823" s="1"/>
      <c r="G2823" s="1"/>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50"/>
      <c r="AG2823" s="54"/>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row>
    <row r="2824" spans="1:63" s="901" customFormat="1" ht="15" customHeight="1" x14ac:dyDescent="0.15">
      <c r="A2824" s="1"/>
      <c r="B2824" s="1"/>
      <c r="C2824" s="1"/>
      <c r="D2824" s="1"/>
      <c r="E2824" s="1"/>
      <c r="F2824" s="1"/>
      <c r="G2824" s="1"/>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50"/>
      <c r="AG2824" s="54"/>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row>
    <row r="2825" spans="1:63" s="901" customFormat="1" ht="15" customHeight="1" x14ac:dyDescent="0.15">
      <c r="A2825" s="1"/>
      <c r="B2825" s="1"/>
      <c r="C2825" s="1"/>
      <c r="D2825" s="1"/>
      <c r="E2825" s="1"/>
      <c r="F2825" s="1"/>
      <c r="G2825" s="1"/>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50"/>
      <c r="AG2825" s="54"/>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row>
    <row r="2826" spans="1:63" s="901" customFormat="1" ht="15" customHeight="1" x14ac:dyDescent="0.15">
      <c r="A2826" s="1"/>
      <c r="B2826" s="1"/>
      <c r="C2826" s="1"/>
      <c r="D2826" s="1"/>
      <c r="E2826" s="1"/>
      <c r="F2826" s="1"/>
      <c r="G2826" s="1"/>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50"/>
      <c r="AG2826" s="54"/>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row>
    <row r="2827" spans="1:63" s="901" customFormat="1" ht="15" customHeight="1" x14ac:dyDescent="0.15">
      <c r="A2827" s="1"/>
      <c r="B2827" s="1"/>
      <c r="C2827" s="1"/>
      <c r="D2827" s="1"/>
      <c r="E2827" s="1"/>
      <c r="F2827" s="1"/>
      <c r="G2827" s="1"/>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50"/>
      <c r="AG2827" s="54"/>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row>
    <row r="2828" spans="1:63" s="901" customFormat="1" ht="15" customHeight="1" x14ac:dyDescent="0.15">
      <c r="A2828" s="1"/>
      <c r="B2828" s="1"/>
      <c r="C2828" s="1"/>
      <c r="D2828" s="1"/>
      <c r="E2828" s="1"/>
      <c r="F2828" s="1"/>
      <c r="G2828" s="1"/>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50"/>
      <c r="AG2828" s="54"/>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row>
    <row r="2829" spans="1:63" s="901" customFormat="1" ht="15" customHeight="1" x14ac:dyDescent="0.15">
      <c r="A2829" s="1"/>
      <c r="B2829" s="1"/>
      <c r="C2829" s="1"/>
      <c r="D2829" s="1"/>
      <c r="E2829" s="1"/>
      <c r="F2829" s="1"/>
      <c r="G2829" s="1"/>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50"/>
      <c r="AG2829" s="54"/>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row>
    <row r="2830" spans="1:63" s="901" customFormat="1" ht="15" customHeight="1" x14ac:dyDescent="0.15">
      <c r="A2830" s="1"/>
      <c r="B2830" s="1"/>
      <c r="C2830" s="1"/>
      <c r="D2830" s="1"/>
      <c r="E2830" s="1"/>
      <c r="F2830" s="1"/>
      <c r="G2830" s="1"/>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50"/>
      <c r="AG2830" s="54"/>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row>
    <row r="2831" spans="1:63" s="901" customFormat="1" ht="15" customHeight="1" x14ac:dyDescent="0.15">
      <c r="A2831" s="1"/>
      <c r="B2831" s="1"/>
      <c r="C2831" s="1"/>
      <c r="D2831" s="1"/>
      <c r="E2831" s="1"/>
      <c r="F2831" s="1"/>
      <c r="G2831" s="1"/>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50"/>
      <c r="AG2831" s="54"/>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row>
    <row r="2832" spans="1:63" s="901" customFormat="1" ht="15" customHeight="1" x14ac:dyDescent="0.15">
      <c r="A2832" s="1"/>
      <c r="B2832" s="1"/>
      <c r="C2832" s="1"/>
      <c r="D2832" s="1"/>
      <c r="E2832" s="1"/>
      <c r="F2832" s="1"/>
      <c r="G2832" s="1"/>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50"/>
      <c r="AG2832" s="54"/>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row>
    <row r="2833" spans="1:63" s="901" customFormat="1" ht="15" customHeight="1" x14ac:dyDescent="0.15">
      <c r="A2833" s="1"/>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50"/>
      <c r="AG2833" s="54"/>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row>
    <row r="2834" spans="1:63" s="901" customFormat="1" ht="15" customHeight="1" x14ac:dyDescent="0.15">
      <c r="A2834" s="1"/>
      <c r="B2834" s="1"/>
      <c r="C2834" s="1"/>
      <c r="D2834" s="1"/>
      <c r="E2834" s="1"/>
      <c r="F2834" s="1"/>
      <c r="G2834" s="1"/>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50"/>
      <c r="AG2834" s="54"/>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row>
    <row r="2835" spans="1:63" s="901" customFormat="1" ht="15" customHeight="1" x14ac:dyDescent="0.15">
      <c r="A2835" s="1"/>
      <c r="B2835" s="1"/>
      <c r="C2835" s="1"/>
      <c r="D2835" s="1"/>
      <c r="E2835" s="1"/>
      <c r="F2835" s="1"/>
      <c r="G2835" s="1"/>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50"/>
      <c r="AG2835" s="54"/>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row>
    <row r="2836" spans="1:63" s="901" customFormat="1" ht="15" customHeight="1" x14ac:dyDescent="0.15">
      <c r="A2836" s="1"/>
      <c r="B2836" s="1"/>
      <c r="C2836" s="1"/>
      <c r="D2836" s="1"/>
      <c r="E2836" s="1"/>
      <c r="F2836" s="1"/>
      <c r="G2836" s="1"/>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50"/>
      <c r="AG2836" s="54"/>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row>
    <row r="2837" spans="1:63" s="901" customFormat="1" ht="15" customHeight="1" x14ac:dyDescent="0.15">
      <c r="A2837" s="1"/>
      <c r="B2837" s="1"/>
      <c r="C2837" s="1"/>
      <c r="D2837" s="1"/>
      <c r="E2837" s="1"/>
      <c r="F2837" s="1"/>
      <c r="G2837" s="1"/>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50"/>
      <c r="AG2837" s="54"/>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row>
    <row r="2838" spans="1:63" s="901" customFormat="1" ht="15" customHeight="1" x14ac:dyDescent="0.15">
      <c r="A2838" s="1"/>
      <c r="B2838" s="1"/>
      <c r="C2838" s="1"/>
      <c r="D2838" s="1"/>
      <c r="E2838" s="1"/>
      <c r="F2838" s="1"/>
      <c r="G2838" s="1"/>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50"/>
      <c r="AG2838" s="54"/>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row>
    <row r="2839" spans="1:63" s="901" customFormat="1" ht="15" customHeight="1" x14ac:dyDescent="0.15">
      <c r="A2839" s="1"/>
      <c r="B2839" s="1"/>
      <c r="C2839" s="1"/>
      <c r="D2839" s="1"/>
      <c r="E2839" s="1"/>
      <c r="F2839" s="1"/>
      <c r="G2839" s="1"/>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50"/>
      <c r="AG2839" s="54"/>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row>
    <row r="2840" spans="1:63" s="901" customFormat="1" ht="15" customHeight="1" x14ac:dyDescent="0.15">
      <c r="A2840" s="1"/>
      <c r="B2840" s="1"/>
      <c r="C2840" s="1"/>
      <c r="D2840" s="1"/>
      <c r="E2840" s="1"/>
      <c r="F2840" s="1"/>
      <c r="G2840" s="1"/>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50"/>
      <c r="AG2840" s="54"/>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row>
    <row r="2841" spans="1:63" s="901" customFormat="1" ht="15" customHeight="1" x14ac:dyDescent="0.15">
      <c r="A2841" s="1"/>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50"/>
      <c r="AG2841" s="54"/>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row>
    <row r="2842" spans="1:63" s="901" customFormat="1" ht="15" customHeight="1" x14ac:dyDescent="0.15">
      <c r="A2842" s="1"/>
      <c r="B2842" s="1"/>
      <c r="C2842" s="1"/>
      <c r="D2842" s="1"/>
      <c r="E2842" s="1"/>
      <c r="F2842" s="1"/>
      <c r="G2842" s="1"/>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50"/>
      <c r="AG2842" s="54"/>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row>
    <row r="2843" spans="1:63" s="901" customFormat="1" ht="15" customHeight="1" x14ac:dyDescent="0.15">
      <c r="A2843" s="1"/>
      <c r="B2843" s="1"/>
      <c r="C2843" s="1"/>
      <c r="D2843" s="1"/>
      <c r="E2843" s="1"/>
      <c r="F2843" s="1"/>
      <c r="G2843" s="1"/>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50"/>
      <c r="AG2843" s="54"/>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row>
    <row r="2844" spans="1:63" s="901" customFormat="1" ht="15" customHeight="1" x14ac:dyDescent="0.15">
      <c r="A2844" s="1"/>
      <c r="B2844" s="1"/>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50"/>
      <c r="AG2844" s="54"/>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row>
    <row r="2845" spans="1:63" s="901" customFormat="1" ht="15" customHeight="1" x14ac:dyDescent="0.15">
      <c r="A2845" s="1"/>
      <c r="B2845" s="1"/>
      <c r="C2845" s="1"/>
      <c r="D2845" s="1"/>
      <c r="E2845" s="1"/>
      <c r="F2845" s="1"/>
      <c r="G2845" s="1"/>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50"/>
      <c r="AG2845" s="54"/>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row>
    <row r="2846" spans="1:63" s="901" customFormat="1" ht="15" customHeight="1" x14ac:dyDescent="0.15">
      <c r="A2846" s="1"/>
      <c r="B2846" s="1"/>
      <c r="C2846" s="1"/>
      <c r="D2846" s="1"/>
      <c r="E2846" s="1"/>
      <c r="F2846" s="1"/>
      <c r="G2846" s="1"/>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50"/>
      <c r="AG2846" s="54"/>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row>
    <row r="2847" spans="1:63" s="901" customFormat="1" ht="15" customHeight="1" x14ac:dyDescent="0.15">
      <c r="A2847" s="1"/>
      <c r="B2847" s="1"/>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50"/>
      <c r="AG2847" s="54"/>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row>
    <row r="2848" spans="1:63" s="901" customFormat="1" ht="15" customHeight="1" x14ac:dyDescent="0.15">
      <c r="A2848" s="1"/>
      <c r="B2848" s="1"/>
      <c r="C2848" s="1"/>
      <c r="D2848" s="1"/>
      <c r="E2848" s="1"/>
      <c r="F2848" s="1"/>
      <c r="G2848" s="1"/>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50"/>
      <c r="AG2848" s="54"/>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row>
    <row r="2849" spans="1:63" s="901" customFormat="1" ht="15" customHeight="1" x14ac:dyDescent="0.15">
      <c r="A2849" s="1"/>
      <c r="B2849" s="1"/>
      <c r="C2849" s="1"/>
      <c r="D2849" s="1"/>
      <c r="E2849" s="1"/>
      <c r="F2849" s="1"/>
      <c r="G2849" s="1"/>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50"/>
      <c r="AG2849" s="54"/>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row>
    <row r="2850" spans="1:63" s="901" customFormat="1" ht="15" customHeight="1" x14ac:dyDescent="0.15">
      <c r="A2850" s="1"/>
      <c r="B2850" s="1"/>
      <c r="C2850" s="1"/>
      <c r="D2850" s="1"/>
      <c r="E2850" s="1"/>
      <c r="F2850" s="1"/>
      <c r="G2850" s="1"/>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50"/>
      <c r="AG2850" s="54"/>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row>
    <row r="2851" spans="1:63" s="901" customFormat="1" ht="15" customHeight="1" x14ac:dyDescent="0.15">
      <c r="A2851" s="1"/>
      <c r="B2851" s="1"/>
      <c r="C2851" s="1"/>
      <c r="D2851" s="1"/>
      <c r="E2851" s="1"/>
      <c r="F2851" s="1"/>
      <c r="G2851" s="1"/>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50"/>
      <c r="AG2851" s="54"/>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row>
    <row r="2852" spans="1:63" s="901" customFormat="1" ht="15" customHeight="1" x14ac:dyDescent="0.15">
      <c r="A2852" s="1"/>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50"/>
      <c r="AG2852" s="54"/>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row>
    <row r="2853" spans="1:63" s="901" customFormat="1" ht="15" customHeight="1" x14ac:dyDescent="0.15">
      <c r="A2853" s="1"/>
      <c r="B2853" s="1"/>
      <c r="C2853" s="1"/>
      <c r="D2853" s="1"/>
      <c r="E2853" s="1"/>
      <c r="F2853" s="1"/>
      <c r="G2853" s="1"/>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50"/>
      <c r="AG2853" s="54"/>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row>
    <row r="2854" spans="1:63" s="901" customFormat="1" ht="15" customHeight="1" x14ac:dyDescent="0.15">
      <c r="A2854" s="1"/>
      <c r="B2854" s="1"/>
      <c r="C2854" s="1"/>
      <c r="D2854" s="1"/>
      <c r="E2854" s="1"/>
      <c r="F2854" s="1"/>
      <c r="G2854" s="1"/>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50"/>
      <c r="AG2854" s="54"/>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row>
    <row r="2855" spans="1:63" s="901" customFormat="1" ht="15" customHeight="1" x14ac:dyDescent="0.15">
      <c r="A2855" s="1"/>
      <c r="B2855" s="1"/>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50"/>
      <c r="AG2855" s="54"/>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row>
    <row r="2856" spans="1:63" s="901" customFormat="1" ht="15" customHeight="1" x14ac:dyDescent="0.15">
      <c r="A2856" s="1"/>
      <c r="B2856" s="1"/>
      <c r="C2856" s="1"/>
      <c r="D2856" s="1"/>
      <c r="E2856" s="1"/>
      <c r="F2856" s="1"/>
      <c r="G2856" s="1"/>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50"/>
      <c r="AG2856" s="54"/>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row>
    <row r="2857" spans="1:63" s="901" customFormat="1" ht="15" customHeight="1" x14ac:dyDescent="0.15">
      <c r="A2857" s="1"/>
      <c r="B2857" s="1"/>
      <c r="C2857" s="1"/>
      <c r="D2857" s="1"/>
      <c r="E2857" s="1"/>
      <c r="F2857" s="1"/>
      <c r="G2857" s="1"/>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50"/>
      <c r="AG2857" s="54"/>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row>
    <row r="2858" spans="1:63" s="901" customFormat="1" ht="15" customHeight="1" x14ac:dyDescent="0.15">
      <c r="A2858" s="1"/>
      <c r="B2858" s="1"/>
      <c r="C2858" s="1"/>
      <c r="D2858" s="1"/>
      <c r="E2858" s="1"/>
      <c r="F2858" s="1"/>
      <c r="G2858" s="1"/>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50"/>
      <c r="AG2858" s="54"/>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row>
    <row r="2859" spans="1:63" s="901" customFormat="1" ht="15" customHeight="1" x14ac:dyDescent="0.15">
      <c r="A2859" s="1"/>
      <c r="B2859" s="1"/>
      <c r="C2859" s="1"/>
      <c r="D2859" s="1"/>
      <c r="E2859" s="1"/>
      <c r="F2859" s="1"/>
      <c r="G2859" s="1"/>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50"/>
      <c r="AG2859" s="54"/>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row>
    <row r="2860" spans="1:63" s="901" customFormat="1" ht="15" customHeight="1" x14ac:dyDescent="0.15">
      <c r="A2860" s="1"/>
      <c r="B2860" s="1"/>
      <c r="C2860" s="1"/>
      <c r="D2860" s="1"/>
      <c r="E2860" s="1"/>
      <c r="F2860" s="1"/>
      <c r="G2860" s="1"/>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50"/>
      <c r="AG2860" s="54"/>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row>
    <row r="2861" spans="1:63" s="901" customFormat="1" ht="15" customHeight="1" x14ac:dyDescent="0.15">
      <c r="A2861" s="1"/>
      <c r="B2861" s="1"/>
      <c r="C2861" s="1"/>
      <c r="D2861" s="1"/>
      <c r="E2861" s="1"/>
      <c r="F2861" s="1"/>
      <c r="G2861" s="1"/>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50"/>
      <c r="AG2861" s="54"/>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row>
    <row r="2862" spans="1:63" s="901" customFormat="1" ht="15" customHeight="1" x14ac:dyDescent="0.15">
      <c r="A2862" s="1"/>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50"/>
      <c r="AG2862" s="54"/>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row>
    <row r="2863" spans="1:63" s="901" customFormat="1" ht="15" customHeight="1" x14ac:dyDescent="0.15">
      <c r="A2863" s="1"/>
      <c r="B2863" s="1"/>
      <c r="C2863" s="1"/>
      <c r="D2863" s="1"/>
      <c r="E2863" s="1"/>
      <c r="F2863" s="1"/>
      <c r="G2863" s="1"/>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50"/>
      <c r="AG2863" s="54"/>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row>
    <row r="2864" spans="1:63" s="901" customFormat="1" ht="15" customHeight="1" x14ac:dyDescent="0.15">
      <c r="A2864" s="1"/>
      <c r="B2864" s="1"/>
      <c r="C2864" s="1"/>
      <c r="D2864" s="1"/>
      <c r="E2864" s="1"/>
      <c r="F2864" s="1"/>
      <c r="G2864" s="1"/>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50"/>
      <c r="AG2864" s="54"/>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row>
    <row r="2865" spans="1:63" s="901" customFormat="1" ht="15" customHeight="1" x14ac:dyDescent="0.15">
      <c r="A2865" s="1"/>
      <c r="B2865" s="1"/>
      <c r="C2865" s="1"/>
      <c r="D2865" s="1"/>
      <c r="E2865" s="1"/>
      <c r="F2865" s="1"/>
      <c r="G2865" s="1"/>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50"/>
      <c r="AG2865" s="54"/>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row>
    <row r="2866" spans="1:63" s="901" customFormat="1" ht="15" customHeight="1" x14ac:dyDescent="0.15">
      <c r="A2866" s="1"/>
      <c r="B2866" s="1"/>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50"/>
      <c r="AG2866" s="54"/>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row>
    <row r="2867" spans="1:63" s="901" customFormat="1" ht="15" customHeight="1" x14ac:dyDescent="0.15">
      <c r="A2867" s="1"/>
      <c r="B2867" s="1"/>
      <c r="C2867" s="1"/>
      <c r="D2867" s="1"/>
      <c r="E2867" s="1"/>
      <c r="F2867" s="1"/>
      <c r="G2867" s="1"/>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50"/>
      <c r="AG2867" s="54"/>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row>
    <row r="2868" spans="1:63" s="901" customFormat="1" ht="15" customHeight="1" x14ac:dyDescent="0.15">
      <c r="A2868" s="1"/>
      <c r="B2868" s="1"/>
      <c r="C2868" s="1"/>
      <c r="D2868" s="1"/>
      <c r="E2868" s="1"/>
      <c r="F2868" s="1"/>
      <c r="G2868" s="1"/>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50"/>
      <c r="AG2868" s="54"/>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row>
    <row r="2869" spans="1:63" s="901" customFormat="1" ht="15" customHeight="1" x14ac:dyDescent="0.15">
      <c r="A2869" s="1"/>
      <c r="B2869" s="1"/>
      <c r="C2869" s="1"/>
      <c r="D2869" s="1"/>
      <c r="E2869" s="1"/>
      <c r="F2869" s="1"/>
      <c r="G2869" s="1"/>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50"/>
      <c r="AG2869" s="54"/>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row>
    <row r="2870" spans="1:63" s="901" customFormat="1" ht="15" customHeight="1" x14ac:dyDescent="0.15">
      <c r="A2870" s="1"/>
      <c r="B2870" s="1"/>
      <c r="C2870" s="1"/>
      <c r="D2870" s="1"/>
      <c r="E2870" s="1"/>
      <c r="F2870" s="1"/>
      <c r="G2870" s="1"/>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50"/>
      <c r="AG2870" s="54"/>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row>
    <row r="2871" spans="1:63" s="901" customFormat="1" ht="15" customHeight="1" x14ac:dyDescent="0.15">
      <c r="A2871" s="1"/>
      <c r="B2871" s="1"/>
      <c r="C2871" s="1"/>
      <c r="D2871" s="1"/>
      <c r="E2871" s="1"/>
      <c r="F2871" s="1"/>
      <c r="G2871" s="1"/>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50"/>
      <c r="AG2871" s="54"/>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row>
    <row r="2872" spans="1:63" s="901" customFormat="1" ht="15" customHeight="1" x14ac:dyDescent="0.15">
      <c r="A2872" s="1"/>
      <c r="B2872" s="1"/>
      <c r="C2872" s="1"/>
      <c r="D2872" s="1"/>
      <c r="E2872" s="1"/>
      <c r="F2872" s="1"/>
      <c r="G2872" s="1"/>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50"/>
      <c r="AG2872" s="54"/>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row>
    <row r="2873" spans="1:63" s="901" customFormat="1" ht="15" customHeight="1" x14ac:dyDescent="0.15">
      <c r="A2873" s="1"/>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50"/>
      <c r="AG2873" s="54"/>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row>
    <row r="2874" spans="1:63" s="901" customFormat="1" ht="15" customHeight="1" x14ac:dyDescent="0.15">
      <c r="A2874" s="1"/>
      <c r="B2874" s="1"/>
      <c r="C2874" s="1"/>
      <c r="D2874" s="1"/>
      <c r="E2874" s="1"/>
      <c r="F2874" s="1"/>
      <c r="G2874" s="1"/>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50"/>
      <c r="AG2874" s="54"/>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row>
    <row r="2875" spans="1:63" s="901" customFormat="1" ht="15" customHeight="1" x14ac:dyDescent="0.15">
      <c r="A2875" s="1"/>
      <c r="B2875" s="1"/>
      <c r="C2875" s="1"/>
      <c r="D2875" s="1"/>
      <c r="E2875" s="1"/>
      <c r="F2875" s="1"/>
      <c r="G2875" s="1"/>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50"/>
      <c r="AG2875" s="54"/>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row>
    <row r="2876" spans="1:63" s="901" customFormat="1" ht="15" customHeight="1" x14ac:dyDescent="0.15">
      <c r="A2876" s="1"/>
      <c r="B2876" s="1"/>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50"/>
      <c r="AG2876" s="54"/>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row>
    <row r="2877" spans="1:63" s="901" customFormat="1" ht="15" customHeight="1" x14ac:dyDescent="0.15">
      <c r="A2877" s="1"/>
      <c r="B2877" s="1"/>
      <c r="C2877" s="1"/>
      <c r="D2877" s="1"/>
      <c r="E2877" s="1"/>
      <c r="F2877" s="1"/>
      <c r="G2877" s="1"/>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50"/>
      <c r="AG2877" s="54"/>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row>
    <row r="2878" spans="1:63" s="901" customFormat="1" ht="15" customHeight="1" x14ac:dyDescent="0.15">
      <c r="A2878" s="1"/>
      <c r="B2878" s="1"/>
      <c r="C2878" s="1"/>
      <c r="D2878" s="1"/>
      <c r="E2878" s="1"/>
      <c r="F2878" s="1"/>
      <c r="G2878" s="1"/>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50"/>
      <c r="AG2878" s="54"/>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row>
    <row r="2879" spans="1:63" s="901" customFormat="1" ht="15" customHeight="1" x14ac:dyDescent="0.15">
      <c r="A2879" s="1"/>
      <c r="B2879" s="1"/>
      <c r="C2879" s="1"/>
      <c r="D2879" s="1"/>
      <c r="E2879" s="1"/>
      <c r="F2879" s="1"/>
      <c r="G2879" s="1"/>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50"/>
      <c r="AG2879" s="54"/>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row>
    <row r="2880" spans="1:63" s="901" customFormat="1" ht="15" customHeight="1" x14ac:dyDescent="0.15">
      <c r="A2880" s="1"/>
      <c r="B2880" s="1"/>
      <c r="C2880" s="1"/>
      <c r="D2880" s="1"/>
      <c r="E2880" s="1"/>
      <c r="F2880" s="1"/>
      <c r="G2880" s="1"/>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50"/>
      <c r="AG2880" s="54"/>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row>
    <row r="2881" spans="1:63" s="901" customFormat="1" ht="15" customHeight="1" x14ac:dyDescent="0.15">
      <c r="A2881" s="1"/>
      <c r="B2881" s="1"/>
      <c r="C2881" s="1"/>
      <c r="D2881" s="1"/>
      <c r="E2881" s="1"/>
      <c r="F2881" s="1"/>
      <c r="G2881" s="1"/>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50"/>
      <c r="AG2881" s="54"/>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row>
    <row r="2882" spans="1:63" s="901" customFormat="1" ht="15" customHeight="1" x14ac:dyDescent="0.15">
      <c r="A2882" s="1"/>
      <c r="B2882" s="1"/>
      <c r="C2882" s="1"/>
      <c r="D2882" s="1"/>
      <c r="E2882" s="1"/>
      <c r="F2882" s="1"/>
      <c r="G2882" s="1"/>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50"/>
      <c r="AG2882" s="54"/>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row>
    <row r="2883" spans="1:63" s="901" customFormat="1" ht="15" customHeight="1" x14ac:dyDescent="0.15">
      <c r="A2883" s="1"/>
      <c r="B2883" s="1"/>
      <c r="C2883" s="1"/>
      <c r="D2883" s="1"/>
      <c r="E2883" s="1"/>
      <c r="F2883" s="1"/>
      <c r="G2883" s="1"/>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50"/>
      <c r="AG2883" s="54"/>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row>
    <row r="2884" spans="1:63" s="901" customFormat="1" ht="15" customHeight="1" x14ac:dyDescent="0.15">
      <c r="A2884" s="1"/>
      <c r="B2884" s="1"/>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50"/>
      <c r="AG2884" s="54"/>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row>
    <row r="2885" spans="1:63" s="901" customFormat="1" ht="15" customHeight="1" x14ac:dyDescent="0.15">
      <c r="A2885" s="1"/>
      <c r="B2885" s="1"/>
      <c r="C2885" s="1"/>
      <c r="D2885" s="1"/>
      <c r="E2885" s="1"/>
      <c r="F2885" s="1"/>
      <c r="G2885" s="1"/>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50"/>
      <c r="AG2885" s="54"/>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row>
    <row r="2886" spans="1:63" s="901" customFormat="1" ht="15" customHeight="1" x14ac:dyDescent="0.15">
      <c r="A2886" s="1"/>
      <c r="B2886" s="1"/>
      <c r="C2886" s="1"/>
      <c r="D2886" s="1"/>
      <c r="E2886" s="1"/>
      <c r="F2886" s="1"/>
      <c r="G2886" s="1"/>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50"/>
      <c r="AG2886" s="54"/>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row>
    <row r="2887" spans="1:63" s="901" customFormat="1" ht="15" customHeight="1" x14ac:dyDescent="0.15">
      <c r="A2887" s="1"/>
      <c r="B2887" s="1"/>
      <c r="C2887" s="1"/>
      <c r="D2887" s="1"/>
      <c r="E2887" s="1"/>
      <c r="F2887" s="1"/>
      <c r="G2887" s="1"/>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50"/>
      <c r="AG2887" s="54"/>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row>
    <row r="2888" spans="1:63" s="901" customFormat="1" ht="15" customHeight="1" x14ac:dyDescent="0.15">
      <c r="A2888" s="1"/>
      <c r="B2888" s="1"/>
      <c r="C2888" s="1"/>
      <c r="D2888" s="1"/>
      <c r="E2888" s="1"/>
      <c r="F2888" s="1"/>
      <c r="G2888" s="1"/>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50"/>
      <c r="AG2888" s="54"/>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row>
    <row r="2889" spans="1:63" s="901" customFormat="1" ht="15" customHeight="1" x14ac:dyDescent="0.15">
      <c r="A2889" s="1"/>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50"/>
      <c r="AG2889" s="54"/>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row>
    <row r="2890" spans="1:63" s="901" customFormat="1" ht="15" customHeight="1" x14ac:dyDescent="0.15">
      <c r="A2890" s="1"/>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50"/>
      <c r="AG2890" s="54"/>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row>
    <row r="2891" spans="1:63" s="901" customFormat="1" ht="15" customHeight="1" x14ac:dyDescent="0.15">
      <c r="A2891" s="1"/>
      <c r="B2891" s="1"/>
      <c r="C2891" s="1"/>
      <c r="D2891" s="1"/>
      <c r="E2891" s="1"/>
      <c r="F2891" s="1"/>
      <c r="G2891" s="1"/>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50"/>
      <c r="AG2891" s="54"/>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row>
    <row r="2892" spans="1:63" s="901" customFormat="1" ht="15" customHeight="1" x14ac:dyDescent="0.15">
      <c r="A2892" s="1"/>
      <c r="B2892" s="1"/>
      <c r="C2892" s="1"/>
      <c r="D2892" s="1"/>
      <c r="E2892" s="1"/>
      <c r="F2892" s="1"/>
      <c r="G2892" s="1"/>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50"/>
      <c r="AG2892" s="54"/>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row>
    <row r="2893" spans="1:63" s="901" customFormat="1" ht="15" customHeight="1" x14ac:dyDescent="0.15">
      <c r="A2893" s="1"/>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50"/>
      <c r="AG2893" s="54"/>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row>
    <row r="2894" spans="1:63" s="901" customFormat="1" ht="15" customHeight="1" x14ac:dyDescent="0.15">
      <c r="A2894" s="1"/>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50"/>
      <c r="AG2894" s="54"/>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row>
    <row r="2895" spans="1:63" s="901" customFormat="1" ht="15" customHeight="1" x14ac:dyDescent="0.15">
      <c r="A2895" s="1"/>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50"/>
      <c r="AG2895" s="54"/>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row>
    <row r="2896" spans="1:63" s="901" customFormat="1" ht="15" customHeight="1" x14ac:dyDescent="0.15">
      <c r="A2896" s="1"/>
      <c r="B2896" s="1"/>
      <c r="C2896" s="1"/>
      <c r="D2896" s="1"/>
      <c r="E2896" s="1"/>
      <c r="F2896" s="1"/>
      <c r="G2896" s="1"/>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50"/>
      <c r="AG2896" s="54"/>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row>
    <row r="2897" spans="1:63" s="901" customFormat="1" ht="15" customHeight="1" x14ac:dyDescent="0.15">
      <c r="A2897" s="1"/>
      <c r="B2897" s="1"/>
      <c r="C2897" s="1"/>
      <c r="D2897" s="1"/>
      <c r="E2897" s="1"/>
      <c r="F2897" s="1"/>
      <c r="G2897" s="1"/>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50"/>
      <c r="AG2897" s="54"/>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row>
    <row r="2898" spans="1:63" s="901" customFormat="1" ht="15" customHeight="1" x14ac:dyDescent="0.15">
      <c r="A2898" s="1"/>
      <c r="B2898" s="1"/>
      <c r="C2898" s="1"/>
      <c r="D2898" s="1"/>
      <c r="E2898" s="1"/>
      <c r="F2898" s="1"/>
      <c r="G2898" s="1"/>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50"/>
      <c r="AG2898" s="54"/>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row>
    <row r="2899" spans="1:63" s="901" customFormat="1" ht="15" customHeight="1" x14ac:dyDescent="0.15">
      <c r="A2899" s="1"/>
      <c r="B2899" s="1"/>
      <c r="C2899" s="1"/>
      <c r="D2899" s="1"/>
      <c r="E2899" s="1"/>
      <c r="F2899" s="1"/>
      <c r="G2899" s="1"/>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50"/>
      <c r="AG2899" s="54"/>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row>
    <row r="2900" spans="1:63" s="901" customFormat="1" ht="15" customHeight="1" x14ac:dyDescent="0.15">
      <c r="A2900" s="1"/>
      <c r="B2900" s="1"/>
      <c r="C2900" s="1"/>
      <c r="D2900" s="1"/>
      <c r="E2900" s="1"/>
      <c r="F2900" s="1"/>
      <c r="G2900" s="1"/>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50"/>
      <c r="AG2900" s="54"/>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row>
    <row r="2901" spans="1:63" s="901" customFormat="1" ht="15" customHeight="1" x14ac:dyDescent="0.15">
      <c r="A2901" s="1"/>
      <c r="B2901" s="1"/>
      <c r="C2901" s="1"/>
      <c r="D2901" s="1"/>
      <c r="E2901" s="1"/>
      <c r="F2901" s="1"/>
      <c r="G2901" s="1"/>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50"/>
      <c r="AG2901" s="54"/>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row>
    <row r="2902" spans="1:63" s="901" customFormat="1" ht="15" customHeight="1" x14ac:dyDescent="0.15">
      <c r="A2902" s="1"/>
      <c r="B2902" s="1"/>
      <c r="C2902" s="1"/>
      <c r="D2902" s="1"/>
      <c r="E2902" s="1"/>
      <c r="F2902" s="1"/>
      <c r="G2902" s="1"/>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50"/>
      <c r="AG2902" s="54"/>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row>
    <row r="2903" spans="1:63" s="901" customFormat="1" ht="15" customHeight="1" x14ac:dyDescent="0.15">
      <c r="A2903" s="1"/>
      <c r="B2903" s="1"/>
      <c r="C2903" s="1"/>
      <c r="D2903" s="1"/>
      <c r="E2903" s="1"/>
      <c r="F2903" s="1"/>
      <c r="G2903" s="1"/>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50"/>
      <c r="AG2903" s="54"/>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row>
    <row r="2904" spans="1:63" s="901" customFormat="1" ht="15" customHeight="1" x14ac:dyDescent="0.15">
      <c r="A2904" s="1"/>
      <c r="B2904" s="1"/>
      <c r="C2904" s="1"/>
      <c r="D2904" s="1"/>
      <c r="E2904" s="1"/>
      <c r="F2904" s="1"/>
      <c r="G2904" s="1"/>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50"/>
      <c r="AG2904" s="54"/>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row>
    <row r="2905" spans="1:63" s="901" customFormat="1" ht="15" customHeight="1" x14ac:dyDescent="0.15">
      <c r="A2905" s="1"/>
      <c r="B2905" s="1"/>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50"/>
      <c r="AG2905" s="54"/>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row>
    <row r="2906" spans="1:63" s="901" customFormat="1" ht="15" customHeight="1" x14ac:dyDescent="0.15">
      <c r="A2906" s="1"/>
      <c r="B2906" s="1"/>
      <c r="C2906" s="1"/>
      <c r="D2906" s="1"/>
      <c r="E2906" s="1"/>
      <c r="F2906" s="1"/>
      <c r="G2906" s="1"/>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50"/>
      <c r="AG2906" s="54"/>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row>
    <row r="2907" spans="1:63" s="901" customFormat="1" ht="15" customHeight="1" x14ac:dyDescent="0.15">
      <c r="A2907" s="1"/>
      <c r="B2907" s="1"/>
      <c r="C2907" s="1"/>
      <c r="D2907" s="1"/>
      <c r="E2907" s="1"/>
      <c r="F2907" s="1"/>
      <c r="G2907" s="1"/>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50"/>
      <c r="AG2907" s="54"/>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row>
    <row r="2908" spans="1:63" s="901" customFormat="1" ht="15" customHeight="1" x14ac:dyDescent="0.15">
      <c r="A2908" s="1"/>
      <c r="B2908" s="1"/>
      <c r="C2908" s="1"/>
      <c r="D2908" s="1"/>
      <c r="E2908" s="1"/>
      <c r="F2908" s="1"/>
      <c r="G2908" s="1"/>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50"/>
      <c r="AG2908" s="54"/>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row>
    <row r="2909" spans="1:63" s="901" customFormat="1" ht="15" customHeight="1" x14ac:dyDescent="0.15">
      <c r="A2909" s="1"/>
      <c r="B2909" s="1"/>
      <c r="C2909" s="1"/>
      <c r="D2909" s="1"/>
      <c r="E2909" s="1"/>
      <c r="F2909" s="1"/>
      <c r="G2909" s="1"/>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50"/>
      <c r="AG2909" s="54"/>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row>
    <row r="2910" spans="1:63" s="901" customFormat="1" ht="15" customHeight="1" x14ac:dyDescent="0.15">
      <c r="A2910" s="1"/>
      <c r="B2910" s="1"/>
      <c r="C2910" s="1"/>
      <c r="D2910" s="1"/>
      <c r="E2910" s="1"/>
      <c r="F2910" s="1"/>
      <c r="G2910" s="1"/>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50"/>
      <c r="AG2910" s="54"/>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row>
    <row r="2911" spans="1:63" s="901" customFormat="1" ht="15" customHeight="1" x14ac:dyDescent="0.15">
      <c r="A2911" s="1"/>
      <c r="B2911" s="1"/>
      <c r="C2911" s="1"/>
      <c r="D2911" s="1"/>
      <c r="E2911" s="1"/>
      <c r="F2911" s="1"/>
      <c r="G2911" s="1"/>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50"/>
      <c r="AG2911" s="54"/>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row>
    <row r="2912" spans="1:63" s="901" customFormat="1" ht="15" customHeight="1" x14ac:dyDescent="0.15">
      <c r="A2912" s="1"/>
      <c r="B2912" s="1"/>
      <c r="C2912" s="1"/>
      <c r="D2912" s="1"/>
      <c r="E2912" s="1"/>
      <c r="F2912" s="1"/>
      <c r="G2912" s="1"/>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50"/>
      <c r="AG2912" s="54"/>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row>
    <row r="2913" spans="1:63" s="901" customFormat="1" ht="15" customHeight="1" x14ac:dyDescent="0.15">
      <c r="A2913" s="1"/>
      <c r="B2913" s="1"/>
      <c r="C2913" s="1"/>
      <c r="D2913" s="1"/>
      <c r="E2913" s="1"/>
      <c r="F2913" s="1"/>
      <c r="G2913" s="1"/>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50"/>
      <c r="AG2913" s="54"/>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row>
    <row r="2914" spans="1:63" s="901" customFormat="1" ht="15" customHeight="1" x14ac:dyDescent="0.15">
      <c r="A2914" s="1"/>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50"/>
      <c r="AG2914" s="54"/>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row>
    <row r="2915" spans="1:63" s="901" customFormat="1" ht="15" customHeight="1" x14ac:dyDescent="0.15">
      <c r="A2915" s="1"/>
      <c r="B2915" s="1"/>
      <c r="C2915" s="1"/>
      <c r="D2915" s="1"/>
      <c r="E2915" s="1"/>
      <c r="F2915" s="1"/>
      <c r="G2915" s="1"/>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50"/>
      <c r="AG2915" s="54"/>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row>
    <row r="2916" spans="1:63" s="901" customFormat="1" ht="15" customHeight="1" x14ac:dyDescent="0.15">
      <c r="A2916" s="1"/>
      <c r="B2916" s="1"/>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50"/>
      <c r="AG2916" s="54"/>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row>
    <row r="2917" spans="1:63" s="901" customFormat="1" ht="15" customHeight="1" x14ac:dyDescent="0.15">
      <c r="A2917" s="1"/>
      <c r="B2917" s="1"/>
      <c r="C2917" s="1"/>
      <c r="D2917" s="1"/>
      <c r="E2917" s="1"/>
      <c r="F2917" s="1"/>
      <c r="G2917" s="1"/>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50"/>
      <c r="AG2917" s="54"/>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row>
    <row r="2918" spans="1:63" s="901" customFormat="1" ht="15" customHeight="1" x14ac:dyDescent="0.15">
      <c r="A2918" s="1"/>
      <c r="B2918" s="1"/>
      <c r="C2918" s="1"/>
      <c r="D2918" s="1"/>
      <c r="E2918" s="1"/>
      <c r="F2918" s="1"/>
      <c r="G2918" s="1"/>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50"/>
      <c r="AG2918" s="54"/>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row>
    <row r="2919" spans="1:63" s="901" customFormat="1" ht="15" customHeight="1" x14ac:dyDescent="0.15">
      <c r="A2919" s="1"/>
      <c r="B2919" s="1"/>
      <c r="C2919" s="1"/>
      <c r="D2919" s="1"/>
      <c r="E2919" s="1"/>
      <c r="F2919" s="1"/>
      <c r="G2919" s="1"/>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50"/>
      <c r="AG2919" s="54"/>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row>
    <row r="2920" spans="1:63" s="901" customFormat="1" ht="15" customHeight="1" x14ac:dyDescent="0.15">
      <c r="A2920" s="1"/>
      <c r="B2920" s="1"/>
      <c r="C2920" s="1"/>
      <c r="D2920" s="1"/>
      <c r="E2920" s="1"/>
      <c r="F2920" s="1"/>
      <c r="G2920" s="1"/>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50"/>
      <c r="AG2920" s="54"/>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row>
    <row r="2921" spans="1:63" s="901" customFormat="1" ht="15" customHeight="1" x14ac:dyDescent="0.15">
      <c r="A2921" s="1"/>
      <c r="B2921" s="1"/>
      <c r="C2921" s="1"/>
      <c r="D2921" s="1"/>
      <c r="E2921" s="1"/>
      <c r="F2921" s="1"/>
      <c r="G2921" s="1"/>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50"/>
      <c r="AG2921" s="54"/>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row>
    <row r="2922" spans="1:63" s="901" customFormat="1" ht="15" customHeight="1" x14ac:dyDescent="0.15">
      <c r="A2922" s="1"/>
      <c r="B2922" s="1"/>
      <c r="C2922" s="1"/>
      <c r="D2922" s="1"/>
      <c r="E2922" s="1"/>
      <c r="F2922" s="1"/>
      <c r="G2922" s="1"/>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50"/>
      <c r="AG2922" s="54"/>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row>
    <row r="2923" spans="1:63" s="901" customFormat="1" ht="15" customHeight="1" x14ac:dyDescent="0.15">
      <c r="A2923" s="1"/>
      <c r="B2923" s="1"/>
      <c r="C2923" s="1"/>
      <c r="D2923" s="1"/>
      <c r="E2923" s="1"/>
      <c r="F2923" s="1"/>
      <c r="G2923" s="1"/>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50"/>
      <c r="AG2923" s="54"/>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row>
    <row r="2924" spans="1:63" s="901" customFormat="1" ht="15" customHeight="1" x14ac:dyDescent="0.15">
      <c r="A2924" s="1"/>
      <c r="B2924" s="1"/>
      <c r="C2924" s="1"/>
      <c r="D2924" s="1"/>
      <c r="E2924" s="1"/>
      <c r="F2924" s="1"/>
      <c r="G2924" s="1"/>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50"/>
      <c r="AG2924" s="54"/>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row>
    <row r="2925" spans="1:63" s="901" customFormat="1" ht="15" customHeight="1" x14ac:dyDescent="0.15">
      <c r="A2925" s="1"/>
      <c r="B2925" s="1"/>
      <c r="C2925" s="1"/>
      <c r="D2925" s="1"/>
      <c r="E2925" s="1"/>
      <c r="F2925" s="1"/>
      <c r="G2925" s="1"/>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50"/>
      <c r="AG2925" s="54"/>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row>
    <row r="2926" spans="1:63" s="901" customFormat="1" ht="15" customHeight="1" x14ac:dyDescent="0.15">
      <c r="A2926" s="1"/>
      <c r="B2926" s="1"/>
      <c r="C2926" s="1"/>
      <c r="D2926" s="1"/>
      <c r="E2926" s="1"/>
      <c r="F2926" s="1"/>
      <c r="G2926" s="1"/>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50"/>
      <c r="AG2926" s="54"/>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row>
    <row r="2927" spans="1:63" s="901" customFormat="1" ht="15" customHeight="1" x14ac:dyDescent="0.15">
      <c r="A2927" s="1"/>
      <c r="B2927" s="1"/>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50"/>
      <c r="AG2927" s="54"/>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row>
    <row r="2928" spans="1:63" s="901" customFormat="1" ht="15" customHeight="1" x14ac:dyDescent="0.15">
      <c r="A2928" s="1"/>
      <c r="B2928" s="1"/>
      <c r="C2928" s="1"/>
      <c r="D2928" s="1"/>
      <c r="E2928" s="1"/>
      <c r="F2928" s="1"/>
      <c r="G2928" s="1"/>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50"/>
      <c r="AG2928" s="54"/>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row>
    <row r="2929" spans="1:63" s="901" customFormat="1" ht="15" customHeight="1" x14ac:dyDescent="0.15">
      <c r="A2929" s="1"/>
      <c r="B2929" s="1"/>
      <c r="C2929" s="1"/>
      <c r="D2929" s="1"/>
      <c r="E2929" s="1"/>
      <c r="F2929" s="1"/>
      <c r="G2929" s="1"/>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50"/>
      <c r="AG2929" s="54"/>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row>
    <row r="2930" spans="1:63" s="901" customFormat="1" ht="15" customHeight="1" x14ac:dyDescent="0.15">
      <c r="A2930" s="1"/>
      <c r="B2930" s="1"/>
      <c r="C2930" s="1"/>
      <c r="D2930" s="1"/>
      <c r="E2930" s="1"/>
      <c r="F2930" s="1"/>
      <c r="G2930" s="1"/>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50"/>
      <c r="AG2930" s="54"/>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row>
    <row r="2931" spans="1:63" s="901" customFormat="1" ht="15" customHeight="1" x14ac:dyDescent="0.15">
      <c r="A2931" s="1"/>
      <c r="B2931" s="1"/>
      <c r="C2931" s="1"/>
      <c r="D2931" s="1"/>
      <c r="E2931" s="1"/>
      <c r="F2931" s="1"/>
      <c r="G2931" s="1"/>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50"/>
      <c r="AG2931" s="54"/>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row>
    <row r="2932" spans="1:63" s="901" customFormat="1" ht="15" customHeight="1" x14ac:dyDescent="0.15">
      <c r="A2932" s="1"/>
      <c r="B2932" s="1"/>
      <c r="C2932" s="1"/>
      <c r="D2932" s="1"/>
      <c r="E2932" s="1"/>
      <c r="F2932" s="1"/>
      <c r="G2932" s="1"/>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50"/>
      <c r="AG2932" s="54"/>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row>
    <row r="2933" spans="1:63" s="901" customFormat="1" ht="15" customHeight="1" x14ac:dyDescent="0.15">
      <c r="A2933" s="1"/>
      <c r="B2933" s="1"/>
      <c r="C2933" s="1"/>
      <c r="D2933" s="1"/>
      <c r="E2933" s="1"/>
      <c r="F2933" s="1"/>
      <c r="G2933" s="1"/>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50"/>
      <c r="AG2933" s="54"/>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row>
    <row r="2934" spans="1:63" s="901" customFormat="1" ht="15" customHeight="1" x14ac:dyDescent="0.15">
      <c r="A2934" s="1"/>
      <c r="B2934" s="1"/>
      <c r="C2934" s="1"/>
      <c r="D2934" s="1"/>
      <c r="E2934" s="1"/>
      <c r="F2934" s="1"/>
      <c r="G2934" s="1"/>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50"/>
      <c r="AG2934" s="54"/>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row>
    <row r="2935" spans="1:63" s="901" customFormat="1" ht="15" customHeight="1" x14ac:dyDescent="0.15">
      <c r="A2935" s="1"/>
      <c r="B2935" s="1"/>
      <c r="C2935" s="1"/>
      <c r="D2935" s="1"/>
      <c r="E2935" s="1"/>
      <c r="F2935" s="1"/>
      <c r="G2935" s="1"/>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50"/>
      <c r="AG2935" s="54"/>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row>
    <row r="2936" spans="1:63" s="901" customFormat="1" ht="15" customHeight="1" x14ac:dyDescent="0.15">
      <c r="A2936" s="1"/>
      <c r="B2936" s="1"/>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50"/>
      <c r="AG2936" s="54"/>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row>
    <row r="2937" spans="1:63" s="901" customFormat="1" ht="15" customHeight="1" x14ac:dyDescent="0.15">
      <c r="A2937" s="1"/>
      <c r="B2937" s="1"/>
      <c r="C2937" s="1"/>
      <c r="D2937" s="1"/>
      <c r="E2937" s="1"/>
      <c r="F2937" s="1"/>
      <c r="G2937" s="1"/>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50"/>
      <c r="AG2937" s="54"/>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row>
    <row r="2938" spans="1:63" s="901" customFormat="1" ht="15" customHeight="1" x14ac:dyDescent="0.15">
      <c r="A2938" s="1"/>
      <c r="B2938" s="1"/>
      <c r="C2938" s="1"/>
      <c r="D2938" s="1"/>
      <c r="E2938" s="1"/>
      <c r="F2938" s="1"/>
      <c r="G2938" s="1"/>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50"/>
      <c r="AG2938" s="54"/>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row>
    <row r="2939" spans="1:63" s="901" customFormat="1" ht="15" customHeight="1" x14ac:dyDescent="0.15">
      <c r="A2939" s="1"/>
      <c r="B2939" s="1"/>
      <c r="C2939" s="1"/>
      <c r="D2939" s="1"/>
      <c r="E2939" s="1"/>
      <c r="F2939" s="1"/>
      <c r="G2939" s="1"/>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50"/>
      <c r="AG2939" s="54"/>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row>
    <row r="2940" spans="1:63" s="901" customFormat="1" ht="15" customHeight="1" x14ac:dyDescent="0.15">
      <c r="A2940" s="1"/>
      <c r="B2940" s="1"/>
      <c r="C2940" s="1"/>
      <c r="D2940" s="1"/>
      <c r="E2940" s="1"/>
      <c r="F2940" s="1"/>
      <c r="G2940" s="1"/>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50"/>
      <c r="AG2940" s="54"/>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row>
    <row r="2941" spans="1:63" s="901" customFormat="1" ht="15" customHeight="1" x14ac:dyDescent="0.15">
      <c r="A2941" s="1"/>
      <c r="B2941" s="1"/>
      <c r="C2941" s="1"/>
      <c r="D2941" s="1"/>
      <c r="E2941" s="1"/>
      <c r="F2941" s="1"/>
      <c r="G2941" s="1"/>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50"/>
      <c r="AG2941" s="54"/>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row>
    <row r="2942" spans="1:63" s="901" customFormat="1" ht="15" customHeight="1" x14ac:dyDescent="0.15">
      <c r="A2942" s="1"/>
      <c r="B2942" s="1"/>
      <c r="C2942" s="1"/>
      <c r="D2942" s="1"/>
      <c r="E2942" s="1"/>
      <c r="F2942" s="1"/>
      <c r="G2942" s="1"/>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50"/>
      <c r="AG2942" s="54"/>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row>
    <row r="2943" spans="1:63" s="901" customFormat="1" ht="15" customHeight="1" x14ac:dyDescent="0.15">
      <c r="A2943" s="1"/>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50"/>
      <c r="AG2943" s="54"/>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row>
    <row r="2944" spans="1:63" s="901" customFormat="1" ht="15" customHeight="1" x14ac:dyDescent="0.15">
      <c r="A2944" s="1"/>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50"/>
      <c r="AG2944" s="54"/>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row>
    <row r="2945" spans="1:63" s="901" customFormat="1" ht="15" customHeight="1" x14ac:dyDescent="0.15">
      <c r="A2945" s="1"/>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50"/>
      <c r="AG2945" s="54"/>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row>
    <row r="2946" spans="1:63" s="901" customFormat="1" ht="15" customHeight="1" x14ac:dyDescent="0.15">
      <c r="A2946" s="1"/>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50"/>
      <c r="AG2946" s="54"/>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row>
    <row r="2947" spans="1:63" s="901" customFormat="1" ht="15" customHeight="1" x14ac:dyDescent="0.15">
      <c r="A2947" s="1"/>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50"/>
      <c r="AG2947" s="54"/>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row>
    <row r="2948" spans="1:63" s="901" customFormat="1" ht="15" customHeight="1" x14ac:dyDescent="0.15">
      <c r="A2948" s="1"/>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50"/>
      <c r="AG2948" s="54"/>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row>
    <row r="2949" spans="1:63" s="901" customFormat="1" ht="15" customHeight="1" x14ac:dyDescent="0.15">
      <c r="A2949" s="1"/>
      <c r="B2949" s="1"/>
      <c r="C2949" s="1"/>
      <c r="D2949" s="1"/>
      <c r="E2949" s="1"/>
      <c r="F2949" s="1"/>
      <c r="G2949" s="1"/>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50"/>
      <c r="AG2949" s="54"/>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row>
    <row r="2950" spans="1:63" s="901" customFormat="1" ht="15" customHeight="1" x14ac:dyDescent="0.15">
      <c r="A2950" s="1"/>
      <c r="B2950" s="1"/>
      <c r="C2950" s="1"/>
      <c r="D2950" s="1"/>
      <c r="E2950" s="1"/>
      <c r="F2950" s="1"/>
      <c r="G2950" s="1"/>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50"/>
      <c r="AG2950" s="54"/>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row>
    <row r="2951" spans="1:63" s="901" customFormat="1" ht="15" customHeight="1" x14ac:dyDescent="0.15">
      <c r="A2951" s="1"/>
      <c r="B2951" s="1"/>
      <c r="C2951" s="1"/>
      <c r="D2951" s="1"/>
      <c r="E2951" s="1"/>
      <c r="F2951" s="1"/>
      <c r="G2951" s="1"/>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50"/>
      <c r="AG2951" s="54"/>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row>
    <row r="2952" spans="1:63" s="901" customFormat="1" ht="15" customHeight="1" x14ac:dyDescent="0.15">
      <c r="A2952" s="1"/>
      <c r="B2952" s="1"/>
      <c r="C2952" s="1"/>
      <c r="D2952" s="1"/>
      <c r="E2952" s="1"/>
      <c r="F2952" s="1"/>
      <c r="G2952" s="1"/>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50"/>
      <c r="AG2952" s="54"/>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row>
    <row r="2953" spans="1:63" s="901" customFormat="1" ht="15" customHeight="1" x14ac:dyDescent="0.15">
      <c r="A2953" s="1"/>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50"/>
      <c r="AG2953" s="54"/>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row>
    <row r="2954" spans="1:63" s="901" customFormat="1" ht="15" customHeight="1" x14ac:dyDescent="0.15">
      <c r="A2954" s="1"/>
      <c r="B2954" s="1"/>
      <c r="C2954" s="1"/>
      <c r="D2954" s="1"/>
      <c r="E2954" s="1"/>
      <c r="F2954" s="1"/>
      <c r="G2954" s="1"/>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50"/>
      <c r="AG2954" s="54"/>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row>
    <row r="2955" spans="1:63" s="901" customFormat="1" ht="15" customHeight="1" x14ac:dyDescent="0.15">
      <c r="A2955" s="1"/>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50"/>
      <c r="AG2955" s="54"/>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row>
    <row r="2956" spans="1:63" s="901" customFormat="1" ht="15" customHeight="1" x14ac:dyDescent="0.15">
      <c r="A2956" s="1"/>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50"/>
      <c r="AG2956" s="54"/>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row>
    <row r="2957" spans="1:63" s="901" customFormat="1" ht="15" customHeight="1" x14ac:dyDescent="0.15">
      <c r="A2957" s="1"/>
      <c r="B2957" s="1"/>
      <c r="C2957" s="1"/>
      <c r="D2957" s="1"/>
      <c r="E2957" s="1"/>
      <c r="F2957" s="1"/>
      <c r="G2957" s="1"/>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50"/>
      <c r="AG2957" s="54"/>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row>
    <row r="2958" spans="1:63" s="901" customFormat="1" ht="15" customHeight="1" x14ac:dyDescent="0.15">
      <c r="A2958" s="1"/>
      <c r="B2958" s="1"/>
      <c r="C2958" s="1"/>
      <c r="D2958" s="1"/>
      <c r="E2958" s="1"/>
      <c r="F2958" s="1"/>
      <c r="G2958" s="1"/>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50"/>
      <c r="AG2958" s="54"/>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row>
    <row r="2959" spans="1:63" s="901" customFormat="1" ht="15" customHeight="1" x14ac:dyDescent="0.15">
      <c r="A2959" s="1"/>
      <c r="B2959" s="1"/>
      <c r="C2959" s="1"/>
      <c r="D2959" s="1"/>
      <c r="E2959" s="1"/>
      <c r="F2959" s="1"/>
      <c r="G2959" s="1"/>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50"/>
      <c r="AG2959" s="54"/>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row>
    <row r="2960" spans="1:63" s="901" customFormat="1" ht="15" customHeight="1" x14ac:dyDescent="0.15">
      <c r="A2960" s="1"/>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50"/>
      <c r="AG2960" s="54"/>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row>
    <row r="2961" spans="1:63" s="901" customFormat="1" ht="15" customHeight="1" x14ac:dyDescent="0.15">
      <c r="A2961" s="1"/>
      <c r="B2961" s="1"/>
      <c r="C2961" s="1"/>
      <c r="D2961" s="1"/>
      <c r="E2961" s="1"/>
      <c r="F2961" s="1"/>
      <c r="G2961" s="1"/>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50"/>
      <c r="AG2961" s="54"/>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row>
    <row r="2962" spans="1:63" s="901" customFormat="1" ht="15" customHeight="1" x14ac:dyDescent="0.15">
      <c r="A2962" s="1"/>
      <c r="B2962" s="1"/>
      <c r="C2962" s="1"/>
      <c r="D2962" s="1"/>
      <c r="E2962" s="1"/>
      <c r="F2962" s="1"/>
      <c r="G2962" s="1"/>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50"/>
      <c r="AG2962" s="54"/>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row>
    <row r="2963" spans="1:63" s="901" customFormat="1" ht="15" customHeight="1" x14ac:dyDescent="0.15">
      <c r="A2963" s="1"/>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50"/>
      <c r="AG2963" s="54"/>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row>
    <row r="2964" spans="1:63" s="901" customFormat="1" ht="15" customHeight="1" x14ac:dyDescent="0.15">
      <c r="A2964" s="1"/>
      <c r="B2964" s="1"/>
      <c r="C2964" s="1"/>
      <c r="D2964" s="1"/>
      <c r="E2964" s="1"/>
      <c r="F2964" s="1"/>
      <c r="G2964" s="1"/>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50"/>
      <c r="AG2964" s="54"/>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row>
    <row r="2965" spans="1:63" s="901" customFormat="1" ht="15" customHeight="1" x14ac:dyDescent="0.15">
      <c r="A2965" s="1"/>
      <c r="B2965" s="1"/>
      <c r="C2965" s="1"/>
      <c r="D2965" s="1"/>
      <c r="E2965" s="1"/>
      <c r="F2965" s="1"/>
      <c r="G2965" s="1"/>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50"/>
      <c r="AG2965" s="54"/>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row>
    <row r="2966" spans="1:63" s="901" customFormat="1" ht="15" customHeight="1" x14ac:dyDescent="0.15">
      <c r="A2966" s="1"/>
      <c r="B2966" s="1"/>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50"/>
      <c r="AG2966" s="54"/>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row>
    <row r="2967" spans="1:63" s="901" customFormat="1" ht="15" customHeight="1" x14ac:dyDescent="0.15">
      <c r="A2967" s="1"/>
      <c r="B2967" s="1"/>
      <c r="C2967" s="1"/>
      <c r="D2967" s="1"/>
      <c r="E2967" s="1"/>
      <c r="F2967" s="1"/>
      <c r="G2967" s="1"/>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50"/>
      <c r="AG2967" s="54"/>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row>
    <row r="2968" spans="1:63" s="901" customFormat="1" ht="15" customHeight="1" x14ac:dyDescent="0.15">
      <c r="A2968" s="1"/>
      <c r="B2968" s="1"/>
      <c r="C2968" s="1"/>
      <c r="D2968" s="1"/>
      <c r="E2968" s="1"/>
      <c r="F2968" s="1"/>
      <c r="G2968" s="1"/>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50"/>
      <c r="AG2968" s="54"/>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row>
    <row r="2969" spans="1:63" s="901" customFormat="1" ht="15" customHeight="1" x14ac:dyDescent="0.15">
      <c r="A2969" s="1"/>
      <c r="B2969" s="1"/>
      <c r="C2969" s="1"/>
      <c r="D2969" s="1"/>
      <c r="E2969" s="1"/>
      <c r="F2969" s="1"/>
      <c r="G2969" s="1"/>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50"/>
      <c r="AG2969" s="54"/>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row>
    <row r="2970" spans="1:63" s="901" customFormat="1" ht="15" customHeight="1" x14ac:dyDescent="0.15">
      <c r="A2970" s="1"/>
      <c r="B2970" s="1"/>
      <c r="C2970" s="1"/>
      <c r="D2970" s="1"/>
      <c r="E2970" s="1"/>
      <c r="F2970" s="1"/>
      <c r="G2970" s="1"/>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50"/>
      <c r="AG2970" s="54"/>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row>
    <row r="2971" spans="1:63" s="901" customFormat="1" ht="15" customHeight="1" x14ac:dyDescent="0.15">
      <c r="A2971" s="1"/>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50"/>
      <c r="AG2971" s="54"/>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row>
    <row r="2972" spans="1:63" s="901" customFormat="1" ht="15" customHeight="1" x14ac:dyDescent="0.15">
      <c r="A2972" s="1"/>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50"/>
      <c r="AG2972" s="54"/>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row>
    <row r="2973" spans="1:63" s="901" customFormat="1" ht="15" customHeight="1" x14ac:dyDescent="0.15">
      <c r="A2973" s="1"/>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50"/>
      <c r="AG2973" s="54"/>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row>
    <row r="2974" spans="1:63" s="901" customFormat="1" ht="15" customHeight="1" x14ac:dyDescent="0.15">
      <c r="A2974" s="1"/>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50"/>
      <c r="AG2974" s="54"/>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row>
    <row r="2975" spans="1:63" s="901" customFormat="1" ht="15" customHeight="1" x14ac:dyDescent="0.15">
      <c r="A2975" s="1"/>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50"/>
      <c r="AG2975" s="54"/>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row>
    <row r="2976" spans="1:63" s="901" customFormat="1" ht="15" customHeight="1" x14ac:dyDescent="0.15">
      <c r="A2976" s="1"/>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50"/>
      <c r="AG2976" s="54"/>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row>
    <row r="2977" spans="1:63" s="901" customFormat="1" ht="15" customHeight="1" x14ac:dyDescent="0.15">
      <c r="A2977" s="1"/>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50"/>
      <c r="AG2977" s="54"/>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row>
    <row r="2978" spans="1:63" s="901" customFormat="1" ht="15" customHeight="1" x14ac:dyDescent="0.15">
      <c r="A2978" s="1"/>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50"/>
      <c r="AG2978" s="54"/>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row>
    <row r="2979" spans="1:63" s="901" customFormat="1" ht="15" customHeight="1" x14ac:dyDescent="0.15">
      <c r="A2979" s="1"/>
      <c r="B2979" s="1"/>
      <c r="C2979" s="1"/>
      <c r="D2979" s="1"/>
      <c r="E2979" s="1"/>
      <c r="F2979" s="1"/>
      <c r="G2979" s="1"/>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50"/>
      <c r="AG2979" s="54"/>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row>
    <row r="2980" spans="1:63" s="901" customFormat="1" ht="15" customHeight="1" x14ac:dyDescent="0.15">
      <c r="A2980" s="1"/>
      <c r="B2980" s="1"/>
      <c r="C2980" s="1"/>
      <c r="D2980" s="1"/>
      <c r="E2980" s="1"/>
      <c r="F2980" s="1"/>
      <c r="G2980" s="1"/>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50"/>
      <c r="AG2980" s="54"/>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row>
    <row r="2981" spans="1:63" s="901" customFormat="1" ht="15" customHeight="1" x14ac:dyDescent="0.15">
      <c r="A2981" s="1"/>
      <c r="B2981" s="1"/>
      <c r="C2981" s="1"/>
      <c r="D2981" s="1"/>
      <c r="E2981" s="1"/>
      <c r="F2981" s="1"/>
      <c r="G2981" s="1"/>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50"/>
      <c r="AG2981" s="54"/>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row>
    <row r="2982" spans="1:63" s="901" customFormat="1" ht="15" customHeight="1" x14ac:dyDescent="0.15">
      <c r="A2982" s="1"/>
      <c r="B2982" s="1"/>
      <c r="C2982" s="1"/>
      <c r="D2982" s="1"/>
      <c r="E2982" s="1"/>
      <c r="F2982" s="1"/>
      <c r="G2982" s="1"/>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50"/>
      <c r="AG2982" s="54"/>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row>
    <row r="2983" spans="1:63" s="901" customFormat="1" ht="15" customHeight="1" x14ac:dyDescent="0.15">
      <c r="A2983" s="1"/>
      <c r="B2983" s="1"/>
      <c r="C2983" s="1"/>
      <c r="D2983" s="1"/>
      <c r="E2983" s="1"/>
      <c r="F2983" s="1"/>
      <c r="G2983" s="1"/>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50"/>
      <c r="AG2983" s="54"/>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row>
    <row r="2984" spans="1:63" s="901" customFormat="1" ht="15" customHeight="1" x14ac:dyDescent="0.15">
      <c r="A2984" s="1"/>
      <c r="B2984" s="1"/>
      <c r="C2984" s="1"/>
      <c r="D2984" s="1"/>
      <c r="E2984" s="1"/>
      <c r="F2984" s="1"/>
      <c r="G2984" s="1"/>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50"/>
      <c r="AG2984" s="54"/>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row>
    <row r="2985" spans="1:63" s="901" customFormat="1" ht="15" customHeight="1" x14ac:dyDescent="0.15">
      <c r="A2985" s="1"/>
      <c r="B2985" s="1"/>
      <c r="C2985" s="1"/>
      <c r="D2985" s="1"/>
      <c r="E2985" s="1"/>
      <c r="F2985" s="1"/>
      <c r="G2985" s="1"/>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50"/>
      <c r="AG2985" s="54"/>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row>
    <row r="2986" spans="1:63" s="901" customFormat="1" ht="15" customHeight="1" x14ac:dyDescent="0.15">
      <c r="A2986" s="1"/>
      <c r="B2986" s="1"/>
      <c r="C2986" s="1"/>
      <c r="D2986" s="1"/>
      <c r="E2986" s="1"/>
      <c r="F2986" s="1"/>
      <c r="G2986" s="1"/>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50"/>
      <c r="AG2986" s="54"/>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row>
    <row r="2987" spans="1:63" s="901" customFormat="1" ht="15" customHeight="1" x14ac:dyDescent="0.15">
      <c r="A2987" s="1"/>
      <c r="B2987" s="1"/>
      <c r="C2987" s="1"/>
      <c r="D2987" s="1"/>
      <c r="E2987" s="1"/>
      <c r="F2987" s="1"/>
      <c r="G2987" s="1"/>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50"/>
      <c r="AG2987" s="54"/>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row>
    <row r="2988" spans="1:63" s="901" customFormat="1" ht="15" customHeight="1" x14ac:dyDescent="0.15">
      <c r="A2988" s="1"/>
      <c r="B2988" s="1"/>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50"/>
      <c r="AG2988" s="54"/>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row>
    <row r="2989" spans="1:63" s="901" customFormat="1" ht="15" customHeight="1" x14ac:dyDescent="0.15">
      <c r="A2989" s="1"/>
      <c r="B2989" s="1"/>
      <c r="C2989" s="1"/>
      <c r="D2989" s="1"/>
      <c r="E2989" s="1"/>
      <c r="F2989" s="1"/>
      <c r="G2989" s="1"/>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50"/>
      <c r="AG2989" s="54"/>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row>
    <row r="2990" spans="1:63" s="901" customFormat="1" ht="15" customHeight="1" x14ac:dyDescent="0.15">
      <c r="A2990" s="1"/>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50"/>
      <c r="AG2990" s="54"/>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row>
    <row r="2991" spans="1:63" s="901" customFormat="1" ht="15" customHeight="1" x14ac:dyDescent="0.15">
      <c r="A2991" s="1"/>
      <c r="B2991" s="1"/>
      <c r="C2991" s="1"/>
      <c r="D2991" s="1"/>
      <c r="E2991" s="1"/>
      <c r="F2991" s="1"/>
      <c r="G2991" s="1"/>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50"/>
      <c r="AG2991" s="54"/>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row>
    <row r="2992" spans="1:63" s="901" customFormat="1" ht="15" customHeight="1" x14ac:dyDescent="0.15">
      <c r="A2992" s="1"/>
      <c r="B2992" s="1"/>
      <c r="C2992" s="1"/>
      <c r="D2992" s="1"/>
      <c r="E2992" s="1"/>
      <c r="F2992" s="1"/>
      <c r="G2992" s="1"/>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50"/>
      <c r="AG2992" s="54"/>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row>
    <row r="2993" spans="1:63" s="901" customFormat="1" ht="15" customHeight="1" x14ac:dyDescent="0.15">
      <c r="A2993" s="1"/>
      <c r="B2993" s="1"/>
      <c r="C2993" s="1"/>
      <c r="D2993" s="1"/>
      <c r="E2993" s="1"/>
      <c r="F2993" s="1"/>
      <c r="G2993" s="1"/>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50"/>
      <c r="AG2993" s="54"/>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row>
    <row r="2994" spans="1:63" s="901" customFormat="1" ht="15" customHeight="1" x14ac:dyDescent="0.15">
      <c r="A2994" s="1"/>
      <c r="B2994" s="1"/>
      <c r="C2994" s="1"/>
      <c r="D2994" s="1"/>
      <c r="E2994" s="1"/>
      <c r="F2994" s="1"/>
      <c r="G2994" s="1"/>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50"/>
      <c r="AG2994" s="54"/>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row>
    <row r="2995" spans="1:63" s="901" customFormat="1" ht="15" customHeight="1" x14ac:dyDescent="0.15">
      <c r="A2995" s="1"/>
      <c r="B2995" s="1"/>
      <c r="C2995" s="1"/>
      <c r="D2995" s="1"/>
      <c r="E2995" s="1"/>
      <c r="F2995" s="1"/>
      <c r="G2995" s="1"/>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50"/>
      <c r="AG2995" s="54"/>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row>
    <row r="2996" spans="1:63" s="901" customFormat="1" ht="15" customHeight="1" x14ac:dyDescent="0.15">
      <c r="A2996" s="1"/>
      <c r="B2996" s="1"/>
      <c r="C2996" s="1"/>
      <c r="D2996" s="1"/>
      <c r="E2996" s="1"/>
      <c r="F2996" s="1"/>
      <c r="G2996" s="1"/>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50"/>
      <c r="AG2996" s="54"/>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row>
    <row r="2997" spans="1:63" s="901" customFormat="1" ht="15" customHeight="1" x14ac:dyDescent="0.15">
      <c r="A2997" s="1"/>
      <c r="B2997" s="1"/>
      <c r="C2997" s="1"/>
      <c r="D2997" s="1"/>
      <c r="E2997" s="1"/>
      <c r="F2997" s="1"/>
      <c r="G2997" s="1"/>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50"/>
      <c r="AG2997" s="54"/>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row>
    <row r="2998" spans="1:63" s="901" customFormat="1" ht="15" customHeight="1" x14ac:dyDescent="0.15">
      <c r="A2998" s="1"/>
      <c r="B2998" s="1"/>
      <c r="C2998" s="1"/>
      <c r="D2998" s="1"/>
      <c r="E2998" s="1"/>
      <c r="F2998" s="1"/>
      <c r="G2998" s="1"/>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50"/>
      <c r="AG2998" s="54"/>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row>
    <row r="2999" spans="1:63" s="901" customFormat="1" ht="15" customHeight="1" x14ac:dyDescent="0.15">
      <c r="A2999" s="1"/>
      <c r="B2999" s="1"/>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50"/>
      <c r="AG2999" s="54"/>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row>
    <row r="3000" spans="1:63" s="901" customFormat="1" ht="15" customHeight="1" x14ac:dyDescent="0.15">
      <c r="A3000" s="1"/>
      <c r="B3000" s="1"/>
      <c r="C3000" s="1"/>
      <c r="D3000" s="1"/>
      <c r="E3000" s="1"/>
      <c r="F3000" s="1"/>
      <c r="G3000" s="1"/>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50"/>
      <c r="AG3000" s="54"/>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row>
    <row r="3001" spans="1:63" s="901" customFormat="1" ht="15" customHeight="1" x14ac:dyDescent="0.15">
      <c r="A3001" s="1"/>
      <c r="B3001" s="1"/>
      <c r="C3001" s="1"/>
      <c r="D3001" s="1"/>
      <c r="E3001" s="1"/>
      <c r="F3001" s="1"/>
      <c r="G3001" s="1"/>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50"/>
      <c r="AG3001" s="54"/>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row>
    <row r="3002" spans="1:63" s="901" customFormat="1" ht="15" customHeight="1" x14ac:dyDescent="0.15">
      <c r="A3002" s="1"/>
      <c r="B3002" s="1"/>
      <c r="C3002" s="1"/>
      <c r="D3002" s="1"/>
      <c r="E3002" s="1"/>
      <c r="F3002" s="1"/>
      <c r="G3002" s="1"/>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50"/>
      <c r="AG3002" s="54"/>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row>
    <row r="3003" spans="1:63" s="901" customFormat="1" ht="15" customHeight="1" x14ac:dyDescent="0.15">
      <c r="A3003" s="1"/>
      <c r="B3003" s="1"/>
      <c r="C3003" s="1"/>
      <c r="D3003" s="1"/>
      <c r="E3003" s="1"/>
      <c r="F3003" s="1"/>
      <c r="G3003" s="1"/>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50"/>
      <c r="AG3003" s="54"/>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row>
    <row r="3004" spans="1:63" s="901" customFormat="1" ht="15" customHeight="1" x14ac:dyDescent="0.15">
      <c r="A3004" s="1"/>
      <c r="B3004" s="1"/>
      <c r="C3004" s="1"/>
      <c r="D3004" s="1"/>
      <c r="E3004" s="1"/>
      <c r="F3004" s="1"/>
      <c r="G3004" s="1"/>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50"/>
      <c r="AG3004" s="54"/>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row>
    <row r="3005" spans="1:63" s="901" customFormat="1" ht="15" customHeight="1" x14ac:dyDescent="0.15">
      <c r="A3005" s="1"/>
      <c r="B3005" s="1"/>
      <c r="C3005" s="1"/>
      <c r="D3005" s="1"/>
      <c r="E3005" s="1"/>
      <c r="F3005" s="1"/>
      <c r="G3005" s="1"/>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50"/>
      <c r="AG3005" s="54"/>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row>
    <row r="3006" spans="1:63" s="901" customFormat="1" ht="15" customHeight="1" x14ac:dyDescent="0.15">
      <c r="A3006" s="1"/>
      <c r="B3006" s="1"/>
      <c r="C3006" s="1"/>
      <c r="D3006" s="1"/>
      <c r="E3006" s="1"/>
      <c r="F3006" s="1"/>
      <c r="G3006" s="1"/>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50"/>
      <c r="AG3006" s="54"/>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row>
    <row r="3007" spans="1:63" s="901" customFormat="1" ht="15" customHeight="1" x14ac:dyDescent="0.15">
      <c r="A3007" s="1"/>
      <c r="B3007" s="1"/>
      <c r="C3007" s="1"/>
      <c r="D3007" s="1"/>
      <c r="E3007" s="1"/>
      <c r="F3007" s="1"/>
      <c r="G3007" s="1"/>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50"/>
      <c r="AG3007" s="54"/>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row>
    <row r="3008" spans="1:63" s="901" customFormat="1" ht="15" customHeight="1" x14ac:dyDescent="0.15">
      <c r="A3008" s="1"/>
      <c r="B3008" s="1"/>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50"/>
      <c r="AG3008" s="54"/>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row>
    <row r="3009" spans="1:63" s="901" customFormat="1" ht="15" customHeight="1" x14ac:dyDescent="0.15">
      <c r="A3009" s="1"/>
      <c r="B3009" s="1"/>
      <c r="C3009" s="1"/>
      <c r="D3009" s="1"/>
      <c r="E3009" s="1"/>
      <c r="F3009" s="1"/>
      <c r="G3009" s="1"/>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50"/>
      <c r="AG3009" s="54"/>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row>
    <row r="3010" spans="1:63" s="901" customFormat="1" ht="15" customHeight="1" x14ac:dyDescent="0.15">
      <c r="A3010" s="1"/>
      <c r="B3010" s="1"/>
      <c r="C3010" s="1"/>
      <c r="D3010" s="1"/>
      <c r="E3010" s="1"/>
      <c r="F3010" s="1"/>
      <c r="G3010" s="1"/>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50"/>
      <c r="AG3010" s="54"/>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row>
    <row r="3011" spans="1:63" s="901" customFormat="1" ht="15" customHeight="1" x14ac:dyDescent="0.15">
      <c r="A3011" s="1"/>
      <c r="B3011" s="1"/>
      <c r="C3011" s="1"/>
      <c r="D3011" s="1"/>
      <c r="E3011" s="1"/>
      <c r="F3011" s="1"/>
      <c r="G3011" s="1"/>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50"/>
      <c r="AG3011" s="54"/>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row>
    <row r="3012" spans="1:63" s="901" customFormat="1" ht="15" customHeight="1" x14ac:dyDescent="0.15">
      <c r="A3012" s="1"/>
      <c r="B3012" s="1"/>
      <c r="C3012" s="1"/>
      <c r="D3012" s="1"/>
      <c r="E3012" s="1"/>
      <c r="F3012" s="1"/>
      <c r="G3012" s="1"/>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50"/>
      <c r="AG3012" s="54"/>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row>
    <row r="3013" spans="1:63" s="901" customFormat="1" ht="15" customHeight="1" x14ac:dyDescent="0.15">
      <c r="A3013" s="1"/>
      <c r="B3013" s="1"/>
      <c r="C3013" s="1"/>
      <c r="D3013" s="1"/>
      <c r="E3013" s="1"/>
      <c r="F3013" s="1"/>
      <c r="G3013" s="1"/>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50"/>
      <c r="AG3013" s="54"/>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row>
    <row r="3014" spans="1:63" s="901" customFormat="1" ht="15" customHeight="1" x14ac:dyDescent="0.15">
      <c r="A3014" s="1"/>
      <c r="B3014" s="1"/>
      <c r="C3014" s="1"/>
      <c r="D3014" s="1"/>
      <c r="E3014" s="1"/>
      <c r="F3014" s="1"/>
      <c r="G3014" s="1"/>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50"/>
      <c r="AG3014" s="54"/>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row>
    <row r="3015" spans="1:63" s="901" customFormat="1" ht="15" customHeight="1" x14ac:dyDescent="0.15">
      <c r="A3015" s="1"/>
      <c r="B3015" s="1"/>
      <c r="C3015" s="1"/>
      <c r="D3015" s="1"/>
      <c r="E3015" s="1"/>
      <c r="F3015" s="1"/>
      <c r="G3015" s="1"/>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50"/>
      <c r="AG3015" s="54"/>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row>
    <row r="3016" spans="1:63" s="901" customFormat="1" ht="15" customHeight="1" x14ac:dyDescent="0.15">
      <c r="A3016" s="1"/>
      <c r="B3016" s="1"/>
      <c r="C3016" s="1"/>
      <c r="D3016" s="1"/>
      <c r="E3016" s="1"/>
      <c r="F3016" s="1"/>
      <c r="G3016" s="1"/>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50"/>
      <c r="AG3016" s="54"/>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row>
    <row r="3017" spans="1:63" s="901" customFormat="1" ht="15" customHeight="1" x14ac:dyDescent="0.15">
      <c r="A3017" s="1"/>
      <c r="B3017" s="1"/>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50"/>
      <c r="AG3017" s="54"/>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row>
    <row r="3018" spans="1:63" s="901" customFormat="1" ht="15" customHeight="1" x14ac:dyDescent="0.15">
      <c r="A3018" s="1"/>
      <c r="B3018" s="1"/>
      <c r="C3018" s="1"/>
      <c r="D3018" s="1"/>
      <c r="E3018" s="1"/>
      <c r="F3018" s="1"/>
      <c r="G3018" s="1"/>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50"/>
      <c r="AG3018" s="54"/>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row>
    <row r="3019" spans="1:63" s="901" customFormat="1" ht="15" customHeight="1" x14ac:dyDescent="0.15">
      <c r="A3019" s="1"/>
      <c r="B3019" s="1"/>
      <c r="C3019" s="1"/>
      <c r="D3019" s="1"/>
      <c r="E3019" s="1"/>
      <c r="F3019" s="1"/>
      <c r="G3019" s="1"/>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50"/>
      <c r="AG3019" s="54"/>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row>
    <row r="3020" spans="1:63" s="901" customFormat="1" ht="15" customHeight="1" x14ac:dyDescent="0.15">
      <c r="A3020" s="1"/>
      <c r="B3020" s="1"/>
      <c r="C3020" s="1"/>
      <c r="D3020" s="1"/>
      <c r="E3020" s="1"/>
      <c r="F3020" s="1"/>
      <c r="G3020" s="1"/>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50"/>
      <c r="AG3020" s="54"/>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row>
    <row r="3021" spans="1:63" s="901" customFormat="1" ht="15" customHeight="1" x14ac:dyDescent="0.15">
      <c r="A3021" s="1"/>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50"/>
      <c r="AG3021" s="54"/>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row>
    <row r="3022" spans="1:63" s="901" customFormat="1" ht="15" customHeight="1" x14ac:dyDescent="0.15">
      <c r="A3022" s="1"/>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50"/>
      <c r="AG3022" s="54"/>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row>
    <row r="3023" spans="1:63" s="901" customFormat="1" ht="15" customHeight="1" x14ac:dyDescent="0.15">
      <c r="A3023" s="1"/>
      <c r="B3023" s="1"/>
      <c r="C3023" s="1"/>
      <c r="D3023" s="1"/>
      <c r="E3023" s="1"/>
      <c r="F3023" s="1"/>
      <c r="G3023" s="1"/>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50"/>
      <c r="AG3023" s="54"/>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row>
    <row r="3024" spans="1:63" s="901" customFormat="1" ht="15" customHeight="1" x14ac:dyDescent="0.15">
      <c r="A3024" s="1"/>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50"/>
      <c r="AG3024" s="54"/>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row>
    <row r="3025" spans="1:63" s="901" customFormat="1" ht="15" customHeight="1" x14ac:dyDescent="0.15">
      <c r="A3025" s="1"/>
      <c r="B3025" s="1"/>
      <c r="C3025" s="1"/>
      <c r="D3025" s="1"/>
      <c r="E3025" s="1"/>
      <c r="F3025" s="1"/>
      <c r="G3025" s="1"/>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50"/>
      <c r="AG3025" s="54"/>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row>
    <row r="3026" spans="1:63" s="901" customFormat="1" ht="15" customHeight="1" x14ac:dyDescent="0.15">
      <c r="A3026" s="1"/>
      <c r="B3026" s="1"/>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50"/>
      <c r="AG3026" s="54"/>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row>
    <row r="3027" spans="1:63" s="901" customFormat="1" ht="15" customHeight="1" x14ac:dyDescent="0.15">
      <c r="A3027" s="1"/>
      <c r="B3027" s="1"/>
      <c r="C3027" s="1"/>
      <c r="D3027" s="1"/>
      <c r="E3027" s="1"/>
      <c r="F3027" s="1"/>
      <c r="G3027" s="1"/>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50"/>
      <c r="AG3027" s="54"/>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row>
    <row r="3028" spans="1:63" s="901" customFormat="1" ht="15" customHeight="1" x14ac:dyDescent="0.15">
      <c r="A3028" s="1"/>
      <c r="B3028" s="1"/>
      <c r="C3028" s="1"/>
      <c r="D3028" s="1"/>
      <c r="E3028" s="1"/>
      <c r="F3028" s="1"/>
      <c r="G3028" s="1"/>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50"/>
      <c r="AG3028" s="54"/>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row>
    <row r="3029" spans="1:63" s="901" customFormat="1" ht="15" customHeight="1" x14ac:dyDescent="0.15">
      <c r="A3029" s="1"/>
      <c r="B3029" s="1"/>
      <c r="C3029" s="1"/>
      <c r="D3029" s="1"/>
      <c r="E3029" s="1"/>
      <c r="F3029" s="1"/>
      <c r="G3029" s="1"/>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50"/>
      <c r="AG3029" s="54"/>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row>
    <row r="3030" spans="1:63" s="901" customFormat="1" ht="15" customHeight="1" x14ac:dyDescent="0.15">
      <c r="A3030" s="1"/>
      <c r="B3030" s="1"/>
      <c r="C3030" s="1"/>
      <c r="D3030" s="1"/>
      <c r="E3030" s="1"/>
      <c r="F3030" s="1"/>
      <c r="G3030" s="1"/>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50"/>
      <c r="AG3030" s="54"/>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row>
    <row r="3031" spans="1:63" s="901" customFormat="1" ht="15" customHeight="1" x14ac:dyDescent="0.15">
      <c r="A3031" s="1"/>
      <c r="B3031" s="1"/>
      <c r="C3031" s="1"/>
      <c r="D3031" s="1"/>
      <c r="E3031" s="1"/>
      <c r="F3031" s="1"/>
      <c r="G3031" s="1"/>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50"/>
      <c r="AG3031" s="54"/>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row>
    <row r="3032" spans="1:63" s="901" customFormat="1" ht="15" customHeight="1" x14ac:dyDescent="0.15">
      <c r="A3032" s="1"/>
      <c r="B3032" s="1"/>
      <c r="C3032" s="1"/>
      <c r="D3032" s="1"/>
      <c r="E3032" s="1"/>
      <c r="F3032" s="1"/>
      <c r="G3032" s="1"/>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50"/>
      <c r="AG3032" s="54"/>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row>
    <row r="3033" spans="1:63" s="901" customFormat="1" ht="15" customHeight="1" x14ac:dyDescent="0.15">
      <c r="A3033" s="1"/>
      <c r="B3033" s="1"/>
      <c r="C3033" s="1"/>
      <c r="D3033" s="1"/>
      <c r="E3033" s="1"/>
      <c r="F3033" s="1"/>
      <c r="G3033" s="1"/>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50"/>
      <c r="AG3033" s="54"/>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row>
    <row r="3034" spans="1:63" s="901" customFormat="1" ht="15" customHeight="1" x14ac:dyDescent="0.15">
      <c r="A3034" s="1"/>
      <c r="B3034" s="1"/>
      <c r="C3034" s="1"/>
      <c r="D3034" s="1"/>
      <c r="E3034" s="1"/>
      <c r="F3034" s="1"/>
      <c r="G3034" s="1"/>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50"/>
      <c r="AG3034" s="54"/>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row>
    <row r="3035" spans="1:63" s="901" customFormat="1" ht="15" customHeight="1" x14ac:dyDescent="0.15">
      <c r="A3035" s="1"/>
      <c r="B3035" s="1"/>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50"/>
      <c r="AG3035" s="54"/>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row>
    <row r="3036" spans="1:63" s="901" customFormat="1" ht="15" customHeight="1" x14ac:dyDescent="0.15">
      <c r="A3036" s="1"/>
      <c r="B3036" s="1"/>
      <c r="C3036" s="1"/>
      <c r="D3036" s="1"/>
      <c r="E3036" s="1"/>
      <c r="F3036" s="1"/>
      <c r="G3036" s="1"/>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50"/>
      <c r="AG3036" s="54"/>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row>
    <row r="3037" spans="1:63" s="901" customFormat="1" ht="15" customHeight="1" x14ac:dyDescent="0.15">
      <c r="A3037" s="1"/>
      <c r="B3037" s="1"/>
      <c r="C3037" s="1"/>
      <c r="D3037" s="1"/>
      <c r="E3037" s="1"/>
      <c r="F3037" s="1"/>
      <c r="G3037" s="1"/>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50"/>
      <c r="AG3037" s="54"/>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row>
    <row r="3038" spans="1:63" s="901" customFormat="1" ht="15" customHeight="1" x14ac:dyDescent="0.15">
      <c r="A3038" s="1"/>
      <c r="B3038" s="1"/>
      <c r="C3038" s="1"/>
      <c r="D3038" s="1"/>
      <c r="E3038" s="1"/>
      <c r="F3038" s="1"/>
      <c r="G3038" s="1"/>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50"/>
      <c r="AG3038" s="54"/>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row>
    <row r="3039" spans="1:63" s="901" customFormat="1" ht="15" customHeight="1" x14ac:dyDescent="0.15">
      <c r="A3039" s="1"/>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50"/>
      <c r="AG3039" s="54"/>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row>
    <row r="3040" spans="1:63" s="901" customFormat="1" ht="15" customHeight="1" x14ac:dyDescent="0.15">
      <c r="A3040" s="1"/>
      <c r="B3040" s="1"/>
      <c r="C3040" s="1"/>
      <c r="D3040" s="1"/>
      <c r="E3040" s="1"/>
      <c r="F3040" s="1"/>
      <c r="G3040" s="1"/>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50"/>
      <c r="AG3040" s="54"/>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row>
    <row r="3041" spans="1:63" s="901" customFormat="1" ht="15" customHeight="1" x14ac:dyDescent="0.15">
      <c r="A3041" s="1"/>
      <c r="B3041" s="1"/>
      <c r="C3041" s="1"/>
      <c r="D3041" s="1"/>
      <c r="E3041" s="1"/>
      <c r="F3041" s="1"/>
      <c r="G3041" s="1"/>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50"/>
      <c r="AG3041" s="54"/>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row>
    <row r="3042" spans="1:63" s="901" customFormat="1" ht="15" customHeight="1" x14ac:dyDescent="0.15">
      <c r="A3042" s="1"/>
      <c r="B3042" s="1"/>
      <c r="C3042" s="1"/>
      <c r="D3042" s="1"/>
      <c r="E3042" s="1"/>
      <c r="F3042" s="1"/>
      <c r="G3042" s="1"/>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50"/>
      <c r="AG3042" s="54"/>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row>
    <row r="3043" spans="1:63" s="901" customFormat="1" ht="15" customHeight="1" x14ac:dyDescent="0.15">
      <c r="A3043" s="1"/>
      <c r="B3043" s="1"/>
      <c r="C3043" s="1"/>
      <c r="D3043" s="1"/>
      <c r="E3043" s="1"/>
      <c r="F3043" s="1"/>
      <c r="G3043" s="1"/>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50"/>
      <c r="AG3043" s="54"/>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row>
    <row r="3044" spans="1:63" s="901" customFormat="1" ht="15" customHeight="1" x14ac:dyDescent="0.15">
      <c r="A3044" s="1"/>
      <c r="B3044" s="1"/>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50"/>
      <c r="AG3044" s="54"/>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row>
    <row r="3045" spans="1:63" s="901" customFormat="1" ht="15" customHeight="1" x14ac:dyDescent="0.15">
      <c r="A3045" s="1"/>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50"/>
      <c r="AG3045" s="54"/>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row>
    <row r="3046" spans="1:63" s="901" customFormat="1" ht="15" customHeight="1" x14ac:dyDescent="0.15">
      <c r="A3046" s="1"/>
      <c r="B3046" s="1"/>
      <c r="C3046" s="1"/>
      <c r="D3046" s="1"/>
      <c r="E3046" s="1"/>
      <c r="F3046" s="1"/>
      <c r="G3046" s="1"/>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50"/>
      <c r="AG3046" s="54"/>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row>
    <row r="3047" spans="1:63" s="901" customFormat="1" ht="15" customHeight="1" x14ac:dyDescent="0.15">
      <c r="A3047" s="1"/>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50"/>
      <c r="AG3047" s="54"/>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row>
    <row r="3048" spans="1:63" s="901" customFormat="1" ht="15" customHeight="1" x14ac:dyDescent="0.15">
      <c r="A3048" s="1"/>
      <c r="B3048" s="1"/>
      <c r="C3048" s="1"/>
      <c r="D3048" s="1"/>
      <c r="E3048" s="1"/>
      <c r="F3048" s="1"/>
      <c r="G3048" s="1"/>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50"/>
      <c r="AG3048" s="54"/>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row>
    <row r="3049" spans="1:63" s="901" customFormat="1" ht="15" customHeight="1" x14ac:dyDescent="0.15">
      <c r="A3049" s="1"/>
      <c r="B3049" s="1"/>
      <c r="C3049" s="1"/>
      <c r="D3049" s="1"/>
      <c r="E3049" s="1"/>
      <c r="F3049" s="1"/>
      <c r="G3049" s="1"/>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50"/>
      <c r="AG3049" s="54"/>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row>
    <row r="3050" spans="1:63" s="901" customFormat="1" ht="15" customHeight="1" x14ac:dyDescent="0.15">
      <c r="A3050" s="1"/>
      <c r="B3050" s="1"/>
      <c r="C3050" s="1"/>
      <c r="D3050" s="1"/>
      <c r="E3050" s="1"/>
      <c r="F3050" s="1"/>
      <c r="G3050" s="1"/>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50"/>
      <c r="AG3050" s="54"/>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row>
    <row r="3051" spans="1:63" s="901" customFormat="1" ht="15" customHeight="1" x14ac:dyDescent="0.15">
      <c r="A3051" s="1"/>
      <c r="B3051" s="1"/>
      <c r="C3051" s="1"/>
      <c r="D3051" s="1"/>
      <c r="E3051" s="1"/>
      <c r="F3051" s="1"/>
      <c r="G3051" s="1"/>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50"/>
      <c r="AG3051" s="54"/>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row>
    <row r="3052" spans="1:63" s="901" customFormat="1" ht="15" customHeight="1" x14ac:dyDescent="0.15">
      <c r="A3052" s="1"/>
      <c r="B3052" s="1"/>
      <c r="C3052" s="1"/>
      <c r="D3052" s="1"/>
      <c r="E3052" s="1"/>
      <c r="F3052" s="1"/>
      <c r="G3052" s="1"/>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50"/>
      <c r="AG3052" s="54"/>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row>
    <row r="3053" spans="1:63" s="901" customFormat="1" ht="15" customHeight="1" x14ac:dyDescent="0.15">
      <c r="A3053" s="1"/>
      <c r="B3053" s="1"/>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50"/>
      <c r="AG3053" s="54"/>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row>
    <row r="3054" spans="1:63" s="901" customFormat="1" ht="15" customHeight="1" x14ac:dyDescent="0.15">
      <c r="A3054" s="1"/>
      <c r="B3054" s="1"/>
      <c r="C3054" s="1"/>
      <c r="D3054" s="1"/>
      <c r="E3054" s="1"/>
      <c r="F3054" s="1"/>
      <c r="G3054" s="1"/>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50"/>
      <c r="AG3054" s="54"/>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row>
    <row r="3055" spans="1:63" s="901" customFormat="1" ht="15" customHeight="1" x14ac:dyDescent="0.15">
      <c r="A3055" s="1"/>
      <c r="B3055" s="1"/>
      <c r="C3055" s="1"/>
      <c r="D3055" s="1"/>
      <c r="E3055" s="1"/>
      <c r="F3055" s="1"/>
      <c r="G3055" s="1"/>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50"/>
      <c r="AG3055" s="54"/>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row>
    <row r="3056" spans="1:63" s="901" customFormat="1" ht="15" customHeight="1" x14ac:dyDescent="0.15">
      <c r="A3056" s="1"/>
      <c r="B3056" s="1"/>
      <c r="C3056" s="1"/>
      <c r="D3056" s="1"/>
      <c r="E3056" s="1"/>
      <c r="F3056" s="1"/>
      <c r="G3056" s="1"/>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50"/>
      <c r="AG3056" s="54"/>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row>
    <row r="3057" spans="1:63" s="901" customFormat="1" ht="15" customHeight="1" x14ac:dyDescent="0.15">
      <c r="A3057" s="1"/>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50"/>
      <c r="AG3057" s="54"/>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row>
    <row r="3058" spans="1:63" s="901" customFormat="1" ht="15" customHeight="1" x14ac:dyDescent="0.15">
      <c r="A3058" s="1"/>
      <c r="B3058" s="1"/>
      <c r="C3058" s="1"/>
      <c r="D3058" s="1"/>
      <c r="E3058" s="1"/>
      <c r="F3058" s="1"/>
      <c r="G3058" s="1"/>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50"/>
      <c r="AG3058" s="54"/>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row>
    <row r="3059" spans="1:63" s="901" customFormat="1" ht="15" customHeight="1" x14ac:dyDescent="0.15">
      <c r="A3059" s="1"/>
      <c r="B3059" s="1"/>
      <c r="C3059" s="1"/>
      <c r="D3059" s="1"/>
      <c r="E3059" s="1"/>
      <c r="F3059" s="1"/>
      <c r="G3059" s="1"/>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50"/>
      <c r="AG3059" s="54"/>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row>
    <row r="3060" spans="1:63" s="901" customFormat="1" ht="15" customHeight="1" x14ac:dyDescent="0.15">
      <c r="A3060" s="1"/>
      <c r="B3060" s="1"/>
      <c r="C3060" s="1"/>
      <c r="D3060" s="1"/>
      <c r="E3060" s="1"/>
      <c r="F3060" s="1"/>
      <c r="G3060" s="1"/>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50"/>
      <c r="AG3060" s="54"/>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row>
    <row r="3061" spans="1:63" s="901" customFormat="1" ht="15" customHeight="1" x14ac:dyDescent="0.15">
      <c r="A3061" s="1"/>
      <c r="B3061" s="1"/>
      <c r="C3061" s="1"/>
      <c r="D3061" s="1"/>
      <c r="E3061" s="1"/>
      <c r="F3061" s="1"/>
      <c r="G3061" s="1"/>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50"/>
      <c r="AG3061" s="54"/>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row>
    <row r="3062" spans="1:63" s="901" customFormat="1" ht="15" customHeight="1" x14ac:dyDescent="0.15">
      <c r="A3062" s="1"/>
      <c r="B3062" s="1"/>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50"/>
      <c r="AG3062" s="54"/>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row>
    <row r="3063" spans="1:63" s="901" customFormat="1" ht="15" customHeight="1" x14ac:dyDescent="0.15">
      <c r="A3063" s="1"/>
      <c r="B3063" s="1"/>
      <c r="C3063" s="1"/>
      <c r="D3063" s="1"/>
      <c r="E3063" s="1"/>
      <c r="F3063" s="1"/>
      <c r="G3063" s="1"/>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50"/>
      <c r="AG3063" s="54"/>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row>
    <row r="3064" spans="1:63" s="901" customFormat="1" ht="15" customHeight="1" x14ac:dyDescent="0.15">
      <c r="A3064" s="1"/>
      <c r="B3064" s="1"/>
      <c r="C3064" s="1"/>
      <c r="D3064" s="1"/>
      <c r="E3064" s="1"/>
      <c r="F3064" s="1"/>
      <c r="G3064" s="1"/>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50"/>
      <c r="AG3064" s="54"/>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row>
    <row r="3065" spans="1:63" s="901" customFormat="1" ht="15" customHeight="1" x14ac:dyDescent="0.15">
      <c r="A3065" s="1"/>
      <c r="B3065" s="1"/>
      <c r="C3065" s="1"/>
      <c r="D3065" s="1"/>
      <c r="E3065" s="1"/>
      <c r="F3065" s="1"/>
      <c r="G3065" s="1"/>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50"/>
      <c r="AG3065" s="54"/>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row>
    <row r="3066" spans="1:63" s="901" customFormat="1" ht="15" customHeight="1" x14ac:dyDescent="0.15">
      <c r="A3066" s="1"/>
      <c r="B3066" s="1"/>
      <c r="C3066" s="1"/>
      <c r="D3066" s="1"/>
      <c r="E3066" s="1"/>
      <c r="F3066" s="1"/>
      <c r="G3066" s="1"/>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50"/>
      <c r="AG3066" s="54"/>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row>
    <row r="3067" spans="1:63" s="901" customFormat="1" ht="15" customHeight="1" x14ac:dyDescent="0.15">
      <c r="A3067" s="1"/>
      <c r="B3067" s="1"/>
      <c r="C3067" s="1"/>
      <c r="D3067" s="1"/>
      <c r="E3067" s="1"/>
      <c r="F3067" s="1"/>
      <c r="G3067" s="1"/>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50"/>
      <c r="AG3067" s="54"/>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row>
    <row r="3068" spans="1:63" s="901" customFormat="1" ht="15" customHeight="1" x14ac:dyDescent="0.15">
      <c r="A3068" s="1"/>
      <c r="B3068" s="1"/>
      <c r="C3068" s="1"/>
      <c r="D3068" s="1"/>
      <c r="E3068" s="1"/>
      <c r="F3068" s="1"/>
      <c r="G3068" s="1"/>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50"/>
      <c r="AG3068" s="54"/>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row>
    <row r="3069" spans="1:63" s="901" customFormat="1" ht="15" customHeight="1" x14ac:dyDescent="0.15">
      <c r="A3069" s="1"/>
      <c r="B3069" s="1"/>
      <c r="C3069" s="1"/>
      <c r="D3069" s="1"/>
      <c r="E3069" s="1"/>
      <c r="F3069" s="1"/>
      <c r="G3069" s="1"/>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50"/>
      <c r="AG3069" s="54"/>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row>
    <row r="3070" spans="1:63" s="901" customFormat="1" ht="15" customHeight="1" x14ac:dyDescent="0.15">
      <c r="A3070" s="1"/>
      <c r="B3070" s="1"/>
      <c r="C3070" s="1"/>
      <c r="D3070" s="1"/>
      <c r="E3070" s="1"/>
      <c r="F3070" s="1"/>
      <c r="G3070" s="1"/>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50"/>
      <c r="AG3070" s="54"/>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row>
    <row r="3071" spans="1:63" s="901" customFormat="1" ht="15" customHeight="1" x14ac:dyDescent="0.15">
      <c r="A3071" s="1"/>
      <c r="B3071" s="1"/>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50"/>
      <c r="AG3071" s="54"/>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row>
    <row r="3072" spans="1:63" s="901" customFormat="1" ht="15" customHeight="1" x14ac:dyDescent="0.15">
      <c r="A3072" s="1"/>
      <c r="B3072" s="1"/>
      <c r="C3072" s="1"/>
      <c r="D3072" s="1"/>
      <c r="E3072" s="1"/>
      <c r="F3072" s="1"/>
      <c r="G3072" s="1"/>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50"/>
      <c r="AG3072" s="54"/>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row>
    <row r="3073" spans="1:63" s="901" customFormat="1" ht="15" customHeight="1" x14ac:dyDescent="0.15">
      <c r="A3073" s="1"/>
      <c r="B3073" s="1"/>
      <c r="C3073" s="1"/>
      <c r="D3073" s="1"/>
      <c r="E3073" s="1"/>
      <c r="F3073" s="1"/>
      <c r="G3073" s="1"/>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50"/>
      <c r="AG3073" s="54"/>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row>
    <row r="3074" spans="1:63" s="901" customFormat="1" ht="15" customHeight="1" x14ac:dyDescent="0.15">
      <c r="A3074" s="1"/>
      <c r="B3074" s="1"/>
      <c r="C3074" s="1"/>
      <c r="D3074" s="1"/>
      <c r="E3074" s="1"/>
      <c r="F3074" s="1"/>
      <c r="G3074" s="1"/>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50"/>
      <c r="AG3074" s="54"/>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row>
    <row r="3075" spans="1:63" s="901" customFormat="1" ht="15" customHeight="1" x14ac:dyDescent="0.15">
      <c r="A3075" s="1"/>
      <c r="B3075" s="1"/>
      <c r="C3075" s="1"/>
      <c r="D3075" s="1"/>
      <c r="E3075" s="1"/>
      <c r="F3075" s="1"/>
      <c r="G3075" s="1"/>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50"/>
      <c r="AG3075" s="54"/>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row>
    <row r="3076" spans="1:63" s="901" customFormat="1" ht="15" customHeight="1" x14ac:dyDescent="0.15">
      <c r="A3076" s="1"/>
      <c r="B3076" s="1"/>
      <c r="C3076" s="1"/>
      <c r="D3076" s="1"/>
      <c r="E3076" s="1"/>
      <c r="F3076" s="1"/>
      <c r="G3076" s="1"/>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50"/>
      <c r="AG3076" s="54"/>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row>
    <row r="3077" spans="1:63" s="901" customFormat="1" ht="15" customHeight="1" x14ac:dyDescent="0.15">
      <c r="A3077" s="1"/>
      <c r="B3077" s="1"/>
      <c r="C3077" s="1"/>
      <c r="D3077" s="1"/>
      <c r="E3077" s="1"/>
      <c r="F3077" s="1"/>
      <c r="G3077" s="1"/>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50"/>
      <c r="AG3077" s="54"/>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row>
    <row r="3078" spans="1:63" s="901" customFormat="1" ht="15" customHeight="1" x14ac:dyDescent="0.15">
      <c r="A3078" s="1"/>
      <c r="B3078" s="1"/>
      <c r="C3078" s="1"/>
      <c r="D3078" s="1"/>
      <c r="E3078" s="1"/>
      <c r="F3078" s="1"/>
      <c r="G3078" s="1"/>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50"/>
      <c r="AG3078" s="54"/>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row>
    <row r="3079" spans="1:63" s="901" customFormat="1" ht="15" customHeight="1" x14ac:dyDescent="0.15">
      <c r="A3079" s="1"/>
      <c r="B3079" s="1"/>
      <c r="C3079" s="1"/>
      <c r="D3079" s="1"/>
      <c r="E3079" s="1"/>
      <c r="F3079" s="1"/>
      <c r="G3079" s="1"/>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50"/>
      <c r="AG3079" s="54"/>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row>
    <row r="3080" spans="1:63" s="901" customFormat="1" ht="15" customHeight="1" x14ac:dyDescent="0.15">
      <c r="A3080" s="1"/>
      <c r="B3080" s="1"/>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50"/>
      <c r="AG3080" s="54"/>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row>
    <row r="3081" spans="1:63" s="901" customFormat="1" ht="15" customHeight="1" x14ac:dyDescent="0.15">
      <c r="A3081" s="1"/>
      <c r="B3081" s="1"/>
      <c r="C3081" s="1"/>
      <c r="D3081" s="1"/>
      <c r="E3081" s="1"/>
      <c r="F3081" s="1"/>
      <c r="G3081" s="1"/>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50"/>
      <c r="AG3081" s="54"/>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row>
    <row r="3082" spans="1:63" s="901" customFormat="1" ht="15" customHeight="1" x14ac:dyDescent="0.15">
      <c r="A3082" s="1"/>
      <c r="B3082" s="1"/>
      <c r="C3082" s="1"/>
      <c r="D3082" s="1"/>
      <c r="E3082" s="1"/>
      <c r="F3082" s="1"/>
      <c r="G3082" s="1"/>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50"/>
      <c r="AG3082" s="54"/>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row>
    <row r="3083" spans="1:63" s="901" customFormat="1" ht="15" customHeight="1" x14ac:dyDescent="0.15">
      <c r="A3083" s="1"/>
      <c r="B3083" s="1"/>
      <c r="C3083" s="1"/>
      <c r="D3083" s="1"/>
      <c r="E3083" s="1"/>
      <c r="F3083" s="1"/>
      <c r="G3083" s="1"/>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50"/>
      <c r="AG3083" s="54"/>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row>
    <row r="3084" spans="1:63" s="901" customFormat="1" ht="15" customHeight="1" x14ac:dyDescent="0.15">
      <c r="A3084" s="1"/>
      <c r="B3084" s="1"/>
      <c r="C3084" s="1"/>
      <c r="D3084" s="1"/>
      <c r="E3084" s="1"/>
      <c r="F3084" s="1"/>
      <c r="G3084" s="1"/>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50"/>
      <c r="AG3084" s="54"/>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row>
    <row r="3085" spans="1:63" s="901" customFormat="1" ht="15" customHeight="1" x14ac:dyDescent="0.15">
      <c r="A3085" s="1"/>
      <c r="B3085" s="1"/>
      <c r="C3085" s="1"/>
      <c r="D3085" s="1"/>
      <c r="E3085" s="1"/>
      <c r="F3085" s="1"/>
      <c r="G3085" s="1"/>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50"/>
      <c r="AG3085" s="54"/>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row>
    <row r="3086" spans="1:63" s="901" customFormat="1" ht="15" customHeight="1" x14ac:dyDescent="0.15">
      <c r="A3086" s="1"/>
      <c r="B3086" s="1"/>
      <c r="C3086" s="1"/>
      <c r="D3086" s="1"/>
      <c r="E3086" s="1"/>
      <c r="F3086" s="1"/>
      <c r="G3086" s="1"/>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50"/>
      <c r="AG3086" s="54"/>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row>
    <row r="3087" spans="1:63" s="901" customFormat="1" ht="15" customHeight="1" x14ac:dyDescent="0.15">
      <c r="A3087" s="1"/>
      <c r="B3087" s="1"/>
      <c r="C3087" s="1"/>
      <c r="D3087" s="1"/>
      <c r="E3087" s="1"/>
      <c r="F3087" s="1"/>
      <c r="G3087" s="1"/>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50"/>
      <c r="AG3087" s="54"/>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row>
    <row r="3088" spans="1:63" s="901" customFormat="1" ht="15" customHeight="1" x14ac:dyDescent="0.15">
      <c r="A3088" s="1"/>
      <c r="B3088" s="1"/>
      <c r="C3088" s="1"/>
      <c r="D3088" s="1"/>
      <c r="E3088" s="1"/>
      <c r="F3088" s="1"/>
      <c r="G3088" s="1"/>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50"/>
      <c r="AG3088" s="54"/>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row>
    <row r="3089" spans="1:63" s="901" customFormat="1" ht="15" customHeight="1" x14ac:dyDescent="0.15">
      <c r="A3089" s="1"/>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50"/>
      <c r="AG3089" s="54"/>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row>
    <row r="3090" spans="1:63" s="901" customFormat="1" ht="15" customHeight="1" x14ac:dyDescent="0.15">
      <c r="A3090" s="1"/>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50"/>
      <c r="AG3090" s="54"/>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row>
    <row r="3091" spans="1:63" s="901" customFormat="1" ht="15" customHeight="1" x14ac:dyDescent="0.15">
      <c r="A3091" s="1"/>
      <c r="B3091" s="1"/>
      <c r="C3091" s="1"/>
      <c r="D3091" s="1"/>
      <c r="E3091" s="1"/>
      <c r="F3091" s="1"/>
      <c r="G3091" s="1"/>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50"/>
      <c r="AG3091" s="54"/>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row>
    <row r="3092" spans="1:63" s="901" customFormat="1" ht="15" customHeight="1" x14ac:dyDescent="0.15">
      <c r="A3092" s="1"/>
      <c r="B3092" s="1"/>
      <c r="C3092" s="1"/>
      <c r="D3092" s="1"/>
      <c r="E3092" s="1"/>
      <c r="F3092" s="1"/>
      <c r="G3092" s="1"/>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50"/>
      <c r="AG3092" s="54"/>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row>
    <row r="3093" spans="1:63" s="901" customFormat="1" ht="15" customHeight="1" x14ac:dyDescent="0.15">
      <c r="A3093" s="1"/>
      <c r="B3093" s="1"/>
      <c r="C3093" s="1"/>
      <c r="D3093" s="1"/>
      <c r="E3093" s="1"/>
      <c r="F3093" s="1"/>
      <c r="G3093" s="1"/>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50"/>
      <c r="AG3093" s="54"/>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row>
    <row r="3094" spans="1:63" s="901" customFormat="1" ht="15" customHeight="1" x14ac:dyDescent="0.15">
      <c r="A3094" s="1"/>
      <c r="B3094" s="1"/>
      <c r="C3094" s="1"/>
      <c r="D3094" s="1"/>
      <c r="E3094" s="1"/>
      <c r="F3094" s="1"/>
      <c r="G3094" s="1"/>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50"/>
      <c r="AG3094" s="54"/>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row>
    <row r="3095" spans="1:63" s="901" customFormat="1" ht="15" customHeight="1" x14ac:dyDescent="0.15">
      <c r="A3095" s="1"/>
      <c r="B3095" s="1"/>
      <c r="C3095" s="1"/>
      <c r="D3095" s="1"/>
      <c r="E3095" s="1"/>
      <c r="F3095" s="1"/>
      <c r="G3095" s="1"/>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50"/>
      <c r="AG3095" s="54"/>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row>
    <row r="3096" spans="1:63" s="901" customFormat="1" ht="15" customHeight="1" x14ac:dyDescent="0.15">
      <c r="A3096" s="1"/>
      <c r="B3096" s="1"/>
      <c r="C3096" s="1"/>
      <c r="D3096" s="1"/>
      <c r="E3096" s="1"/>
      <c r="F3096" s="1"/>
      <c r="G3096" s="1"/>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50"/>
      <c r="AG3096" s="54"/>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row>
    <row r="3097" spans="1:63" s="901" customFormat="1" ht="15" customHeight="1" x14ac:dyDescent="0.15">
      <c r="A3097" s="1"/>
      <c r="B3097" s="1"/>
      <c r="C3097" s="1"/>
      <c r="D3097" s="1"/>
      <c r="E3097" s="1"/>
      <c r="F3097" s="1"/>
      <c r="G3097" s="1"/>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50"/>
      <c r="AG3097" s="54"/>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row>
    <row r="3098" spans="1:63" s="901" customFormat="1" ht="15" customHeight="1" x14ac:dyDescent="0.15">
      <c r="A3098" s="1"/>
      <c r="B3098" s="1"/>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50"/>
      <c r="AG3098" s="54"/>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row>
    <row r="3099" spans="1:63" s="901" customFormat="1" ht="15" customHeight="1" x14ac:dyDescent="0.15">
      <c r="A3099" s="1"/>
      <c r="B3099" s="1"/>
      <c r="C3099" s="1"/>
      <c r="D3099" s="1"/>
      <c r="E3099" s="1"/>
      <c r="F3099" s="1"/>
      <c r="G3099" s="1"/>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50"/>
      <c r="AG3099" s="54"/>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row>
    <row r="3100" spans="1:63" s="901" customFormat="1" ht="15" customHeight="1" x14ac:dyDescent="0.15">
      <c r="A3100" s="1"/>
      <c r="B3100" s="1"/>
      <c r="C3100" s="1"/>
      <c r="D3100" s="1"/>
      <c r="E3100" s="1"/>
      <c r="F3100" s="1"/>
      <c r="G3100" s="1"/>
      <c r="H3100" s="1"/>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50"/>
      <c r="AG3100" s="54"/>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row>
    <row r="3101" spans="1:63" s="901" customFormat="1" ht="15" customHeight="1" x14ac:dyDescent="0.15">
      <c r="A3101" s="1"/>
      <c r="B3101" s="1"/>
      <c r="C3101" s="1"/>
      <c r="D3101" s="1"/>
      <c r="E3101" s="1"/>
      <c r="F3101" s="1"/>
      <c r="G3101" s="1"/>
      <c r="H3101" s="1"/>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50"/>
      <c r="AG3101" s="54"/>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row>
    <row r="3102" spans="1:63" s="901" customFormat="1" ht="15" customHeight="1" x14ac:dyDescent="0.15">
      <c r="A3102" s="1"/>
      <c r="B3102" s="1"/>
      <c r="C3102" s="1"/>
      <c r="D3102" s="1"/>
      <c r="E3102" s="1"/>
      <c r="F3102" s="1"/>
      <c r="G3102" s="1"/>
      <c r="H3102" s="1"/>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50"/>
      <c r="AG3102" s="54"/>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row>
    <row r="3103" spans="1:63" s="901" customFormat="1" ht="15" customHeight="1" x14ac:dyDescent="0.15">
      <c r="A3103" s="1"/>
      <c r="B3103" s="1"/>
      <c r="C3103" s="1"/>
      <c r="D3103" s="1"/>
      <c r="E3103" s="1"/>
      <c r="F3103" s="1"/>
      <c r="G3103" s="1"/>
      <c r="H3103" s="1"/>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50"/>
      <c r="AG3103" s="54"/>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row>
    <row r="3104" spans="1:63" s="901" customFormat="1" ht="15" customHeight="1" x14ac:dyDescent="0.15">
      <c r="A3104" s="1"/>
      <c r="B3104" s="1"/>
      <c r="C3104" s="1"/>
      <c r="D3104" s="1"/>
      <c r="E3104" s="1"/>
      <c r="F3104" s="1"/>
      <c r="G3104" s="1"/>
      <c r="H3104" s="1"/>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50"/>
      <c r="AG3104" s="54"/>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row>
    <row r="3105" spans="1:63" s="901" customFormat="1" ht="15" customHeight="1" x14ac:dyDescent="0.15">
      <c r="A3105" s="1"/>
      <c r="B3105" s="1"/>
      <c r="C3105" s="1"/>
      <c r="D3105" s="1"/>
      <c r="E3105" s="1"/>
      <c r="F3105" s="1"/>
      <c r="G3105" s="1"/>
      <c r="H3105" s="1"/>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50"/>
      <c r="AG3105" s="54"/>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row>
    <row r="3106" spans="1:63" s="901" customFormat="1" ht="15" customHeight="1" x14ac:dyDescent="0.15">
      <c r="A3106" s="1"/>
      <c r="B3106" s="1"/>
      <c r="C3106" s="1"/>
      <c r="D3106" s="1"/>
      <c r="E3106" s="1"/>
      <c r="F3106" s="1"/>
      <c r="G3106" s="1"/>
      <c r="H3106" s="1"/>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50"/>
      <c r="AG3106" s="54"/>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row>
    <row r="3107" spans="1:63" s="901" customFormat="1" ht="15" customHeight="1" x14ac:dyDescent="0.15">
      <c r="A3107" s="1"/>
      <c r="B3107" s="1"/>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50"/>
      <c r="AG3107" s="54"/>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row>
    <row r="3108" spans="1:63" s="901" customFormat="1" ht="15" customHeight="1" x14ac:dyDescent="0.15">
      <c r="A3108" s="1"/>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50"/>
      <c r="AG3108" s="54"/>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row>
    <row r="3109" spans="1:63" s="901" customFormat="1" ht="15" customHeight="1" x14ac:dyDescent="0.15">
      <c r="A3109" s="1"/>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50"/>
      <c r="AG3109" s="54"/>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row>
    <row r="3110" spans="1:63" s="901" customFormat="1" ht="15" customHeight="1" x14ac:dyDescent="0.15">
      <c r="A3110" s="1"/>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50"/>
      <c r="AG3110" s="54"/>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row>
    <row r="3111" spans="1:63" s="901" customFormat="1" ht="15" customHeight="1" x14ac:dyDescent="0.15">
      <c r="A3111" s="1"/>
      <c r="B3111" s="1"/>
      <c r="C3111" s="1"/>
      <c r="D3111" s="1"/>
      <c r="E3111" s="1"/>
      <c r="F3111" s="1"/>
      <c r="G3111" s="1"/>
      <c r="H3111" s="1"/>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50"/>
      <c r="AG3111" s="54"/>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row>
    <row r="3112" spans="1:63" s="901" customFormat="1" ht="15" customHeight="1" x14ac:dyDescent="0.15">
      <c r="A3112" s="1"/>
      <c r="B3112" s="1"/>
      <c r="C3112" s="1"/>
      <c r="D3112" s="1"/>
      <c r="E3112" s="1"/>
      <c r="F3112" s="1"/>
      <c r="G3112" s="1"/>
      <c r="H3112" s="1"/>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50"/>
      <c r="AG3112" s="54"/>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row>
    <row r="3113" spans="1:63" s="901" customFormat="1" ht="15" customHeight="1" x14ac:dyDescent="0.15">
      <c r="A3113" s="1"/>
      <c r="B3113" s="1"/>
      <c r="C3113" s="1"/>
      <c r="D3113" s="1"/>
      <c r="E3113" s="1"/>
      <c r="F3113" s="1"/>
      <c r="G3113" s="1"/>
      <c r="H3113" s="1"/>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50"/>
      <c r="AG3113" s="54"/>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row>
    <row r="3114" spans="1:63" s="901" customFormat="1" ht="15" customHeight="1" x14ac:dyDescent="0.15">
      <c r="A3114" s="1"/>
      <c r="B3114" s="1"/>
      <c r="C3114" s="1"/>
      <c r="D3114" s="1"/>
      <c r="E3114" s="1"/>
      <c r="F3114" s="1"/>
      <c r="G3114" s="1"/>
      <c r="H3114" s="1"/>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50"/>
      <c r="AG3114" s="54"/>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row>
    <row r="3115" spans="1:63" s="901" customFormat="1" ht="15" customHeight="1" x14ac:dyDescent="0.15">
      <c r="A3115" s="1"/>
      <c r="B3115" s="1"/>
      <c r="C3115" s="1"/>
      <c r="D3115" s="1"/>
      <c r="E3115" s="1"/>
      <c r="F3115" s="1"/>
      <c r="G3115" s="1"/>
      <c r="H3115" s="1"/>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50"/>
      <c r="AG3115" s="54"/>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row>
    <row r="3116" spans="1:63" s="901" customFormat="1" ht="15" customHeight="1" x14ac:dyDescent="0.15">
      <c r="A3116" s="1"/>
      <c r="B3116" s="1"/>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50"/>
      <c r="AG3116" s="54"/>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row>
    <row r="3117" spans="1:63" s="901" customFormat="1" ht="15" customHeight="1" x14ac:dyDescent="0.15">
      <c r="A3117" s="1"/>
      <c r="B3117" s="1"/>
      <c r="C3117" s="1"/>
      <c r="D3117" s="1"/>
      <c r="E3117" s="1"/>
      <c r="F3117" s="1"/>
      <c r="G3117" s="1"/>
      <c r="H3117" s="1"/>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50"/>
      <c r="AG3117" s="54"/>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row>
    <row r="3118" spans="1:63" s="901" customFormat="1" ht="15" customHeight="1" x14ac:dyDescent="0.15">
      <c r="A3118" s="1"/>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50"/>
      <c r="AG3118" s="54"/>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row>
    <row r="3119" spans="1:63" s="901" customFormat="1" ht="15" customHeight="1" x14ac:dyDescent="0.15">
      <c r="A3119" s="1"/>
      <c r="B3119" s="1"/>
      <c r="C3119" s="1"/>
      <c r="D3119" s="1"/>
      <c r="E3119" s="1"/>
      <c r="F3119" s="1"/>
      <c r="G3119" s="1"/>
      <c r="H3119" s="1"/>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50"/>
      <c r="AG3119" s="54"/>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row>
    <row r="3120" spans="1:63" s="901" customFormat="1" ht="15" customHeight="1" x14ac:dyDescent="0.15">
      <c r="A3120" s="1"/>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50"/>
      <c r="AG3120" s="54"/>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row>
    <row r="3121" spans="1:63" s="901" customFormat="1" ht="15" customHeight="1" x14ac:dyDescent="0.15">
      <c r="A3121" s="1"/>
      <c r="B3121" s="1"/>
      <c r="C3121" s="1"/>
      <c r="D3121" s="1"/>
      <c r="E3121" s="1"/>
      <c r="F3121" s="1"/>
      <c r="G3121" s="1"/>
      <c r="H3121" s="1"/>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50"/>
      <c r="AG3121" s="54"/>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row>
    <row r="3122" spans="1:63" s="901" customFormat="1" ht="15" customHeight="1" x14ac:dyDescent="0.15">
      <c r="A3122" s="1"/>
      <c r="B3122" s="1"/>
      <c r="C3122" s="1"/>
      <c r="D3122" s="1"/>
      <c r="E3122" s="1"/>
      <c r="F3122" s="1"/>
      <c r="G3122" s="1"/>
      <c r="H3122" s="1"/>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50"/>
      <c r="AG3122" s="54"/>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row>
    <row r="3123" spans="1:63" s="901" customFormat="1" ht="15" customHeight="1" x14ac:dyDescent="0.15">
      <c r="A3123" s="1"/>
      <c r="B3123" s="1"/>
      <c r="C3123" s="1"/>
      <c r="D3123" s="1"/>
      <c r="E3123" s="1"/>
      <c r="F3123" s="1"/>
      <c r="G3123" s="1"/>
      <c r="H3123" s="1"/>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50"/>
      <c r="AG3123" s="54"/>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row>
    <row r="3124" spans="1:63" s="901" customFormat="1" ht="15" customHeight="1" x14ac:dyDescent="0.15">
      <c r="A3124" s="1"/>
      <c r="B3124" s="1"/>
      <c r="C3124" s="1"/>
      <c r="D3124" s="1"/>
      <c r="E3124" s="1"/>
      <c r="F3124" s="1"/>
      <c r="G3124" s="1"/>
      <c r="H3124" s="1"/>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50"/>
      <c r="AG3124" s="54"/>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row>
    <row r="3125" spans="1:63" s="901" customFormat="1" ht="15" customHeight="1" x14ac:dyDescent="0.15">
      <c r="A3125" s="1"/>
      <c r="B3125" s="1"/>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50"/>
      <c r="AG3125" s="54"/>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row>
    <row r="3126" spans="1:63" s="901" customFormat="1" ht="15" customHeight="1" x14ac:dyDescent="0.15">
      <c r="A3126" s="1"/>
      <c r="B3126" s="1"/>
      <c r="C3126" s="1"/>
      <c r="D3126" s="1"/>
      <c r="E3126" s="1"/>
      <c r="F3126" s="1"/>
      <c r="G3126" s="1"/>
      <c r="H3126" s="1"/>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50"/>
      <c r="AG3126" s="54"/>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row>
    <row r="3127" spans="1:63" s="901" customFormat="1" ht="15" customHeight="1" x14ac:dyDescent="0.15">
      <c r="A3127" s="1"/>
      <c r="B3127" s="1"/>
      <c r="C3127" s="1"/>
      <c r="D3127" s="1"/>
      <c r="E3127" s="1"/>
      <c r="F3127" s="1"/>
      <c r="G3127" s="1"/>
      <c r="H3127" s="1"/>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50"/>
      <c r="AG3127" s="54"/>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row>
    <row r="3128" spans="1:63" s="901" customFormat="1" ht="15" customHeight="1" x14ac:dyDescent="0.15">
      <c r="A3128" s="1"/>
      <c r="B3128" s="1"/>
      <c r="C3128" s="1"/>
      <c r="D3128" s="1"/>
      <c r="E3128" s="1"/>
      <c r="F3128" s="1"/>
      <c r="G3128" s="1"/>
      <c r="H3128" s="1"/>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50"/>
      <c r="AG3128" s="54"/>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row>
    <row r="3129" spans="1:63" s="901" customFormat="1" ht="15" customHeight="1" x14ac:dyDescent="0.15">
      <c r="A3129" s="1"/>
      <c r="B3129" s="1"/>
      <c r="C3129" s="1"/>
      <c r="D3129" s="1"/>
      <c r="E3129" s="1"/>
      <c r="F3129" s="1"/>
      <c r="G3129" s="1"/>
      <c r="H3129" s="1"/>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50"/>
      <c r="AG3129" s="54"/>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row>
    <row r="3130" spans="1:63" s="901" customFormat="1" ht="15" customHeight="1" x14ac:dyDescent="0.15">
      <c r="A3130" s="1"/>
      <c r="B3130" s="1"/>
      <c r="C3130" s="1"/>
      <c r="D3130" s="1"/>
      <c r="E3130" s="1"/>
      <c r="F3130" s="1"/>
      <c r="G3130" s="1"/>
      <c r="H3130" s="1"/>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50"/>
      <c r="AG3130" s="54"/>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row>
    <row r="3131" spans="1:63" s="901" customFormat="1" ht="15" customHeight="1" x14ac:dyDescent="0.15">
      <c r="A3131" s="1"/>
      <c r="B3131" s="1"/>
      <c r="C3131" s="1"/>
      <c r="D3131" s="1"/>
      <c r="E3131" s="1"/>
      <c r="F3131" s="1"/>
      <c r="G3131" s="1"/>
      <c r="H3131" s="1"/>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50"/>
      <c r="AG3131" s="54"/>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row>
    <row r="3132" spans="1:63" s="901" customFormat="1" ht="15" customHeight="1" x14ac:dyDescent="0.15">
      <c r="A3132" s="1"/>
      <c r="B3132" s="1"/>
      <c r="C3132" s="1"/>
      <c r="D3132" s="1"/>
      <c r="E3132" s="1"/>
      <c r="F3132" s="1"/>
      <c r="G3132" s="1"/>
      <c r="H3132" s="1"/>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50"/>
      <c r="AG3132" s="54"/>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row>
    <row r="3133" spans="1:63" s="901" customFormat="1" ht="15" customHeight="1" x14ac:dyDescent="0.15">
      <c r="A3133" s="1"/>
      <c r="B3133" s="1"/>
      <c r="C3133" s="1"/>
      <c r="D3133" s="1"/>
      <c r="E3133" s="1"/>
      <c r="F3133" s="1"/>
      <c r="G3133" s="1"/>
      <c r="H3133" s="1"/>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50"/>
      <c r="AG3133" s="54"/>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row>
    <row r="3134" spans="1:63" s="901" customFormat="1" ht="15" customHeight="1" x14ac:dyDescent="0.15">
      <c r="A3134" s="1"/>
      <c r="B3134" s="1"/>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50"/>
      <c r="AG3134" s="54"/>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row>
    <row r="3135" spans="1:63" s="901" customFormat="1" ht="15" customHeight="1" x14ac:dyDescent="0.15">
      <c r="A3135" s="1"/>
      <c r="B3135" s="1"/>
      <c r="C3135" s="1"/>
      <c r="D3135" s="1"/>
      <c r="E3135" s="1"/>
      <c r="F3135" s="1"/>
      <c r="G3135" s="1"/>
      <c r="H3135" s="1"/>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50"/>
      <c r="AG3135" s="54"/>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row>
    <row r="3136" spans="1:63" s="901" customFormat="1" ht="15" customHeight="1" x14ac:dyDescent="0.15">
      <c r="A3136" s="1"/>
      <c r="B3136" s="1"/>
      <c r="C3136" s="1"/>
      <c r="D3136" s="1"/>
      <c r="E3136" s="1"/>
      <c r="F3136" s="1"/>
      <c r="G3136" s="1"/>
      <c r="H3136" s="1"/>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50"/>
      <c r="AG3136" s="54"/>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row>
    <row r="3137" spans="1:63" s="901" customFormat="1" ht="15" customHeight="1" x14ac:dyDescent="0.15">
      <c r="A3137" s="1"/>
      <c r="B3137" s="1"/>
      <c r="C3137" s="1"/>
      <c r="D3137" s="1"/>
      <c r="E3137" s="1"/>
      <c r="F3137" s="1"/>
      <c r="G3137" s="1"/>
      <c r="H3137" s="1"/>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50"/>
      <c r="AG3137" s="54"/>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row>
    <row r="3138" spans="1:63" s="901" customFormat="1" ht="15" customHeight="1" x14ac:dyDescent="0.15">
      <c r="A3138" s="1"/>
      <c r="B3138" s="1"/>
      <c r="C3138" s="1"/>
      <c r="D3138" s="1"/>
      <c r="E3138" s="1"/>
      <c r="F3138" s="1"/>
      <c r="G3138" s="1"/>
      <c r="H3138" s="1"/>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50"/>
      <c r="AG3138" s="54"/>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row>
    <row r="3139" spans="1:63" s="901" customFormat="1" ht="15" customHeight="1" x14ac:dyDescent="0.15">
      <c r="A3139" s="1"/>
      <c r="B3139" s="1"/>
      <c r="C3139" s="1"/>
      <c r="D3139" s="1"/>
      <c r="E3139" s="1"/>
      <c r="F3139" s="1"/>
      <c r="G3139" s="1"/>
      <c r="H3139" s="1"/>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50"/>
      <c r="AG3139" s="54"/>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row>
    <row r="3140" spans="1:63" s="901" customFormat="1" ht="15" customHeight="1" x14ac:dyDescent="0.15">
      <c r="A3140" s="1"/>
      <c r="B3140" s="1"/>
      <c r="C3140" s="1"/>
      <c r="D3140" s="1"/>
      <c r="E3140" s="1"/>
      <c r="F3140" s="1"/>
      <c r="G3140" s="1"/>
      <c r="H3140" s="1"/>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50"/>
      <c r="AG3140" s="54"/>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row>
    <row r="3141" spans="1:63" s="901" customFormat="1" ht="15" customHeight="1" x14ac:dyDescent="0.15">
      <c r="A3141" s="1"/>
      <c r="B3141" s="1"/>
      <c r="C3141" s="1"/>
      <c r="D3141" s="1"/>
      <c r="E3141" s="1"/>
      <c r="F3141" s="1"/>
      <c r="G3141" s="1"/>
      <c r="H3141" s="1"/>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50"/>
      <c r="AG3141" s="54"/>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row>
    <row r="3142" spans="1:63" s="901" customFormat="1" ht="15" customHeight="1" x14ac:dyDescent="0.15">
      <c r="A3142" s="1"/>
      <c r="B3142" s="1"/>
      <c r="C3142" s="1"/>
      <c r="D3142" s="1"/>
      <c r="E3142" s="1"/>
      <c r="F3142" s="1"/>
      <c r="G3142" s="1"/>
      <c r="H3142" s="1"/>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50"/>
      <c r="AG3142" s="54"/>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row>
    <row r="3143" spans="1:63" s="901" customFormat="1" ht="15" customHeight="1" x14ac:dyDescent="0.15">
      <c r="A3143" s="1"/>
      <c r="B3143" s="1"/>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50"/>
      <c r="AG3143" s="54"/>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row>
    <row r="3144" spans="1:63" s="901" customFormat="1" ht="15" customHeight="1" x14ac:dyDescent="0.15">
      <c r="A3144" s="1"/>
      <c r="B3144" s="1"/>
      <c r="C3144" s="1"/>
      <c r="D3144" s="1"/>
      <c r="E3144" s="1"/>
      <c r="F3144" s="1"/>
      <c r="G3144" s="1"/>
      <c r="H3144" s="1"/>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50"/>
      <c r="AG3144" s="54"/>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row>
    <row r="3145" spans="1:63" s="901" customFormat="1" ht="15" customHeight="1" x14ac:dyDescent="0.15">
      <c r="A3145" s="1"/>
      <c r="B3145" s="1"/>
      <c r="C3145" s="1"/>
      <c r="D3145" s="1"/>
      <c r="E3145" s="1"/>
      <c r="F3145" s="1"/>
      <c r="G3145" s="1"/>
      <c r="H3145" s="1"/>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50"/>
      <c r="AG3145" s="54"/>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row>
    <row r="3146" spans="1:63" s="901" customFormat="1" ht="15" customHeight="1" x14ac:dyDescent="0.15">
      <c r="A3146" s="1"/>
      <c r="B3146" s="1"/>
      <c r="C3146" s="1"/>
      <c r="D3146" s="1"/>
      <c r="E3146" s="1"/>
      <c r="F3146" s="1"/>
      <c r="G3146" s="1"/>
      <c r="H3146" s="1"/>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50"/>
      <c r="AG3146" s="54"/>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row>
    <row r="3147" spans="1:63" s="901" customFormat="1" ht="15" customHeight="1" x14ac:dyDescent="0.15">
      <c r="A3147" s="1"/>
      <c r="B3147" s="1"/>
      <c r="C3147" s="1"/>
      <c r="D3147" s="1"/>
      <c r="E3147" s="1"/>
      <c r="F3147" s="1"/>
      <c r="G3147" s="1"/>
      <c r="H3147" s="1"/>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50"/>
      <c r="AG3147" s="54"/>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row>
    <row r="3148" spans="1:63" s="901" customFormat="1" ht="15" customHeight="1" x14ac:dyDescent="0.15">
      <c r="A3148" s="1"/>
      <c r="B3148" s="1"/>
      <c r="C3148" s="1"/>
      <c r="D3148" s="1"/>
      <c r="E3148" s="1"/>
      <c r="F3148" s="1"/>
      <c r="G3148" s="1"/>
      <c r="H3148" s="1"/>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50"/>
      <c r="AG3148" s="54"/>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row>
    <row r="3149" spans="1:63" s="901" customFormat="1" ht="15" customHeight="1" x14ac:dyDescent="0.15">
      <c r="A3149" s="1"/>
      <c r="B3149" s="1"/>
      <c r="C3149" s="1"/>
      <c r="D3149" s="1"/>
      <c r="E3149" s="1"/>
      <c r="F3149" s="1"/>
      <c r="G3149" s="1"/>
      <c r="H3149" s="1"/>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50"/>
      <c r="AG3149" s="54"/>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row>
    <row r="3150" spans="1:63" s="901" customFormat="1" ht="15" customHeight="1" x14ac:dyDescent="0.15">
      <c r="A3150" s="1"/>
      <c r="B3150" s="1"/>
      <c r="C3150" s="1"/>
      <c r="D3150" s="1"/>
      <c r="E3150" s="1"/>
      <c r="F3150" s="1"/>
      <c r="G3150" s="1"/>
      <c r="H3150" s="1"/>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50"/>
      <c r="AG3150" s="54"/>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row>
    <row r="3151" spans="1:63" s="901" customFormat="1" ht="15" customHeight="1" x14ac:dyDescent="0.15">
      <c r="A3151" s="1"/>
      <c r="B3151" s="1"/>
      <c r="C3151" s="1"/>
      <c r="D3151" s="1"/>
      <c r="E3151" s="1"/>
      <c r="F3151" s="1"/>
      <c r="G3151" s="1"/>
      <c r="H3151" s="1"/>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50"/>
      <c r="AG3151" s="54"/>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row>
    <row r="3152" spans="1:63" s="901" customFormat="1" ht="15" customHeight="1" x14ac:dyDescent="0.15">
      <c r="A3152" s="1"/>
      <c r="B3152" s="1"/>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50"/>
      <c r="AG3152" s="54"/>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row>
    <row r="3153" spans="1:63" s="901" customFormat="1" ht="15" customHeight="1" x14ac:dyDescent="0.15">
      <c r="A3153" s="1"/>
      <c r="B3153" s="1"/>
      <c r="C3153" s="1"/>
      <c r="D3153" s="1"/>
      <c r="E3153" s="1"/>
      <c r="F3153" s="1"/>
      <c r="G3153" s="1"/>
      <c r="H3153" s="1"/>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50"/>
      <c r="AG3153" s="54"/>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row>
    <row r="3154" spans="1:63" s="901" customFormat="1" ht="15" customHeight="1" x14ac:dyDescent="0.15">
      <c r="A3154" s="1"/>
      <c r="B3154" s="1"/>
      <c r="C3154" s="1"/>
      <c r="D3154" s="1"/>
      <c r="E3154" s="1"/>
      <c r="F3154" s="1"/>
      <c r="G3154" s="1"/>
      <c r="H3154" s="1"/>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50"/>
      <c r="AG3154" s="54"/>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row>
    <row r="3155" spans="1:63" s="901" customFormat="1" ht="15" customHeight="1" x14ac:dyDescent="0.15">
      <c r="A3155" s="1"/>
      <c r="B3155" s="1"/>
      <c r="C3155" s="1"/>
      <c r="D3155" s="1"/>
      <c r="E3155" s="1"/>
      <c r="F3155" s="1"/>
      <c r="G3155" s="1"/>
      <c r="H3155" s="1"/>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50"/>
      <c r="AG3155" s="54"/>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row>
    <row r="3156" spans="1:63" s="901" customFormat="1" ht="15" customHeight="1" x14ac:dyDescent="0.15">
      <c r="A3156" s="1"/>
      <c r="B3156" s="1"/>
      <c r="C3156" s="1"/>
      <c r="D3156" s="1"/>
      <c r="E3156" s="1"/>
      <c r="F3156" s="1"/>
      <c r="G3156" s="1"/>
      <c r="H3156" s="1"/>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50"/>
      <c r="AG3156" s="54"/>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row>
    <row r="3157" spans="1:63" s="901" customFormat="1" ht="15" customHeight="1" x14ac:dyDescent="0.15">
      <c r="A3157" s="1"/>
      <c r="B3157" s="1"/>
      <c r="C3157" s="1"/>
      <c r="D3157" s="1"/>
      <c r="E3157" s="1"/>
      <c r="F3157" s="1"/>
      <c r="G3157" s="1"/>
      <c r="H3157" s="1"/>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50"/>
      <c r="AG3157" s="54"/>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row>
    <row r="3158" spans="1:63" s="901" customFormat="1" ht="15" customHeight="1" x14ac:dyDescent="0.15">
      <c r="A3158" s="1"/>
      <c r="B3158" s="1"/>
      <c r="C3158" s="1"/>
      <c r="D3158" s="1"/>
      <c r="E3158" s="1"/>
      <c r="F3158" s="1"/>
      <c r="G3158" s="1"/>
      <c r="H3158" s="1"/>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50"/>
      <c r="AG3158" s="54"/>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row>
    <row r="3159" spans="1:63" s="901" customFormat="1" ht="15" customHeight="1" x14ac:dyDescent="0.15">
      <c r="A3159" s="1"/>
      <c r="B3159" s="1"/>
      <c r="C3159" s="1"/>
      <c r="D3159" s="1"/>
      <c r="E3159" s="1"/>
      <c r="F3159" s="1"/>
      <c r="G3159" s="1"/>
      <c r="H3159" s="1"/>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50"/>
      <c r="AG3159" s="54"/>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row>
    <row r="3160" spans="1:63" s="901" customFormat="1" ht="15" customHeight="1" x14ac:dyDescent="0.15">
      <c r="A3160" s="1"/>
      <c r="B3160" s="1"/>
      <c r="C3160" s="1"/>
      <c r="D3160" s="1"/>
      <c r="E3160" s="1"/>
      <c r="F3160" s="1"/>
      <c r="G3160" s="1"/>
      <c r="H3160" s="1"/>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50"/>
      <c r="AG3160" s="54"/>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row>
    <row r="3161" spans="1:63" s="901" customFormat="1" ht="15" customHeight="1" x14ac:dyDescent="0.15">
      <c r="A3161" s="1"/>
      <c r="B3161" s="1"/>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50"/>
      <c r="AG3161" s="54"/>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row>
    <row r="3162" spans="1:63" s="901" customFormat="1" ht="15" customHeight="1" x14ac:dyDescent="0.15">
      <c r="A3162" s="1"/>
      <c r="B3162" s="1"/>
      <c r="C3162" s="1"/>
      <c r="D3162" s="1"/>
      <c r="E3162" s="1"/>
      <c r="F3162" s="1"/>
      <c r="G3162" s="1"/>
      <c r="H3162" s="1"/>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50"/>
      <c r="AG3162" s="54"/>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row>
    <row r="3163" spans="1:63" s="901" customFormat="1" ht="15" customHeight="1" x14ac:dyDescent="0.15">
      <c r="A3163" s="1"/>
      <c r="B3163" s="1"/>
      <c r="C3163" s="1"/>
      <c r="D3163" s="1"/>
      <c r="E3163" s="1"/>
      <c r="F3163" s="1"/>
      <c r="G3163" s="1"/>
      <c r="H3163" s="1"/>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50"/>
      <c r="AG3163" s="54"/>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row>
    <row r="3164" spans="1:63" s="901" customFormat="1" ht="15" customHeight="1" x14ac:dyDescent="0.15">
      <c r="A3164" s="1"/>
      <c r="B3164" s="1"/>
      <c r="C3164" s="1"/>
      <c r="D3164" s="1"/>
      <c r="E3164" s="1"/>
      <c r="F3164" s="1"/>
      <c r="G3164" s="1"/>
      <c r="H3164" s="1"/>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50"/>
      <c r="AG3164" s="54"/>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row>
    <row r="3165" spans="1:63" s="901" customFormat="1" ht="15" customHeight="1" x14ac:dyDescent="0.15">
      <c r="A3165" s="1"/>
      <c r="B3165" s="1"/>
      <c r="C3165" s="1"/>
      <c r="D3165" s="1"/>
      <c r="E3165" s="1"/>
      <c r="F3165" s="1"/>
      <c r="G3165" s="1"/>
      <c r="H3165" s="1"/>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50"/>
      <c r="AG3165" s="54"/>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row>
    <row r="3166" spans="1:63" s="901" customFormat="1" ht="15" customHeight="1" x14ac:dyDescent="0.15">
      <c r="A3166" s="1"/>
      <c r="B3166" s="1"/>
      <c r="C3166" s="1"/>
      <c r="D3166" s="1"/>
      <c r="E3166" s="1"/>
      <c r="F3166" s="1"/>
      <c r="G3166" s="1"/>
      <c r="H3166" s="1"/>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50"/>
      <c r="AG3166" s="54"/>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row>
    <row r="3167" spans="1:63" s="901" customFormat="1" ht="15" customHeight="1" x14ac:dyDescent="0.15">
      <c r="A3167" s="1"/>
      <c r="B3167" s="1"/>
      <c r="C3167" s="1"/>
      <c r="D3167" s="1"/>
      <c r="E3167" s="1"/>
      <c r="F3167" s="1"/>
      <c r="G3167" s="1"/>
      <c r="H3167" s="1"/>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50"/>
      <c r="AG3167" s="54"/>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row>
    <row r="3168" spans="1:63" s="901" customFormat="1" ht="15" customHeight="1" x14ac:dyDescent="0.15">
      <c r="A3168" s="1"/>
      <c r="B3168" s="1"/>
      <c r="C3168" s="1"/>
      <c r="D3168" s="1"/>
      <c r="E3168" s="1"/>
      <c r="F3168" s="1"/>
      <c r="G3168" s="1"/>
      <c r="H3168" s="1"/>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50"/>
      <c r="AG3168" s="54"/>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row>
    <row r="3169" spans="1:63" s="901" customFormat="1" ht="15" customHeight="1" x14ac:dyDescent="0.15">
      <c r="A3169" s="1"/>
      <c r="B3169" s="1"/>
      <c r="C3169" s="1"/>
      <c r="D3169" s="1"/>
      <c r="E3169" s="1"/>
      <c r="F3169" s="1"/>
      <c r="G3169" s="1"/>
      <c r="H3169" s="1"/>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50"/>
      <c r="AG3169" s="54"/>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row>
    <row r="3170" spans="1:63" s="901" customFormat="1" ht="15" customHeight="1" x14ac:dyDescent="0.15">
      <c r="A3170" s="1"/>
      <c r="B3170" s="1"/>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50"/>
      <c r="AG3170" s="54"/>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row>
    <row r="3171" spans="1:63" s="901" customFormat="1" ht="15" customHeight="1" x14ac:dyDescent="0.15">
      <c r="A3171" s="1"/>
      <c r="B3171" s="1"/>
      <c r="C3171" s="1"/>
      <c r="D3171" s="1"/>
      <c r="E3171" s="1"/>
      <c r="F3171" s="1"/>
      <c r="G3171" s="1"/>
      <c r="H3171" s="1"/>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50"/>
      <c r="AG3171" s="54"/>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row>
    <row r="3172" spans="1:63" s="901" customFormat="1" ht="15" customHeight="1" x14ac:dyDescent="0.15">
      <c r="A3172" s="1"/>
      <c r="B3172" s="1"/>
      <c r="C3172" s="1"/>
      <c r="D3172" s="1"/>
      <c r="E3172" s="1"/>
      <c r="F3172" s="1"/>
      <c r="G3172" s="1"/>
      <c r="H3172" s="1"/>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50"/>
      <c r="AG3172" s="54"/>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row>
    <row r="3173" spans="1:63" s="901" customFormat="1" ht="15" customHeight="1" x14ac:dyDescent="0.15">
      <c r="A3173" s="1"/>
      <c r="B3173" s="1"/>
      <c r="C3173" s="1"/>
      <c r="D3173" s="1"/>
      <c r="E3173" s="1"/>
      <c r="F3173" s="1"/>
      <c r="G3173" s="1"/>
      <c r="H3173" s="1"/>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50"/>
      <c r="AG3173" s="54"/>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row>
    <row r="3174" spans="1:63" s="901" customFormat="1" ht="15" customHeight="1" x14ac:dyDescent="0.15">
      <c r="A3174" s="1"/>
      <c r="B3174" s="1"/>
      <c r="C3174" s="1"/>
      <c r="D3174" s="1"/>
      <c r="E3174" s="1"/>
      <c r="F3174" s="1"/>
      <c r="G3174" s="1"/>
      <c r="H3174" s="1"/>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50"/>
      <c r="AG3174" s="54"/>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row>
    <row r="3175" spans="1:63" s="901" customFormat="1" ht="15" customHeight="1" x14ac:dyDescent="0.15">
      <c r="A3175" s="1"/>
      <c r="B3175" s="1"/>
      <c r="C3175" s="1"/>
      <c r="D3175" s="1"/>
      <c r="E3175" s="1"/>
      <c r="F3175" s="1"/>
      <c r="G3175" s="1"/>
      <c r="H3175" s="1"/>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50"/>
      <c r="AG3175" s="54"/>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row>
    <row r="3176" spans="1:63" s="901" customFormat="1" ht="15" customHeight="1" x14ac:dyDescent="0.15">
      <c r="A3176" s="1"/>
      <c r="B3176" s="1"/>
      <c r="C3176" s="1"/>
      <c r="D3176" s="1"/>
      <c r="E3176" s="1"/>
      <c r="F3176" s="1"/>
      <c r="G3176" s="1"/>
      <c r="H3176" s="1"/>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50"/>
      <c r="AG3176" s="54"/>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row>
    <row r="3177" spans="1:63" s="901" customFormat="1" ht="15" customHeight="1" x14ac:dyDescent="0.15">
      <c r="A3177" s="1"/>
      <c r="B3177" s="1"/>
      <c r="C3177" s="1"/>
      <c r="D3177" s="1"/>
      <c r="E3177" s="1"/>
      <c r="F3177" s="1"/>
      <c r="G3177" s="1"/>
      <c r="H3177" s="1"/>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50"/>
      <c r="AG3177" s="54"/>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row>
    <row r="3178" spans="1:63" s="901" customFormat="1" ht="15" customHeight="1" x14ac:dyDescent="0.15">
      <c r="A3178" s="1"/>
      <c r="B3178" s="1"/>
      <c r="C3178" s="1"/>
      <c r="D3178" s="1"/>
      <c r="E3178" s="1"/>
      <c r="F3178" s="1"/>
      <c r="G3178" s="1"/>
      <c r="H3178" s="1"/>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50"/>
      <c r="AG3178" s="54"/>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row>
    <row r="3179" spans="1:63" s="901" customFormat="1" ht="15" customHeight="1" x14ac:dyDescent="0.15">
      <c r="A3179" s="1"/>
      <c r="B3179" s="1"/>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50"/>
      <c r="AG3179" s="54"/>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row>
    <row r="3180" spans="1:63" s="901" customFormat="1" ht="15" customHeight="1" x14ac:dyDescent="0.15">
      <c r="A3180" s="1"/>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50"/>
      <c r="AG3180" s="54"/>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row>
    <row r="3181" spans="1:63" s="901" customFormat="1" ht="15" customHeight="1" x14ac:dyDescent="0.15">
      <c r="A3181" s="1"/>
      <c r="B3181" s="1"/>
      <c r="C3181" s="1"/>
      <c r="D3181" s="1"/>
      <c r="E3181" s="1"/>
      <c r="F3181" s="1"/>
      <c r="G3181" s="1"/>
      <c r="H3181" s="1"/>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50"/>
      <c r="AG3181" s="54"/>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row>
    <row r="3182" spans="1:63" s="901" customFormat="1" ht="15" customHeight="1" x14ac:dyDescent="0.15">
      <c r="A3182" s="1"/>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50"/>
      <c r="AG3182" s="54"/>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row>
    <row r="3183" spans="1:63" s="901" customFormat="1" ht="15" customHeight="1" x14ac:dyDescent="0.15">
      <c r="A3183" s="1"/>
      <c r="B3183" s="1"/>
      <c r="C3183" s="1"/>
      <c r="D3183" s="1"/>
      <c r="E3183" s="1"/>
      <c r="F3183" s="1"/>
      <c r="G3183" s="1"/>
      <c r="H3183" s="1"/>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50"/>
      <c r="AG3183" s="54"/>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row>
    <row r="3184" spans="1:63" s="901" customFormat="1" ht="15" customHeight="1" x14ac:dyDescent="0.15">
      <c r="A3184" s="1"/>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50"/>
      <c r="AG3184" s="54"/>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row>
    <row r="3185" spans="1:63" s="901" customFormat="1" ht="15" customHeight="1" x14ac:dyDescent="0.15">
      <c r="A3185" s="1"/>
      <c r="B3185" s="1"/>
      <c r="C3185" s="1"/>
      <c r="D3185" s="1"/>
      <c r="E3185" s="1"/>
      <c r="F3185" s="1"/>
      <c r="G3185" s="1"/>
      <c r="H3185" s="1"/>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50"/>
      <c r="AG3185" s="54"/>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row>
    <row r="3186" spans="1:63" s="901" customFormat="1" ht="15" customHeight="1" x14ac:dyDescent="0.15">
      <c r="A3186" s="1"/>
      <c r="B3186" s="1"/>
      <c r="C3186" s="1"/>
      <c r="D3186" s="1"/>
      <c r="E3186" s="1"/>
      <c r="F3186" s="1"/>
      <c r="G3186" s="1"/>
      <c r="H3186" s="1"/>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50"/>
      <c r="AG3186" s="54"/>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row>
    <row r="3187" spans="1:63" s="901" customFormat="1" ht="15" customHeight="1" x14ac:dyDescent="0.15">
      <c r="A3187" s="1"/>
      <c r="B3187" s="1"/>
      <c r="C3187" s="1"/>
      <c r="D3187" s="1"/>
      <c r="E3187" s="1"/>
      <c r="F3187" s="1"/>
      <c r="G3187" s="1"/>
      <c r="H3187" s="1"/>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50"/>
      <c r="AG3187" s="54"/>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row>
    <row r="3188" spans="1:63" s="901" customFormat="1" ht="15" customHeight="1" x14ac:dyDescent="0.15">
      <c r="A3188" s="1"/>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50"/>
      <c r="AG3188" s="54"/>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row>
    <row r="3189" spans="1:63" s="901" customFormat="1" ht="15" customHeight="1" x14ac:dyDescent="0.15">
      <c r="A3189" s="1"/>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50"/>
      <c r="AG3189" s="54"/>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row>
    <row r="3190" spans="1:63" s="901" customFormat="1" ht="15" customHeight="1" x14ac:dyDescent="0.15">
      <c r="A3190" s="1"/>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50"/>
      <c r="AG3190" s="54"/>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row>
    <row r="3191" spans="1:63" s="901" customFormat="1" ht="15" customHeight="1" x14ac:dyDescent="0.15">
      <c r="A3191" s="1"/>
      <c r="B3191" s="1"/>
      <c r="C3191" s="1"/>
      <c r="D3191" s="1"/>
      <c r="E3191" s="1"/>
      <c r="F3191" s="1"/>
      <c r="G3191" s="1"/>
      <c r="H3191" s="1"/>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50"/>
      <c r="AG3191" s="54"/>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row>
    <row r="3192" spans="1:63" s="901" customFormat="1" ht="15" customHeight="1" x14ac:dyDescent="0.15">
      <c r="A3192" s="1"/>
      <c r="B3192" s="1"/>
      <c r="C3192" s="1"/>
      <c r="D3192" s="1"/>
      <c r="E3192" s="1"/>
      <c r="F3192" s="1"/>
      <c r="G3192" s="1"/>
      <c r="H3192" s="1"/>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50"/>
      <c r="AG3192" s="54"/>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row>
    <row r="3193" spans="1:63" s="901" customFormat="1" ht="15" customHeight="1" x14ac:dyDescent="0.15">
      <c r="A3193" s="1"/>
      <c r="B3193" s="1"/>
      <c r="C3193" s="1"/>
      <c r="D3193" s="1"/>
      <c r="E3193" s="1"/>
      <c r="F3193" s="1"/>
      <c r="G3193" s="1"/>
      <c r="H3193" s="1"/>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50"/>
      <c r="AG3193" s="54"/>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row>
    <row r="3194" spans="1:63" s="901" customFormat="1" ht="15" customHeight="1" x14ac:dyDescent="0.15">
      <c r="A3194" s="1"/>
      <c r="B3194" s="1"/>
      <c r="C3194" s="1"/>
      <c r="D3194" s="1"/>
      <c r="E3194" s="1"/>
      <c r="F3194" s="1"/>
      <c r="G3194" s="1"/>
      <c r="H3194" s="1"/>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50"/>
      <c r="AG3194" s="54"/>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row>
    <row r="3195" spans="1:63" s="901" customFormat="1" ht="15" customHeight="1" x14ac:dyDescent="0.15">
      <c r="A3195" s="1"/>
      <c r="B3195" s="1"/>
      <c r="C3195" s="1"/>
      <c r="D3195" s="1"/>
      <c r="E3195" s="1"/>
      <c r="F3195" s="1"/>
      <c r="G3195" s="1"/>
      <c r="H3195" s="1"/>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50"/>
      <c r="AG3195" s="54"/>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row>
    <row r="3196" spans="1:63" s="901" customFormat="1" ht="15" customHeight="1" x14ac:dyDescent="0.15">
      <c r="A3196" s="1"/>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50"/>
      <c r="AG3196" s="54"/>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row>
    <row r="3197" spans="1:63" s="901" customFormat="1" ht="15" customHeight="1" x14ac:dyDescent="0.15">
      <c r="A3197" s="1"/>
      <c r="B3197" s="1"/>
      <c r="C3197" s="1"/>
      <c r="D3197" s="1"/>
      <c r="E3197" s="1"/>
      <c r="F3197" s="1"/>
      <c r="G3197" s="1"/>
      <c r="H3197" s="1"/>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50"/>
      <c r="AG3197" s="54"/>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row>
    <row r="3198" spans="1:63" s="901" customFormat="1" ht="15" customHeight="1" x14ac:dyDescent="0.15">
      <c r="A3198" s="1"/>
      <c r="B3198" s="1"/>
      <c r="C3198" s="1"/>
      <c r="D3198" s="1"/>
      <c r="E3198" s="1"/>
      <c r="F3198" s="1"/>
      <c r="G3198" s="1"/>
      <c r="H3198" s="1"/>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50"/>
      <c r="AG3198" s="54"/>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row>
    <row r="3199" spans="1:63" s="901" customFormat="1" ht="15" customHeight="1" x14ac:dyDescent="0.15">
      <c r="A3199" s="1"/>
      <c r="B3199" s="1"/>
      <c r="C3199" s="1"/>
      <c r="D3199" s="1"/>
      <c r="E3199" s="1"/>
      <c r="F3199" s="1"/>
      <c r="G3199" s="1"/>
      <c r="H3199" s="1"/>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50"/>
      <c r="AG3199" s="54"/>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row>
    <row r="3200" spans="1:63" s="901" customFormat="1" ht="15" customHeight="1" x14ac:dyDescent="0.15">
      <c r="A3200" s="1"/>
      <c r="B3200" s="1"/>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50"/>
      <c r="AG3200" s="54"/>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row>
    <row r="3201" spans="1:63" s="901" customFormat="1" ht="15" customHeight="1" x14ac:dyDescent="0.15">
      <c r="A3201" s="1"/>
      <c r="B3201" s="1"/>
      <c r="C3201" s="1"/>
      <c r="D3201" s="1"/>
      <c r="E3201" s="1"/>
      <c r="F3201" s="1"/>
      <c r="G3201" s="1"/>
      <c r="H3201" s="1"/>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50"/>
      <c r="AG3201" s="54"/>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row>
    <row r="3202" spans="1:63" s="901" customFormat="1" ht="15" customHeight="1" x14ac:dyDescent="0.15">
      <c r="A3202" s="1"/>
      <c r="B3202" s="1"/>
      <c r="C3202" s="1"/>
      <c r="D3202" s="1"/>
      <c r="E3202" s="1"/>
      <c r="F3202" s="1"/>
      <c r="G3202" s="1"/>
      <c r="H3202" s="1"/>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50"/>
      <c r="AG3202" s="54"/>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row>
    <row r="3203" spans="1:63" s="901" customFormat="1" ht="15" customHeight="1" x14ac:dyDescent="0.15">
      <c r="A3203" s="1"/>
      <c r="B3203" s="1"/>
      <c r="C3203" s="1"/>
      <c r="D3203" s="1"/>
      <c r="E3203" s="1"/>
      <c r="F3203" s="1"/>
      <c r="G3203" s="1"/>
      <c r="H3203" s="1"/>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50"/>
      <c r="AG3203" s="54"/>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row>
    <row r="3204" spans="1:63" s="901" customFormat="1" ht="15" customHeight="1" x14ac:dyDescent="0.15">
      <c r="A3204" s="1"/>
      <c r="B3204" s="1"/>
      <c r="C3204" s="1"/>
      <c r="D3204" s="1"/>
      <c r="E3204" s="1"/>
      <c r="F3204" s="1"/>
      <c r="G3204" s="1"/>
      <c r="H3204" s="1"/>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50"/>
      <c r="AG3204" s="54"/>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row>
    <row r="3205" spans="1:63" s="901" customFormat="1" ht="15" customHeight="1" x14ac:dyDescent="0.15">
      <c r="A3205" s="1"/>
      <c r="B3205" s="1"/>
      <c r="C3205" s="1"/>
      <c r="D3205" s="1"/>
      <c r="E3205" s="1"/>
      <c r="F3205" s="1"/>
      <c r="G3205" s="1"/>
      <c r="H3205" s="1"/>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50"/>
      <c r="AG3205" s="54"/>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row>
    <row r="3206" spans="1:63" s="901" customFormat="1" ht="15" customHeight="1" x14ac:dyDescent="0.15">
      <c r="A3206" s="1"/>
      <c r="B3206" s="1"/>
      <c r="C3206" s="1"/>
      <c r="D3206" s="1"/>
      <c r="E3206" s="1"/>
      <c r="F3206" s="1"/>
      <c r="G3206" s="1"/>
      <c r="H3206" s="1"/>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50"/>
      <c r="AG3206" s="54"/>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row>
    <row r="3207" spans="1:63" s="901" customFormat="1" ht="15" customHeight="1" x14ac:dyDescent="0.15">
      <c r="A3207" s="1"/>
      <c r="B3207" s="1"/>
      <c r="C3207" s="1"/>
      <c r="D3207" s="1"/>
      <c r="E3207" s="1"/>
      <c r="F3207" s="1"/>
      <c r="G3207" s="1"/>
      <c r="H3207" s="1"/>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50"/>
      <c r="AG3207" s="54"/>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row>
    <row r="3208" spans="1:63" s="901" customFormat="1" ht="15" customHeight="1" x14ac:dyDescent="0.15">
      <c r="A3208" s="1"/>
      <c r="B3208" s="1"/>
      <c r="C3208" s="1"/>
      <c r="D3208" s="1"/>
      <c r="E3208" s="1"/>
      <c r="F3208" s="1"/>
      <c r="G3208" s="1"/>
      <c r="H3208" s="1"/>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50"/>
      <c r="AG3208" s="54"/>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row>
    <row r="3209" spans="1:63" s="901" customFormat="1" ht="15" customHeight="1" x14ac:dyDescent="0.15">
      <c r="A3209" s="1"/>
      <c r="B3209" s="1"/>
      <c r="C3209" s="1"/>
      <c r="D3209" s="1"/>
      <c r="E3209" s="1"/>
      <c r="F3209" s="1"/>
      <c r="G3209" s="1"/>
      <c r="H3209" s="1"/>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50"/>
      <c r="AG3209" s="54"/>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row>
    <row r="3210" spans="1:63" s="901" customFormat="1" ht="15" customHeight="1" x14ac:dyDescent="0.15">
      <c r="A3210" s="1"/>
      <c r="B3210" s="1"/>
      <c r="C3210" s="1"/>
      <c r="D3210" s="1"/>
      <c r="E3210" s="1"/>
      <c r="F3210" s="1"/>
      <c r="G3210" s="1"/>
      <c r="H3210" s="1"/>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50"/>
      <c r="AG3210" s="54"/>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row>
    <row r="3211" spans="1:63" s="901" customFormat="1" ht="15" customHeight="1" x14ac:dyDescent="0.15">
      <c r="A3211" s="1"/>
      <c r="B3211" s="1"/>
      <c r="C3211" s="1"/>
      <c r="D3211" s="1"/>
      <c r="E3211" s="1"/>
      <c r="F3211" s="1"/>
      <c r="G3211" s="1"/>
      <c r="H3211" s="1"/>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50"/>
      <c r="AG3211" s="54"/>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row>
    <row r="3212" spans="1:63" s="901" customFormat="1" ht="15" customHeight="1" x14ac:dyDescent="0.15">
      <c r="A3212" s="1"/>
      <c r="B3212" s="1"/>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50"/>
      <c r="AG3212" s="54"/>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row>
    <row r="3213" spans="1:63" s="901" customFormat="1" ht="15" customHeight="1" x14ac:dyDescent="0.15">
      <c r="A3213" s="1"/>
      <c r="B3213" s="1"/>
      <c r="C3213" s="1"/>
      <c r="D3213" s="1"/>
      <c r="E3213" s="1"/>
      <c r="F3213" s="1"/>
      <c r="G3213" s="1"/>
      <c r="H3213" s="1"/>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50"/>
      <c r="AG3213" s="54"/>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row>
    <row r="3214" spans="1:63" s="901" customFormat="1" ht="15" customHeight="1" x14ac:dyDescent="0.15">
      <c r="A3214" s="1"/>
      <c r="B3214" s="1"/>
      <c r="C3214" s="1"/>
      <c r="D3214" s="1"/>
      <c r="E3214" s="1"/>
      <c r="F3214" s="1"/>
      <c r="G3214" s="1"/>
      <c r="H3214" s="1"/>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50"/>
      <c r="AG3214" s="54"/>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row>
    <row r="3215" spans="1:63" s="901" customFormat="1" ht="15" customHeight="1" x14ac:dyDescent="0.15">
      <c r="A3215" s="1"/>
      <c r="B3215" s="1"/>
      <c r="C3215" s="1"/>
      <c r="D3215" s="1"/>
      <c r="E3215" s="1"/>
      <c r="F3215" s="1"/>
      <c r="G3215" s="1"/>
      <c r="H3215" s="1"/>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50"/>
      <c r="AG3215" s="54"/>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row>
    <row r="3216" spans="1:63" s="901" customFormat="1" ht="15" customHeight="1" x14ac:dyDescent="0.15">
      <c r="A3216" s="1"/>
      <c r="B3216" s="1"/>
      <c r="C3216" s="1"/>
      <c r="D3216" s="1"/>
      <c r="E3216" s="1"/>
      <c r="F3216" s="1"/>
      <c r="G3216" s="1"/>
      <c r="H3216" s="1"/>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50"/>
      <c r="AG3216" s="54"/>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row>
    <row r="3217" spans="1:63" s="901" customFormat="1" ht="15" customHeight="1" x14ac:dyDescent="0.15">
      <c r="A3217" s="1"/>
      <c r="B3217" s="1"/>
      <c r="C3217" s="1"/>
      <c r="D3217" s="1"/>
      <c r="E3217" s="1"/>
      <c r="F3217" s="1"/>
      <c r="G3217" s="1"/>
      <c r="H3217" s="1"/>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50"/>
      <c r="AG3217" s="54"/>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row>
    <row r="3218" spans="1:63" s="901" customFormat="1" ht="15" customHeight="1" x14ac:dyDescent="0.15">
      <c r="A3218" s="1"/>
      <c r="B3218" s="1"/>
      <c r="C3218" s="1"/>
      <c r="D3218" s="1"/>
      <c r="E3218" s="1"/>
      <c r="F3218" s="1"/>
      <c r="G3218" s="1"/>
      <c r="H3218" s="1"/>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50"/>
      <c r="AG3218" s="54"/>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row>
    <row r="3219" spans="1:63" s="901" customFormat="1" ht="15" customHeight="1" x14ac:dyDescent="0.15">
      <c r="A3219" s="1"/>
      <c r="B3219" s="1"/>
      <c r="C3219" s="1"/>
      <c r="D3219" s="1"/>
      <c r="E3219" s="1"/>
      <c r="F3219" s="1"/>
      <c r="G3219" s="1"/>
      <c r="H3219" s="1"/>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50"/>
      <c r="AG3219" s="54"/>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row>
    <row r="3220" spans="1:63" s="901" customFormat="1" ht="15" customHeight="1" x14ac:dyDescent="0.15">
      <c r="A3220" s="1"/>
      <c r="B3220" s="1"/>
      <c r="C3220" s="1"/>
      <c r="D3220" s="1"/>
      <c r="E3220" s="1"/>
      <c r="F3220" s="1"/>
      <c r="G3220" s="1"/>
      <c r="H3220" s="1"/>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50"/>
      <c r="AG3220" s="54"/>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row>
    <row r="3221" spans="1:63" s="901" customFormat="1" ht="15" customHeight="1" x14ac:dyDescent="0.15">
      <c r="A3221" s="1"/>
      <c r="B3221" s="1"/>
      <c r="C3221" s="1"/>
      <c r="D3221" s="1"/>
      <c r="E3221" s="1"/>
      <c r="F3221" s="1"/>
      <c r="G3221" s="1"/>
      <c r="H3221" s="1"/>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50"/>
      <c r="AG3221" s="54"/>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row>
    <row r="3222" spans="1:63" s="901" customFormat="1" ht="15" customHeight="1" x14ac:dyDescent="0.15">
      <c r="A3222" s="1"/>
      <c r="B3222" s="1"/>
      <c r="C3222" s="1"/>
      <c r="D3222" s="1"/>
      <c r="E3222" s="1"/>
      <c r="F3222" s="1"/>
      <c r="G3222" s="1"/>
      <c r="H3222" s="1"/>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50"/>
      <c r="AG3222" s="54"/>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row>
    <row r="3223" spans="1:63" s="901" customFormat="1" ht="15" customHeight="1" x14ac:dyDescent="0.15">
      <c r="A3223" s="1"/>
      <c r="B3223" s="1"/>
      <c r="C3223" s="1"/>
      <c r="D3223" s="1"/>
      <c r="E3223" s="1"/>
      <c r="F3223" s="1"/>
      <c r="G3223" s="1"/>
      <c r="H3223" s="1"/>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50"/>
      <c r="AG3223" s="54"/>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row>
    <row r="3224" spans="1:63" s="901" customFormat="1" ht="15" customHeight="1" x14ac:dyDescent="0.15">
      <c r="A3224" s="1"/>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50"/>
      <c r="AG3224" s="54"/>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row>
    <row r="3225" spans="1:63" s="901" customFormat="1" ht="15" customHeight="1" x14ac:dyDescent="0.15">
      <c r="A3225" s="1"/>
      <c r="B3225" s="1"/>
      <c r="C3225" s="1"/>
      <c r="D3225" s="1"/>
      <c r="E3225" s="1"/>
      <c r="F3225" s="1"/>
      <c r="G3225" s="1"/>
      <c r="H3225" s="1"/>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50"/>
      <c r="AG3225" s="54"/>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row>
    <row r="3226" spans="1:63" s="901" customFormat="1" ht="15" customHeight="1" x14ac:dyDescent="0.15">
      <c r="A3226" s="1"/>
      <c r="B3226" s="1"/>
      <c r="C3226" s="1"/>
      <c r="D3226" s="1"/>
      <c r="E3226" s="1"/>
      <c r="F3226" s="1"/>
      <c r="G3226" s="1"/>
      <c r="H3226" s="1"/>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50"/>
      <c r="AG3226" s="54"/>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row>
    <row r="3227" spans="1:63" s="901" customFormat="1" ht="15" customHeight="1" x14ac:dyDescent="0.15">
      <c r="A3227" s="1"/>
      <c r="B3227" s="1"/>
      <c r="C3227" s="1"/>
      <c r="D3227" s="1"/>
      <c r="E3227" s="1"/>
      <c r="F3227" s="1"/>
      <c r="G3227" s="1"/>
      <c r="H3227" s="1"/>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50"/>
      <c r="AG3227" s="54"/>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row>
    <row r="3228" spans="1:63" s="901" customFormat="1" ht="15" customHeight="1" x14ac:dyDescent="0.15">
      <c r="A3228" s="1"/>
      <c r="B3228" s="1"/>
      <c r="C3228" s="1"/>
      <c r="D3228" s="1"/>
      <c r="E3228" s="1"/>
      <c r="F3228" s="1"/>
      <c r="G3228" s="1"/>
      <c r="H3228" s="1"/>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50"/>
      <c r="AG3228" s="54"/>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row>
    <row r="3229" spans="1:63" s="901" customFormat="1" ht="15" customHeight="1" x14ac:dyDescent="0.15">
      <c r="A3229" s="1"/>
      <c r="B3229" s="1"/>
      <c r="C3229" s="1"/>
      <c r="D3229" s="1"/>
      <c r="E3229" s="1"/>
      <c r="F3229" s="1"/>
      <c r="G3229" s="1"/>
      <c r="H3229" s="1"/>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50"/>
      <c r="AG3229" s="54"/>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row>
    <row r="3230" spans="1:63" s="901" customFormat="1" ht="15" customHeight="1" x14ac:dyDescent="0.15">
      <c r="A3230" s="1"/>
      <c r="B3230" s="1"/>
      <c r="C3230" s="1"/>
      <c r="D3230" s="1"/>
      <c r="E3230" s="1"/>
      <c r="F3230" s="1"/>
      <c r="G3230" s="1"/>
      <c r="H3230" s="1"/>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50"/>
      <c r="AG3230" s="54"/>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row>
    <row r="3231" spans="1:63" s="901" customFormat="1" ht="15" customHeight="1" x14ac:dyDescent="0.15">
      <c r="A3231" s="1"/>
      <c r="B3231" s="1"/>
      <c r="C3231" s="1"/>
      <c r="D3231" s="1"/>
      <c r="E3231" s="1"/>
      <c r="F3231" s="1"/>
      <c r="G3231" s="1"/>
      <c r="H3231" s="1"/>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50"/>
      <c r="AG3231" s="54"/>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row>
    <row r="3232" spans="1:63" s="901" customFormat="1" ht="15" customHeight="1" x14ac:dyDescent="0.15">
      <c r="A3232" s="1"/>
      <c r="B3232" s="1"/>
      <c r="C3232" s="1"/>
      <c r="D3232" s="1"/>
      <c r="E3232" s="1"/>
      <c r="F3232" s="1"/>
      <c r="G3232" s="1"/>
      <c r="H3232" s="1"/>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50"/>
      <c r="AG3232" s="54"/>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row>
    <row r="3233" spans="1:63" s="901" customFormat="1" ht="15" customHeight="1" x14ac:dyDescent="0.15">
      <c r="A3233" s="1"/>
      <c r="B3233" s="1"/>
      <c r="C3233" s="1"/>
      <c r="D3233" s="1"/>
      <c r="E3233" s="1"/>
      <c r="F3233" s="1"/>
      <c r="G3233" s="1"/>
      <c r="H3233" s="1"/>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50"/>
      <c r="AG3233" s="54"/>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row>
    <row r="3234" spans="1:63" s="901" customFormat="1" ht="15" customHeight="1" x14ac:dyDescent="0.15">
      <c r="A3234" s="1"/>
      <c r="B3234" s="1"/>
      <c r="C3234" s="1"/>
      <c r="D3234" s="1"/>
      <c r="E3234" s="1"/>
      <c r="F3234" s="1"/>
      <c r="G3234" s="1"/>
      <c r="H3234" s="1"/>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50"/>
      <c r="AG3234" s="54"/>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row>
    <row r="3235" spans="1:63" s="901" customFormat="1" ht="15" customHeight="1" x14ac:dyDescent="0.15">
      <c r="A3235" s="1"/>
      <c r="B3235" s="1"/>
      <c r="C3235" s="1"/>
      <c r="D3235" s="1"/>
      <c r="E3235" s="1"/>
      <c r="F3235" s="1"/>
      <c r="G3235" s="1"/>
      <c r="H3235" s="1"/>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50"/>
      <c r="AG3235" s="54"/>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row>
    <row r="3236" spans="1:63" s="901" customFormat="1" ht="15" customHeight="1" x14ac:dyDescent="0.15">
      <c r="A3236" s="1"/>
      <c r="B3236" s="1"/>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50"/>
      <c r="AG3236" s="54"/>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row>
    <row r="3237" spans="1:63" s="901" customFormat="1" ht="15" customHeight="1" x14ac:dyDescent="0.15">
      <c r="A3237" s="1"/>
      <c r="B3237" s="1"/>
      <c r="C3237" s="1"/>
      <c r="D3237" s="1"/>
      <c r="E3237" s="1"/>
      <c r="F3237" s="1"/>
      <c r="G3237" s="1"/>
      <c r="H3237" s="1"/>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50"/>
      <c r="AG3237" s="54"/>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row>
    <row r="3238" spans="1:63" s="901" customFormat="1" ht="15" customHeight="1" x14ac:dyDescent="0.15">
      <c r="A3238" s="1"/>
      <c r="B3238" s="1"/>
      <c r="C3238" s="1"/>
      <c r="D3238" s="1"/>
      <c r="E3238" s="1"/>
      <c r="F3238" s="1"/>
      <c r="G3238" s="1"/>
      <c r="H3238" s="1"/>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50"/>
      <c r="AG3238" s="54"/>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row>
    <row r="3239" spans="1:63" s="901" customFormat="1" ht="15" customHeight="1" x14ac:dyDescent="0.15">
      <c r="A3239" s="1"/>
      <c r="B3239" s="1"/>
      <c r="C3239" s="1"/>
      <c r="D3239" s="1"/>
      <c r="E3239" s="1"/>
      <c r="F3239" s="1"/>
      <c r="G3239" s="1"/>
      <c r="H3239" s="1"/>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50"/>
      <c r="AG3239" s="54"/>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row>
    <row r="3240" spans="1:63" s="901" customFormat="1" ht="15" customHeight="1" x14ac:dyDescent="0.15">
      <c r="A3240" s="1"/>
      <c r="B3240" s="1"/>
      <c r="C3240" s="1"/>
      <c r="D3240" s="1"/>
      <c r="E3240" s="1"/>
      <c r="F3240" s="1"/>
      <c r="G3240" s="1"/>
      <c r="H3240" s="1"/>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50"/>
      <c r="AG3240" s="54"/>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row>
    <row r="3241" spans="1:63" s="901" customFormat="1" ht="15" customHeight="1" x14ac:dyDescent="0.15">
      <c r="A3241" s="1"/>
      <c r="B3241" s="1"/>
      <c r="C3241" s="1"/>
      <c r="D3241" s="1"/>
      <c r="E3241" s="1"/>
      <c r="F3241" s="1"/>
      <c r="G3241" s="1"/>
      <c r="H3241" s="1"/>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50"/>
      <c r="AG3241" s="54"/>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row>
    <row r="3242" spans="1:63" s="901" customFormat="1" ht="15" customHeight="1" x14ac:dyDescent="0.15">
      <c r="A3242" s="1"/>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50"/>
      <c r="AG3242" s="54"/>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row>
    <row r="3243" spans="1:63" s="901" customFormat="1" ht="15" customHeight="1" x14ac:dyDescent="0.15">
      <c r="A3243" s="1"/>
      <c r="B3243" s="1"/>
      <c r="C3243" s="1"/>
      <c r="D3243" s="1"/>
      <c r="E3243" s="1"/>
      <c r="F3243" s="1"/>
      <c r="G3243" s="1"/>
      <c r="H3243" s="1"/>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50"/>
      <c r="AG3243" s="54"/>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row>
    <row r="3244" spans="1:63" s="901" customFormat="1" ht="15" customHeight="1" x14ac:dyDescent="0.15">
      <c r="A3244" s="1"/>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50"/>
      <c r="AG3244" s="54"/>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row>
    <row r="3245" spans="1:63" s="901" customFormat="1" ht="15" customHeight="1" x14ac:dyDescent="0.15">
      <c r="A3245" s="1"/>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50"/>
      <c r="AG3245" s="54"/>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row>
    <row r="3246" spans="1:63" s="901" customFormat="1" ht="15" customHeight="1" x14ac:dyDescent="0.15">
      <c r="A3246" s="1"/>
      <c r="B3246" s="1"/>
      <c r="C3246" s="1"/>
      <c r="D3246" s="1"/>
      <c r="E3246" s="1"/>
      <c r="F3246" s="1"/>
      <c r="G3246" s="1"/>
      <c r="H3246" s="1"/>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50"/>
      <c r="AG3246" s="54"/>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row>
    <row r="3247" spans="1:63" s="901" customFormat="1" ht="15" customHeight="1" x14ac:dyDescent="0.15">
      <c r="A3247" s="1"/>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50"/>
      <c r="AG3247" s="54"/>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row>
    <row r="3248" spans="1:63" s="901" customFormat="1" ht="15" customHeight="1" x14ac:dyDescent="0.15">
      <c r="A3248" s="1"/>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50"/>
      <c r="AG3248" s="54"/>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row>
    <row r="3249" spans="1:63" s="901" customFormat="1" ht="15" customHeight="1" x14ac:dyDescent="0.15">
      <c r="A3249" s="1"/>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50"/>
      <c r="AG3249" s="54"/>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row>
    <row r="3250" spans="1:63" s="901" customFormat="1" ht="15" customHeight="1" x14ac:dyDescent="0.15">
      <c r="A3250" s="1"/>
      <c r="B3250" s="1"/>
      <c r="C3250" s="1"/>
      <c r="D3250" s="1"/>
      <c r="E3250" s="1"/>
      <c r="F3250" s="1"/>
      <c r="G3250" s="1"/>
      <c r="H3250" s="1"/>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50"/>
      <c r="AG3250" s="54"/>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row>
    <row r="3251" spans="1:63" s="901" customFormat="1" ht="15" customHeight="1" x14ac:dyDescent="0.15">
      <c r="A3251" s="1"/>
      <c r="B3251" s="1"/>
      <c r="C3251" s="1"/>
      <c r="D3251" s="1"/>
      <c r="E3251" s="1"/>
      <c r="F3251" s="1"/>
      <c r="G3251" s="1"/>
      <c r="H3251" s="1"/>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50"/>
      <c r="AG3251" s="54"/>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row>
    <row r="3252" spans="1:63" s="901" customFormat="1" ht="15" customHeight="1" x14ac:dyDescent="0.15">
      <c r="A3252" s="1"/>
      <c r="B3252" s="1"/>
      <c r="C3252" s="1"/>
      <c r="D3252" s="1"/>
      <c r="E3252" s="1"/>
      <c r="F3252" s="1"/>
      <c r="G3252" s="1"/>
      <c r="H3252" s="1"/>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50"/>
      <c r="AG3252" s="54"/>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row>
    <row r="3253" spans="1:63" s="901" customFormat="1" ht="15" customHeight="1" x14ac:dyDescent="0.15">
      <c r="A3253" s="1"/>
      <c r="B3253" s="1"/>
      <c r="C3253" s="1"/>
      <c r="D3253" s="1"/>
      <c r="E3253" s="1"/>
      <c r="F3253" s="1"/>
      <c r="G3253" s="1"/>
      <c r="H3253" s="1"/>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50"/>
      <c r="AG3253" s="54"/>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row>
    <row r="3254" spans="1:63" s="901" customFormat="1" ht="15" customHeight="1" x14ac:dyDescent="0.15">
      <c r="A3254" s="1"/>
      <c r="B3254" s="1"/>
      <c r="C3254" s="1"/>
      <c r="D3254" s="1"/>
      <c r="E3254" s="1"/>
      <c r="F3254" s="1"/>
      <c r="G3254" s="1"/>
      <c r="H3254" s="1"/>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50"/>
      <c r="AG3254" s="54"/>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row>
    <row r="3255" spans="1:63" s="901" customFormat="1" ht="15" customHeight="1" x14ac:dyDescent="0.15">
      <c r="A3255" s="1"/>
      <c r="B3255" s="1"/>
      <c r="C3255" s="1"/>
      <c r="D3255" s="1"/>
      <c r="E3255" s="1"/>
      <c r="F3255" s="1"/>
      <c r="G3255" s="1"/>
      <c r="H3255" s="1"/>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50"/>
      <c r="AG3255" s="54"/>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row>
    <row r="3256" spans="1:63" s="901" customFormat="1" ht="15" customHeight="1" x14ac:dyDescent="0.15">
      <c r="A3256" s="1"/>
      <c r="B3256" s="1"/>
      <c r="C3256" s="1"/>
      <c r="D3256" s="1"/>
      <c r="E3256" s="1"/>
      <c r="F3256" s="1"/>
      <c r="G3256" s="1"/>
      <c r="H3256" s="1"/>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50"/>
      <c r="AG3256" s="54"/>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row>
    <row r="3257" spans="1:63" s="901" customFormat="1" ht="15" customHeight="1" x14ac:dyDescent="0.15">
      <c r="A3257" s="1"/>
      <c r="B3257" s="1"/>
      <c r="C3257" s="1"/>
      <c r="D3257" s="1"/>
      <c r="E3257" s="1"/>
      <c r="F3257" s="1"/>
      <c r="G3257" s="1"/>
      <c r="H3257" s="1"/>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50"/>
      <c r="AG3257" s="54"/>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row>
    <row r="3258" spans="1:63" s="901" customFormat="1" ht="15" customHeight="1" x14ac:dyDescent="0.15">
      <c r="A3258" s="1"/>
      <c r="B3258" s="1"/>
      <c r="C3258" s="1"/>
      <c r="D3258" s="1"/>
      <c r="E3258" s="1"/>
      <c r="F3258" s="1"/>
      <c r="G3258" s="1"/>
      <c r="H3258" s="1"/>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50"/>
      <c r="AG3258" s="54"/>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row>
    <row r="3259" spans="1:63" s="901" customFormat="1" ht="15" customHeight="1" x14ac:dyDescent="0.15">
      <c r="A3259" s="1"/>
      <c r="B3259" s="1"/>
      <c r="C3259" s="1"/>
      <c r="D3259" s="1"/>
      <c r="E3259" s="1"/>
      <c r="F3259" s="1"/>
      <c r="G3259" s="1"/>
      <c r="H3259" s="1"/>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50"/>
      <c r="AG3259" s="54"/>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row>
    <row r="3260" spans="1:63" s="901" customFormat="1" ht="15" customHeight="1" x14ac:dyDescent="0.15">
      <c r="A3260" s="1"/>
      <c r="B3260" s="1"/>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50"/>
      <c r="AG3260" s="54"/>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row>
    <row r="3261" spans="1:63" s="901" customFormat="1" ht="15" customHeight="1" x14ac:dyDescent="0.15">
      <c r="A3261" s="1"/>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50"/>
      <c r="AG3261" s="54"/>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row>
    <row r="3262" spans="1:63" s="901" customFormat="1" ht="15" customHeight="1" x14ac:dyDescent="0.15">
      <c r="A3262" s="1"/>
      <c r="B3262" s="1"/>
      <c r="C3262" s="1"/>
      <c r="D3262" s="1"/>
      <c r="E3262" s="1"/>
      <c r="F3262" s="1"/>
      <c r="G3262" s="1"/>
      <c r="H3262" s="1"/>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50"/>
      <c r="AG3262" s="54"/>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row>
    <row r="3263" spans="1:63" s="901" customFormat="1" ht="15" customHeight="1" x14ac:dyDescent="0.15">
      <c r="A3263" s="1"/>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50"/>
      <c r="AG3263" s="54"/>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row>
    <row r="3264" spans="1:63" s="901" customFormat="1" ht="15" customHeight="1" x14ac:dyDescent="0.15">
      <c r="A3264" s="1"/>
      <c r="B3264" s="1"/>
      <c r="C3264" s="1"/>
      <c r="D3264" s="1"/>
      <c r="E3264" s="1"/>
      <c r="F3264" s="1"/>
      <c r="G3264" s="1"/>
      <c r="H3264" s="1"/>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50"/>
      <c r="AG3264" s="54"/>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row>
    <row r="3265" spans="1:63" s="901" customFormat="1" ht="15" customHeight="1" x14ac:dyDescent="0.15">
      <c r="A3265" s="1"/>
      <c r="B3265" s="1"/>
      <c r="C3265" s="1"/>
      <c r="D3265" s="1"/>
      <c r="E3265" s="1"/>
      <c r="F3265" s="1"/>
      <c r="G3265" s="1"/>
      <c r="H3265" s="1"/>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50"/>
      <c r="AG3265" s="54"/>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row>
    <row r="3266" spans="1:63" s="901" customFormat="1" ht="15" customHeight="1" x14ac:dyDescent="0.15">
      <c r="A3266" s="1"/>
      <c r="B3266" s="1"/>
      <c r="C3266" s="1"/>
      <c r="D3266" s="1"/>
      <c r="E3266" s="1"/>
      <c r="F3266" s="1"/>
      <c r="G3266" s="1"/>
      <c r="H3266" s="1"/>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50"/>
      <c r="AG3266" s="54"/>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row>
    <row r="3267" spans="1:63" s="901" customFormat="1" ht="15" customHeight="1" x14ac:dyDescent="0.15">
      <c r="A3267" s="1"/>
      <c r="B3267" s="1"/>
      <c r="C3267" s="1"/>
      <c r="D3267" s="1"/>
      <c r="E3267" s="1"/>
      <c r="F3267" s="1"/>
      <c r="G3267" s="1"/>
      <c r="H3267" s="1"/>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50"/>
      <c r="AG3267" s="54"/>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row>
    <row r="3268" spans="1:63" s="901" customFormat="1" ht="15" customHeight="1" x14ac:dyDescent="0.15">
      <c r="A3268" s="1"/>
      <c r="B3268" s="1"/>
      <c r="C3268" s="1"/>
      <c r="D3268" s="1"/>
      <c r="E3268" s="1"/>
      <c r="F3268" s="1"/>
      <c r="G3268" s="1"/>
      <c r="H3268" s="1"/>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50"/>
      <c r="AG3268" s="54"/>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row>
    <row r="3269" spans="1:63" s="901" customFormat="1" ht="15" customHeight="1" x14ac:dyDescent="0.15">
      <c r="A3269" s="1"/>
      <c r="B3269" s="1"/>
      <c r="C3269" s="1"/>
      <c r="D3269" s="1"/>
      <c r="E3269" s="1"/>
      <c r="F3269" s="1"/>
      <c r="G3269" s="1"/>
      <c r="H3269" s="1"/>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50"/>
      <c r="AG3269" s="54"/>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row>
    <row r="3270" spans="1:63" s="901" customFormat="1" ht="15" customHeight="1" x14ac:dyDescent="0.15">
      <c r="A3270" s="1"/>
      <c r="B3270" s="1"/>
      <c r="C3270" s="1"/>
      <c r="D3270" s="1"/>
      <c r="E3270" s="1"/>
      <c r="F3270" s="1"/>
      <c r="G3270" s="1"/>
      <c r="H3270" s="1"/>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50"/>
      <c r="AG3270" s="54"/>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row>
    <row r="3271" spans="1:63" s="901" customFormat="1" ht="15" customHeight="1" x14ac:dyDescent="0.15">
      <c r="A3271" s="1"/>
      <c r="B3271" s="1"/>
      <c r="C3271" s="1"/>
      <c r="D3271" s="1"/>
      <c r="E3271" s="1"/>
      <c r="F3271" s="1"/>
      <c r="G3271" s="1"/>
      <c r="H3271" s="1"/>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50"/>
      <c r="AG3271" s="54"/>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row>
    <row r="3272" spans="1:63" s="901" customFormat="1" ht="15" customHeight="1" x14ac:dyDescent="0.15">
      <c r="A3272" s="1"/>
      <c r="B3272" s="1"/>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50"/>
      <c r="AG3272" s="54"/>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row>
    <row r="3273" spans="1:63" s="901" customFormat="1" ht="15" customHeight="1" x14ac:dyDescent="0.15">
      <c r="A3273" s="1"/>
      <c r="B3273" s="1"/>
      <c r="C3273" s="1"/>
      <c r="D3273" s="1"/>
      <c r="E3273" s="1"/>
      <c r="F3273" s="1"/>
      <c r="G3273" s="1"/>
      <c r="H3273" s="1"/>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50"/>
      <c r="AG3273" s="54"/>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row>
    <row r="3274" spans="1:63" s="901" customFormat="1" ht="15" customHeight="1" x14ac:dyDescent="0.15">
      <c r="A3274" s="1"/>
      <c r="B3274" s="1"/>
      <c r="C3274" s="1"/>
      <c r="D3274" s="1"/>
      <c r="E3274" s="1"/>
      <c r="F3274" s="1"/>
      <c r="G3274" s="1"/>
      <c r="H3274" s="1"/>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50"/>
      <c r="AG3274" s="54"/>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row>
    <row r="3275" spans="1:63" s="901" customFormat="1" ht="15" customHeight="1" x14ac:dyDescent="0.15">
      <c r="A3275" s="1"/>
      <c r="B3275" s="1"/>
      <c r="C3275" s="1"/>
      <c r="D3275" s="1"/>
      <c r="E3275" s="1"/>
      <c r="F3275" s="1"/>
      <c r="G3275" s="1"/>
      <c r="H3275" s="1"/>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50"/>
      <c r="AG3275" s="54"/>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row>
    <row r="3276" spans="1:63" s="901" customFormat="1" ht="15" customHeight="1" x14ac:dyDescent="0.15">
      <c r="A3276" s="1"/>
      <c r="B3276" s="1"/>
      <c r="C3276" s="1"/>
      <c r="D3276" s="1"/>
      <c r="E3276" s="1"/>
      <c r="F3276" s="1"/>
      <c r="G3276" s="1"/>
      <c r="H3276" s="1"/>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50"/>
      <c r="AG3276" s="54"/>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row>
    <row r="3277" spans="1:63" s="901" customFormat="1" ht="15" customHeight="1" x14ac:dyDescent="0.15">
      <c r="A3277" s="1"/>
      <c r="B3277" s="1"/>
      <c r="C3277" s="1"/>
      <c r="D3277" s="1"/>
      <c r="E3277" s="1"/>
      <c r="F3277" s="1"/>
      <c r="G3277" s="1"/>
      <c r="H3277" s="1"/>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50"/>
      <c r="AG3277" s="54"/>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row>
    <row r="3278" spans="1:63" s="901" customFormat="1" ht="15" customHeight="1" x14ac:dyDescent="0.15">
      <c r="A3278" s="1"/>
      <c r="B3278" s="1"/>
      <c r="C3278" s="1"/>
      <c r="D3278" s="1"/>
      <c r="E3278" s="1"/>
      <c r="F3278" s="1"/>
      <c r="G3278" s="1"/>
      <c r="H3278" s="1"/>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50"/>
      <c r="AG3278" s="54"/>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row>
    <row r="3279" spans="1:63" s="901" customFormat="1" ht="15" customHeight="1" x14ac:dyDescent="0.15">
      <c r="A3279" s="1"/>
      <c r="B3279" s="1"/>
      <c r="C3279" s="1"/>
      <c r="D3279" s="1"/>
      <c r="E3279" s="1"/>
      <c r="F3279" s="1"/>
      <c r="G3279" s="1"/>
      <c r="H3279" s="1"/>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50"/>
      <c r="AG3279" s="54"/>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row>
    <row r="3280" spans="1:63" s="901" customFormat="1" ht="15" customHeight="1" x14ac:dyDescent="0.15">
      <c r="A3280" s="1"/>
      <c r="B3280" s="1"/>
      <c r="C3280" s="1"/>
      <c r="D3280" s="1"/>
      <c r="E3280" s="1"/>
      <c r="F3280" s="1"/>
      <c r="G3280" s="1"/>
      <c r="H3280" s="1"/>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50"/>
      <c r="AG3280" s="54"/>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row>
    <row r="3281" spans="1:63" s="901" customFormat="1" ht="15" customHeight="1" x14ac:dyDescent="0.15">
      <c r="A3281" s="1"/>
      <c r="B3281" s="1"/>
      <c r="C3281" s="1"/>
      <c r="D3281" s="1"/>
      <c r="E3281" s="1"/>
      <c r="F3281" s="1"/>
      <c r="G3281" s="1"/>
      <c r="H3281" s="1"/>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50"/>
      <c r="AG3281" s="54"/>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row>
    <row r="3282" spans="1:63" s="901" customFormat="1" ht="15" customHeight="1" x14ac:dyDescent="0.15">
      <c r="A3282" s="1"/>
      <c r="B3282" s="1"/>
      <c r="C3282" s="1"/>
      <c r="D3282" s="1"/>
      <c r="E3282" s="1"/>
      <c r="F3282" s="1"/>
      <c r="G3282" s="1"/>
      <c r="H3282" s="1"/>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50"/>
      <c r="AG3282" s="54"/>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row>
    <row r="3283" spans="1:63" s="901" customFormat="1" ht="15" customHeight="1" x14ac:dyDescent="0.15">
      <c r="A3283" s="1"/>
      <c r="B3283" s="1"/>
      <c r="C3283" s="1"/>
      <c r="D3283" s="1"/>
      <c r="E3283" s="1"/>
      <c r="F3283" s="1"/>
      <c r="G3283" s="1"/>
      <c r="H3283" s="1"/>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50"/>
      <c r="AG3283" s="54"/>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row>
    <row r="3284" spans="1:63" s="901" customFormat="1" ht="15" customHeight="1" x14ac:dyDescent="0.15">
      <c r="A3284" s="1"/>
      <c r="B3284" s="1"/>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50"/>
      <c r="AG3284" s="54"/>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row>
    <row r="3285" spans="1:63" s="901" customFormat="1" ht="15" customHeight="1" x14ac:dyDescent="0.15">
      <c r="A3285" s="1"/>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50"/>
      <c r="AG3285" s="54"/>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row>
    <row r="3286" spans="1:63" s="901" customFormat="1" ht="15" customHeight="1" x14ac:dyDescent="0.15">
      <c r="A3286" s="1"/>
      <c r="B3286" s="1"/>
      <c r="C3286" s="1"/>
      <c r="D3286" s="1"/>
      <c r="E3286" s="1"/>
      <c r="F3286" s="1"/>
      <c r="G3286" s="1"/>
      <c r="H3286" s="1"/>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50"/>
      <c r="AG3286" s="54"/>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row>
    <row r="3287" spans="1:63" s="901" customFormat="1" ht="15" customHeight="1" x14ac:dyDescent="0.15">
      <c r="A3287" s="1"/>
      <c r="B3287" s="1"/>
      <c r="C3287" s="1"/>
      <c r="D3287" s="1"/>
      <c r="E3287" s="1"/>
      <c r="F3287" s="1"/>
      <c r="G3287" s="1"/>
      <c r="H3287" s="1"/>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50"/>
      <c r="AG3287" s="54"/>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row>
    <row r="3288" spans="1:63" s="901" customFormat="1" ht="15" customHeight="1" x14ac:dyDescent="0.15">
      <c r="A3288" s="1"/>
      <c r="B3288" s="1"/>
      <c r="C3288" s="1"/>
      <c r="D3288" s="1"/>
      <c r="E3288" s="1"/>
      <c r="F3288" s="1"/>
      <c r="G3288" s="1"/>
      <c r="H3288" s="1"/>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50"/>
      <c r="AG3288" s="54"/>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row>
    <row r="3289" spans="1:63" s="901" customFormat="1" ht="15" customHeight="1" x14ac:dyDescent="0.15">
      <c r="A3289" s="1"/>
      <c r="B3289" s="1"/>
      <c r="C3289" s="1"/>
      <c r="D3289" s="1"/>
      <c r="E3289" s="1"/>
      <c r="F3289" s="1"/>
      <c r="G3289" s="1"/>
      <c r="H3289" s="1"/>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50"/>
      <c r="AG3289" s="54"/>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row>
    <row r="3290" spans="1:63" s="901" customFormat="1" ht="15" customHeight="1" x14ac:dyDescent="0.15">
      <c r="A3290" s="1"/>
      <c r="B3290" s="1"/>
      <c r="C3290" s="1"/>
      <c r="D3290" s="1"/>
      <c r="E3290" s="1"/>
      <c r="F3290" s="1"/>
      <c r="G3290" s="1"/>
      <c r="H3290" s="1"/>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50"/>
      <c r="AG3290" s="54"/>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row>
    <row r="3291" spans="1:63" s="901" customFormat="1" ht="15" customHeight="1" x14ac:dyDescent="0.15">
      <c r="A3291" s="1"/>
      <c r="B3291" s="1"/>
      <c r="C3291" s="1"/>
      <c r="D3291" s="1"/>
      <c r="E3291" s="1"/>
      <c r="F3291" s="1"/>
      <c r="G3291" s="1"/>
      <c r="H3291" s="1"/>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50"/>
      <c r="AG3291" s="54"/>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row>
    <row r="3292" spans="1:63" s="901" customFormat="1" ht="15" customHeight="1" x14ac:dyDescent="0.15">
      <c r="A3292" s="1"/>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50"/>
      <c r="AG3292" s="54"/>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row>
    <row r="3293" spans="1:63" s="901" customFormat="1" ht="15" customHeight="1" x14ac:dyDescent="0.15">
      <c r="A3293" s="1"/>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50"/>
      <c r="AG3293" s="54"/>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row>
    <row r="3294" spans="1:63" s="901" customFormat="1" ht="15" customHeight="1" x14ac:dyDescent="0.15">
      <c r="A3294" s="1"/>
      <c r="B3294" s="1"/>
      <c r="C3294" s="1"/>
      <c r="D3294" s="1"/>
      <c r="E3294" s="1"/>
      <c r="F3294" s="1"/>
      <c r="G3294" s="1"/>
      <c r="H3294" s="1"/>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50"/>
      <c r="AG3294" s="54"/>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row>
    <row r="3295" spans="1:63" s="901" customFormat="1" ht="15" customHeight="1" x14ac:dyDescent="0.15">
      <c r="A3295" s="1"/>
      <c r="B3295" s="1"/>
      <c r="C3295" s="1"/>
      <c r="D3295" s="1"/>
      <c r="E3295" s="1"/>
      <c r="F3295" s="1"/>
      <c r="G3295" s="1"/>
      <c r="H3295" s="1"/>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50"/>
      <c r="AG3295" s="54"/>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row>
    <row r="3296" spans="1:63" s="901" customFormat="1" ht="15" customHeight="1" x14ac:dyDescent="0.15">
      <c r="A3296" s="1"/>
      <c r="B3296" s="1"/>
      <c r="C3296" s="1"/>
      <c r="D3296" s="1"/>
      <c r="E3296" s="1"/>
      <c r="F3296" s="1"/>
      <c r="G3296" s="1"/>
      <c r="H3296" s="1"/>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50"/>
      <c r="AG3296" s="54"/>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row>
    <row r="3297" spans="1:63" s="901" customFormat="1" ht="15" customHeight="1" x14ac:dyDescent="0.15">
      <c r="A3297" s="1"/>
      <c r="B3297" s="1"/>
      <c r="C3297" s="1"/>
      <c r="D3297" s="1"/>
      <c r="E3297" s="1"/>
      <c r="F3297" s="1"/>
      <c r="G3297" s="1"/>
      <c r="H3297" s="1"/>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50"/>
      <c r="AG3297" s="54"/>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row>
    <row r="3298" spans="1:63" s="901" customFormat="1" ht="15" customHeight="1" x14ac:dyDescent="0.15">
      <c r="A3298" s="1"/>
      <c r="B3298" s="1"/>
      <c r="C3298" s="1"/>
      <c r="D3298" s="1"/>
      <c r="E3298" s="1"/>
      <c r="F3298" s="1"/>
      <c r="G3298" s="1"/>
      <c r="H3298" s="1"/>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50"/>
      <c r="AG3298" s="54"/>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row>
    <row r="3299" spans="1:63" s="901" customFormat="1" ht="15" customHeight="1" x14ac:dyDescent="0.15">
      <c r="A3299" s="1"/>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50"/>
      <c r="AG3299" s="54"/>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row>
    <row r="3300" spans="1:63" s="901" customFormat="1" ht="15" customHeight="1" x14ac:dyDescent="0.15">
      <c r="A3300" s="1"/>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50"/>
      <c r="AG3300" s="54"/>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row>
    <row r="3301" spans="1:63" s="901" customFormat="1" ht="15" customHeight="1" x14ac:dyDescent="0.15">
      <c r="A3301" s="1"/>
      <c r="B3301" s="1"/>
      <c r="C3301" s="1"/>
      <c r="D3301" s="1"/>
      <c r="E3301" s="1"/>
      <c r="F3301" s="1"/>
      <c r="G3301" s="1"/>
      <c r="H3301" s="1"/>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50"/>
      <c r="AG3301" s="54"/>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row>
    <row r="3302" spans="1:63" s="901" customFormat="1" ht="15" customHeight="1" x14ac:dyDescent="0.15">
      <c r="A3302" s="1"/>
      <c r="B3302" s="1"/>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50"/>
      <c r="AG3302" s="54"/>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row>
    <row r="3303" spans="1:63" s="901" customFormat="1" ht="15" customHeight="1" x14ac:dyDescent="0.15">
      <c r="A3303" s="1"/>
      <c r="B3303" s="1"/>
      <c r="C3303" s="1"/>
      <c r="D3303" s="1"/>
      <c r="E3303" s="1"/>
      <c r="F3303" s="1"/>
      <c r="G3303" s="1"/>
      <c r="H3303" s="1"/>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50"/>
      <c r="AG3303" s="54"/>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row>
    <row r="3304" spans="1:63" s="901" customFormat="1" ht="15" customHeight="1" x14ac:dyDescent="0.15">
      <c r="A3304" s="1"/>
      <c r="B3304" s="1"/>
      <c r="C3304" s="1"/>
      <c r="D3304" s="1"/>
      <c r="E3304" s="1"/>
      <c r="F3304" s="1"/>
      <c r="G3304" s="1"/>
      <c r="H3304" s="1"/>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50"/>
      <c r="AG3304" s="54"/>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row>
    <row r="3305" spans="1:63" s="901" customFormat="1" ht="15" customHeight="1" x14ac:dyDescent="0.15">
      <c r="A3305" s="1"/>
      <c r="B3305" s="1"/>
      <c r="C3305" s="1"/>
      <c r="D3305" s="1"/>
      <c r="E3305" s="1"/>
      <c r="F3305" s="1"/>
      <c r="G3305" s="1"/>
      <c r="H3305" s="1"/>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50"/>
      <c r="AG3305" s="54"/>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row>
    <row r="3306" spans="1:63" s="901" customFormat="1" ht="15" customHeight="1" x14ac:dyDescent="0.15">
      <c r="A3306" s="1"/>
      <c r="B3306" s="1"/>
      <c r="C3306" s="1"/>
      <c r="D3306" s="1"/>
      <c r="E3306" s="1"/>
      <c r="F3306" s="1"/>
      <c r="G3306" s="1"/>
      <c r="H3306" s="1"/>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50"/>
      <c r="AG3306" s="54"/>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row>
    <row r="3307" spans="1:63" s="901" customFormat="1" ht="15" customHeight="1" x14ac:dyDescent="0.15">
      <c r="A3307" s="1"/>
      <c r="B3307" s="1"/>
      <c r="C3307" s="1"/>
      <c r="D3307" s="1"/>
      <c r="E3307" s="1"/>
      <c r="F3307" s="1"/>
      <c r="G3307" s="1"/>
      <c r="H3307" s="1"/>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50"/>
      <c r="AG3307" s="54"/>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row>
    <row r="3308" spans="1:63" s="901" customFormat="1" ht="15" customHeight="1" x14ac:dyDescent="0.15">
      <c r="A3308" s="1"/>
      <c r="B3308" s="1"/>
      <c r="C3308" s="1"/>
      <c r="D3308" s="1"/>
      <c r="E3308" s="1"/>
      <c r="F3308" s="1"/>
      <c r="G3308" s="1"/>
      <c r="H3308" s="1"/>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50"/>
      <c r="AG3308" s="54"/>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row>
    <row r="3309" spans="1:63" s="901" customFormat="1" ht="15" customHeight="1" x14ac:dyDescent="0.15">
      <c r="A3309" s="1"/>
      <c r="B3309" s="1"/>
      <c r="C3309" s="1"/>
      <c r="D3309" s="1"/>
      <c r="E3309" s="1"/>
      <c r="F3309" s="1"/>
      <c r="G3309" s="1"/>
      <c r="H3309" s="1"/>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50"/>
      <c r="AG3309" s="54"/>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row>
    <row r="3310" spans="1:63" s="901" customFormat="1" ht="15" customHeight="1" x14ac:dyDescent="0.15">
      <c r="A3310" s="1"/>
      <c r="B3310" s="1"/>
      <c r="C3310" s="1"/>
      <c r="D3310" s="1"/>
      <c r="E3310" s="1"/>
      <c r="F3310" s="1"/>
      <c r="G3310" s="1"/>
      <c r="H3310" s="1"/>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50"/>
      <c r="AG3310" s="54"/>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row>
    <row r="3311" spans="1:63" s="901" customFormat="1" ht="15" customHeight="1" x14ac:dyDescent="0.15">
      <c r="A3311" s="1"/>
      <c r="B3311" s="1"/>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50"/>
      <c r="AG3311" s="54"/>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row>
    <row r="3312" spans="1:63" s="901" customFormat="1" ht="15" customHeight="1" x14ac:dyDescent="0.15">
      <c r="A3312" s="1"/>
      <c r="B3312" s="1"/>
      <c r="C3312" s="1"/>
      <c r="D3312" s="1"/>
      <c r="E3312" s="1"/>
      <c r="F3312" s="1"/>
      <c r="G3312" s="1"/>
      <c r="H3312" s="1"/>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50"/>
      <c r="AG3312" s="54"/>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row>
    <row r="3313" spans="1:63" s="901" customFormat="1" ht="15" customHeight="1" x14ac:dyDescent="0.15">
      <c r="A3313" s="1"/>
      <c r="B3313" s="1"/>
      <c r="C3313" s="1"/>
      <c r="D3313" s="1"/>
      <c r="E3313" s="1"/>
      <c r="F3313" s="1"/>
      <c r="G3313" s="1"/>
      <c r="H3313" s="1"/>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50"/>
      <c r="AG3313" s="54"/>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row>
    <row r="3314" spans="1:63" s="901" customFormat="1" ht="15" customHeight="1" x14ac:dyDescent="0.15">
      <c r="A3314" s="1"/>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50"/>
      <c r="AG3314" s="54"/>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row>
    <row r="3315" spans="1:63" s="901" customFormat="1" ht="15" customHeight="1" x14ac:dyDescent="0.15">
      <c r="A3315" s="1"/>
      <c r="B3315" s="1"/>
      <c r="C3315" s="1"/>
      <c r="D3315" s="1"/>
      <c r="E3315" s="1"/>
      <c r="F3315" s="1"/>
      <c r="G3315" s="1"/>
      <c r="H3315" s="1"/>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50"/>
      <c r="AG3315" s="54"/>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row>
    <row r="3316" spans="1:63" s="901" customFormat="1" ht="15" customHeight="1" x14ac:dyDescent="0.15">
      <c r="A3316" s="1"/>
      <c r="B3316" s="1"/>
      <c r="C3316" s="1"/>
      <c r="D3316" s="1"/>
      <c r="E3316" s="1"/>
      <c r="F3316" s="1"/>
      <c r="G3316" s="1"/>
      <c r="H3316" s="1"/>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50"/>
      <c r="AG3316" s="54"/>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row>
    <row r="3317" spans="1:63" s="901" customFormat="1" ht="15" customHeight="1" x14ac:dyDescent="0.15">
      <c r="A3317" s="1"/>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50"/>
      <c r="AG3317" s="54"/>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row>
    <row r="3318" spans="1:63" s="901" customFormat="1" ht="15" customHeight="1" x14ac:dyDescent="0.15">
      <c r="A3318" s="1"/>
      <c r="B3318" s="1"/>
      <c r="C3318" s="1"/>
      <c r="D3318" s="1"/>
      <c r="E3318" s="1"/>
      <c r="F3318" s="1"/>
      <c r="G3318" s="1"/>
      <c r="H3318" s="1"/>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50"/>
      <c r="AG3318" s="54"/>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row>
    <row r="3319" spans="1:63" s="901" customFormat="1" ht="15" customHeight="1" x14ac:dyDescent="0.15">
      <c r="A3319" s="1"/>
      <c r="B3319" s="1"/>
      <c r="C3319" s="1"/>
      <c r="D3319" s="1"/>
      <c r="E3319" s="1"/>
      <c r="F3319" s="1"/>
      <c r="G3319" s="1"/>
      <c r="H3319" s="1"/>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50"/>
      <c r="AG3319" s="54"/>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row>
    <row r="3320" spans="1:63" s="901" customFormat="1" ht="15" customHeight="1" x14ac:dyDescent="0.15">
      <c r="A3320" s="1"/>
      <c r="B3320" s="1"/>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50"/>
      <c r="AG3320" s="54"/>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row>
    <row r="3321" spans="1:63" s="901" customFormat="1" ht="15" customHeight="1" x14ac:dyDescent="0.15">
      <c r="A3321" s="1"/>
      <c r="B3321" s="1"/>
      <c r="C3321" s="1"/>
      <c r="D3321" s="1"/>
      <c r="E3321" s="1"/>
      <c r="F3321" s="1"/>
      <c r="G3321" s="1"/>
      <c r="H3321" s="1"/>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50"/>
      <c r="AG3321" s="54"/>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row>
    <row r="3322" spans="1:63" s="901" customFormat="1" ht="15" customHeight="1" x14ac:dyDescent="0.15">
      <c r="A3322" s="1"/>
      <c r="B3322" s="1"/>
      <c r="C3322" s="1"/>
      <c r="D3322" s="1"/>
      <c r="E3322" s="1"/>
      <c r="F3322" s="1"/>
      <c r="G3322" s="1"/>
      <c r="H3322" s="1"/>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50"/>
      <c r="AG3322" s="54"/>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row>
    <row r="3323" spans="1:63" s="901" customFormat="1" ht="15" customHeight="1" x14ac:dyDescent="0.15">
      <c r="A3323" s="1"/>
      <c r="B3323" s="1"/>
      <c r="C3323" s="1"/>
      <c r="D3323" s="1"/>
      <c r="E3323" s="1"/>
      <c r="F3323" s="1"/>
      <c r="G3323" s="1"/>
      <c r="H3323" s="1"/>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50"/>
      <c r="AG3323" s="54"/>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row>
    <row r="3324" spans="1:63" s="901" customFormat="1" ht="15" customHeight="1" x14ac:dyDescent="0.15">
      <c r="A3324" s="1"/>
      <c r="B3324" s="1"/>
      <c r="C3324" s="1"/>
      <c r="D3324" s="1"/>
      <c r="E3324" s="1"/>
      <c r="F3324" s="1"/>
      <c r="G3324" s="1"/>
      <c r="H3324" s="1"/>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50"/>
      <c r="AG3324" s="54"/>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row>
    <row r="3325" spans="1:63" s="901" customFormat="1" ht="15" customHeight="1" x14ac:dyDescent="0.15">
      <c r="A3325" s="1"/>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50"/>
      <c r="AG3325" s="54"/>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row>
    <row r="3326" spans="1:63" s="901" customFormat="1" ht="15" customHeight="1" x14ac:dyDescent="0.15">
      <c r="A3326" s="1"/>
      <c r="B3326" s="1"/>
      <c r="C3326" s="1"/>
      <c r="D3326" s="1"/>
      <c r="E3326" s="1"/>
      <c r="F3326" s="1"/>
      <c r="G3326" s="1"/>
      <c r="H3326" s="1"/>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50"/>
      <c r="AG3326" s="54"/>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row>
    <row r="3327" spans="1:63" s="901" customFormat="1" ht="15" customHeight="1" x14ac:dyDescent="0.15">
      <c r="A3327" s="1"/>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50"/>
      <c r="AG3327" s="54"/>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row>
    <row r="3328" spans="1:63" s="901" customFormat="1" ht="15" customHeight="1" x14ac:dyDescent="0.15">
      <c r="A3328" s="1"/>
      <c r="B3328" s="1"/>
      <c r="C3328" s="1"/>
      <c r="D3328" s="1"/>
      <c r="E3328" s="1"/>
      <c r="F3328" s="1"/>
      <c r="G3328" s="1"/>
      <c r="H3328" s="1"/>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50"/>
      <c r="AG3328" s="54"/>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row>
    <row r="3329" spans="1:63" s="901" customFormat="1" ht="15" customHeight="1" x14ac:dyDescent="0.15">
      <c r="A3329" s="1"/>
      <c r="B3329" s="1"/>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50"/>
      <c r="AG3329" s="54"/>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row>
    <row r="3330" spans="1:63" s="901" customFormat="1" ht="15" customHeight="1" x14ac:dyDescent="0.15">
      <c r="A3330" s="1"/>
      <c r="B3330" s="1"/>
      <c r="C3330" s="1"/>
      <c r="D3330" s="1"/>
      <c r="E3330" s="1"/>
      <c r="F3330" s="1"/>
      <c r="G3330" s="1"/>
      <c r="H3330" s="1"/>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50"/>
      <c r="AG3330" s="54"/>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row>
    <row r="3331" spans="1:63" s="901" customFormat="1" ht="15" customHeight="1" x14ac:dyDescent="0.15">
      <c r="A3331" s="1"/>
      <c r="B3331" s="1"/>
      <c r="C3331" s="1"/>
      <c r="D3331" s="1"/>
      <c r="E3331" s="1"/>
      <c r="F3331" s="1"/>
      <c r="G3331" s="1"/>
      <c r="H3331" s="1"/>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50"/>
      <c r="AG3331" s="54"/>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row>
    <row r="3332" spans="1:63" s="901" customFormat="1" ht="15" customHeight="1" x14ac:dyDescent="0.15">
      <c r="A3332" s="1"/>
      <c r="B3332" s="1"/>
      <c r="C3332" s="1"/>
      <c r="D3332" s="1"/>
      <c r="E3332" s="1"/>
      <c r="F3332" s="1"/>
      <c r="G3332" s="1"/>
      <c r="H3332" s="1"/>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50"/>
      <c r="AG3332" s="54"/>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row>
    <row r="3333" spans="1:63" s="901" customFormat="1" ht="15" customHeight="1" x14ac:dyDescent="0.15">
      <c r="A3333" s="1"/>
      <c r="B3333" s="1"/>
      <c r="C3333" s="1"/>
      <c r="D3333" s="1"/>
      <c r="E3333" s="1"/>
      <c r="F3333" s="1"/>
      <c r="G3333" s="1"/>
      <c r="H3333" s="1"/>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50"/>
      <c r="AG3333" s="54"/>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row>
    <row r="3334" spans="1:63" s="901" customFormat="1" ht="15" customHeight="1" x14ac:dyDescent="0.15">
      <c r="A3334" s="1"/>
      <c r="B3334" s="1"/>
      <c r="C3334" s="1"/>
      <c r="D3334" s="1"/>
      <c r="E3334" s="1"/>
      <c r="F3334" s="1"/>
      <c r="G3334" s="1"/>
      <c r="H3334" s="1"/>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50"/>
      <c r="AG3334" s="54"/>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row>
    <row r="3335" spans="1:63" s="901" customFormat="1" ht="15" customHeight="1" x14ac:dyDescent="0.15">
      <c r="A3335" s="1"/>
      <c r="B3335" s="1"/>
      <c r="C3335" s="1"/>
      <c r="D3335" s="1"/>
      <c r="E3335" s="1"/>
      <c r="F3335" s="1"/>
      <c r="G3335" s="1"/>
      <c r="H3335" s="1"/>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50"/>
      <c r="AG3335" s="54"/>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row>
    <row r="3336" spans="1:63" s="901" customFormat="1" ht="15" customHeight="1" x14ac:dyDescent="0.15">
      <c r="A3336" s="1"/>
      <c r="B3336" s="1"/>
      <c r="C3336" s="1"/>
      <c r="D3336" s="1"/>
      <c r="E3336" s="1"/>
      <c r="F3336" s="1"/>
      <c r="G3336" s="1"/>
      <c r="H3336" s="1"/>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50"/>
      <c r="AG3336" s="54"/>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row>
    <row r="3337" spans="1:63" s="901" customFormat="1" ht="15" customHeight="1" x14ac:dyDescent="0.15">
      <c r="A3337" s="1"/>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50"/>
      <c r="AG3337" s="54"/>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row>
    <row r="3338" spans="1:63" s="901" customFormat="1" ht="15" customHeight="1" x14ac:dyDescent="0.15">
      <c r="A3338" s="1"/>
      <c r="B3338" s="1"/>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50"/>
      <c r="AG3338" s="54"/>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row>
    <row r="3339" spans="1:63" s="901" customFormat="1" ht="15" customHeight="1" x14ac:dyDescent="0.15">
      <c r="A3339" s="1"/>
      <c r="B3339" s="1"/>
      <c r="C3339" s="1"/>
      <c r="D3339" s="1"/>
      <c r="E3339" s="1"/>
      <c r="F3339" s="1"/>
      <c r="G3339" s="1"/>
      <c r="H3339" s="1"/>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50"/>
      <c r="AG3339" s="54"/>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row>
    <row r="3340" spans="1:63" s="901" customFormat="1" ht="15" customHeight="1" x14ac:dyDescent="0.15">
      <c r="A3340" s="1"/>
      <c r="B3340" s="1"/>
      <c r="C3340" s="1"/>
      <c r="D3340" s="1"/>
      <c r="E3340" s="1"/>
      <c r="F3340" s="1"/>
      <c r="G3340" s="1"/>
      <c r="H3340" s="1"/>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50"/>
      <c r="AG3340" s="54"/>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row>
    <row r="3341" spans="1:63" s="901" customFormat="1" ht="15" customHeight="1" x14ac:dyDescent="0.15">
      <c r="A3341" s="1"/>
      <c r="B3341" s="1"/>
      <c r="C3341" s="1"/>
      <c r="D3341" s="1"/>
      <c r="E3341" s="1"/>
      <c r="F3341" s="1"/>
      <c r="G3341" s="1"/>
      <c r="H3341" s="1"/>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50"/>
      <c r="AG3341" s="54"/>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row>
    <row r="3342" spans="1:63" s="901" customFormat="1" ht="15" customHeight="1" x14ac:dyDescent="0.15">
      <c r="A3342" s="1"/>
      <c r="B3342" s="1"/>
      <c r="C3342" s="1"/>
      <c r="D3342" s="1"/>
      <c r="E3342" s="1"/>
      <c r="F3342" s="1"/>
      <c r="G3342" s="1"/>
      <c r="H3342" s="1"/>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50"/>
      <c r="AG3342" s="54"/>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row>
    <row r="3343" spans="1:63" s="901" customFormat="1" ht="15" customHeight="1" x14ac:dyDescent="0.15">
      <c r="A3343" s="1"/>
      <c r="B3343" s="1"/>
      <c r="C3343" s="1"/>
      <c r="D3343" s="1"/>
      <c r="E3343" s="1"/>
      <c r="F3343" s="1"/>
      <c r="G3343" s="1"/>
      <c r="H3343" s="1"/>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50"/>
      <c r="AG3343" s="54"/>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row>
    <row r="3344" spans="1:63" s="901" customFormat="1" ht="15" customHeight="1" x14ac:dyDescent="0.15">
      <c r="A3344" s="1"/>
      <c r="B3344" s="1"/>
      <c r="C3344" s="1"/>
      <c r="D3344" s="1"/>
      <c r="E3344" s="1"/>
      <c r="F3344" s="1"/>
      <c r="G3344" s="1"/>
      <c r="H3344" s="1"/>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50"/>
      <c r="AG3344" s="54"/>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row>
    <row r="3345" spans="1:63" s="901" customFormat="1" ht="15" customHeight="1" x14ac:dyDescent="0.15">
      <c r="A3345" s="1"/>
      <c r="B3345" s="1"/>
      <c r="C3345" s="1"/>
      <c r="D3345" s="1"/>
      <c r="E3345" s="1"/>
      <c r="F3345" s="1"/>
      <c r="G3345" s="1"/>
      <c r="H3345" s="1"/>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50"/>
      <c r="AG3345" s="54"/>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row>
    <row r="3346" spans="1:63" s="901" customFormat="1" ht="15" customHeight="1" x14ac:dyDescent="0.15">
      <c r="A3346" s="1"/>
      <c r="B3346" s="1"/>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50"/>
      <c r="AG3346" s="54"/>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row>
    <row r="3347" spans="1:63" s="901" customFormat="1" ht="15" customHeight="1" x14ac:dyDescent="0.15">
      <c r="A3347" s="1"/>
      <c r="B3347" s="1"/>
      <c r="C3347" s="1"/>
      <c r="D3347" s="1"/>
      <c r="E3347" s="1"/>
      <c r="F3347" s="1"/>
      <c r="G3347" s="1"/>
      <c r="H3347" s="1"/>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50"/>
      <c r="AG3347" s="54"/>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row>
    <row r="3348" spans="1:63" s="901" customFormat="1" ht="15" customHeight="1" x14ac:dyDescent="0.15">
      <c r="A3348" s="1"/>
      <c r="B3348" s="1"/>
      <c r="C3348" s="1"/>
      <c r="D3348" s="1"/>
      <c r="E3348" s="1"/>
      <c r="F3348" s="1"/>
      <c r="G3348" s="1"/>
      <c r="H3348" s="1"/>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50"/>
      <c r="AG3348" s="54"/>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row>
    <row r="3349" spans="1:63" s="901" customFormat="1" ht="15" customHeight="1" x14ac:dyDescent="0.15">
      <c r="A3349" s="1"/>
      <c r="B3349" s="1"/>
      <c r="C3349" s="1"/>
      <c r="D3349" s="1"/>
      <c r="E3349" s="1"/>
      <c r="F3349" s="1"/>
      <c r="G3349" s="1"/>
      <c r="H3349" s="1"/>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50"/>
      <c r="AG3349" s="54"/>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row>
    <row r="3350" spans="1:63" s="901" customFormat="1" ht="15" customHeight="1" x14ac:dyDescent="0.15">
      <c r="A3350" s="1"/>
      <c r="B3350" s="1"/>
      <c r="C3350" s="1"/>
      <c r="D3350" s="1"/>
      <c r="E3350" s="1"/>
      <c r="F3350" s="1"/>
      <c r="G3350" s="1"/>
      <c r="H3350" s="1"/>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50"/>
      <c r="AG3350" s="54"/>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row>
    <row r="3351" spans="1:63" s="901" customFormat="1" ht="15" customHeight="1" x14ac:dyDescent="0.15">
      <c r="A3351" s="1"/>
      <c r="B3351" s="1"/>
      <c r="C3351" s="1"/>
      <c r="D3351" s="1"/>
      <c r="E3351" s="1"/>
      <c r="F3351" s="1"/>
      <c r="G3351" s="1"/>
      <c r="H3351" s="1"/>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50"/>
      <c r="AG3351" s="54"/>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row>
    <row r="3352" spans="1:63" s="901" customFormat="1" ht="15" customHeight="1" x14ac:dyDescent="0.15">
      <c r="A3352" s="1"/>
      <c r="B3352" s="1"/>
      <c r="C3352" s="1"/>
      <c r="D3352" s="1"/>
      <c r="E3352" s="1"/>
      <c r="F3352" s="1"/>
      <c r="G3352" s="1"/>
      <c r="H3352" s="1"/>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50"/>
      <c r="AG3352" s="54"/>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row>
    <row r="3353" spans="1:63" s="901" customFormat="1" ht="15" customHeight="1" x14ac:dyDescent="0.15">
      <c r="A3353" s="1"/>
      <c r="B3353" s="1"/>
      <c r="C3353" s="1"/>
      <c r="D3353" s="1"/>
      <c r="E3353" s="1"/>
      <c r="F3353" s="1"/>
      <c r="G3353" s="1"/>
      <c r="H3353" s="1"/>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50"/>
      <c r="AG3353" s="54"/>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row>
    <row r="3354" spans="1:63" s="901" customFormat="1" ht="15" customHeight="1" x14ac:dyDescent="0.15">
      <c r="A3354" s="1"/>
      <c r="B3354" s="1"/>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50"/>
      <c r="AG3354" s="54"/>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row>
    <row r="3355" spans="1:63" s="901" customFormat="1" ht="15" customHeight="1" x14ac:dyDescent="0.15">
      <c r="A3355" s="1"/>
      <c r="B3355" s="1"/>
      <c r="C3355" s="1"/>
      <c r="D3355" s="1"/>
      <c r="E3355" s="1"/>
      <c r="F3355" s="1"/>
      <c r="G3355" s="1"/>
      <c r="H3355" s="1"/>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50"/>
      <c r="AG3355" s="54"/>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row>
    <row r="3356" spans="1:63" s="901" customFormat="1" ht="15" customHeight="1" x14ac:dyDescent="0.15">
      <c r="A3356" s="1"/>
      <c r="B3356" s="1"/>
      <c r="C3356" s="1"/>
      <c r="D3356" s="1"/>
      <c r="E3356" s="1"/>
      <c r="F3356" s="1"/>
      <c r="G3356" s="1"/>
      <c r="H3356" s="1"/>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50"/>
      <c r="AG3356" s="54"/>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row>
    <row r="3357" spans="1:63" s="901" customFormat="1" ht="15" customHeight="1" x14ac:dyDescent="0.15">
      <c r="A3357" s="1"/>
      <c r="B3357" s="1"/>
      <c r="C3357" s="1"/>
      <c r="D3357" s="1"/>
      <c r="E3357" s="1"/>
      <c r="F3357" s="1"/>
      <c r="G3357" s="1"/>
      <c r="H3357" s="1"/>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50"/>
      <c r="AG3357" s="54"/>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row>
    <row r="3358" spans="1:63" s="901" customFormat="1" ht="15" customHeight="1" x14ac:dyDescent="0.15">
      <c r="A3358" s="1"/>
      <c r="B3358" s="1"/>
      <c r="C3358" s="1"/>
      <c r="D3358" s="1"/>
      <c r="E3358" s="1"/>
      <c r="F3358" s="1"/>
      <c r="G3358" s="1"/>
      <c r="H3358" s="1"/>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50"/>
      <c r="AG3358" s="54"/>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row>
    <row r="3359" spans="1:63" s="901" customFormat="1" ht="15" customHeight="1" x14ac:dyDescent="0.15">
      <c r="A3359" s="1"/>
      <c r="B3359" s="1"/>
      <c r="C3359" s="1"/>
      <c r="D3359" s="1"/>
      <c r="E3359" s="1"/>
      <c r="F3359" s="1"/>
      <c r="G3359" s="1"/>
      <c r="H3359" s="1"/>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50"/>
      <c r="AG3359" s="54"/>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row>
    <row r="3360" spans="1:63" s="901" customFormat="1" ht="15" customHeight="1" x14ac:dyDescent="0.15">
      <c r="A3360" s="1"/>
      <c r="B3360" s="1"/>
      <c r="C3360" s="1"/>
      <c r="D3360" s="1"/>
      <c r="E3360" s="1"/>
      <c r="F3360" s="1"/>
      <c r="G3360" s="1"/>
      <c r="H3360" s="1"/>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50"/>
      <c r="AG3360" s="54"/>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row>
    <row r="3361" spans="1:63" s="901" customFormat="1" ht="15" customHeight="1" x14ac:dyDescent="0.15">
      <c r="A3361" s="1"/>
      <c r="B3361" s="1"/>
      <c r="C3361" s="1"/>
      <c r="D3361" s="1"/>
      <c r="E3361" s="1"/>
      <c r="F3361" s="1"/>
      <c r="G3361" s="1"/>
      <c r="H3361" s="1"/>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50"/>
      <c r="AG3361" s="54"/>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row>
    <row r="3362" spans="1:63" s="901" customFormat="1" ht="15" customHeight="1" x14ac:dyDescent="0.15">
      <c r="A3362" s="1"/>
      <c r="B3362" s="1"/>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50"/>
      <c r="AG3362" s="54"/>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row>
    <row r="3363" spans="1:63" s="901" customFormat="1" ht="15" customHeight="1" x14ac:dyDescent="0.15">
      <c r="A3363" s="1"/>
      <c r="B3363" s="1"/>
      <c r="C3363" s="1"/>
      <c r="D3363" s="1"/>
      <c r="E3363" s="1"/>
      <c r="F3363" s="1"/>
      <c r="G3363" s="1"/>
      <c r="H3363" s="1"/>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50"/>
      <c r="AG3363" s="54"/>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row>
    <row r="3364" spans="1:63" s="901" customFormat="1" ht="15" customHeight="1" x14ac:dyDescent="0.15">
      <c r="A3364" s="1"/>
      <c r="B3364" s="1"/>
      <c r="C3364" s="1"/>
      <c r="D3364" s="1"/>
      <c r="E3364" s="1"/>
      <c r="F3364" s="1"/>
      <c r="G3364" s="1"/>
      <c r="H3364" s="1"/>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50"/>
      <c r="AG3364" s="54"/>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row>
    <row r="3365" spans="1:63" s="901" customFormat="1" ht="15" customHeight="1" x14ac:dyDescent="0.15">
      <c r="A3365" s="1"/>
      <c r="B3365" s="1"/>
      <c r="C3365" s="1"/>
      <c r="D3365" s="1"/>
      <c r="E3365" s="1"/>
      <c r="F3365" s="1"/>
      <c r="G3365" s="1"/>
      <c r="H3365" s="1"/>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50"/>
      <c r="AG3365" s="54"/>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row>
    <row r="3366" spans="1:63" s="901" customFormat="1" ht="15" customHeight="1" x14ac:dyDescent="0.15">
      <c r="A3366" s="1"/>
      <c r="B3366" s="1"/>
      <c r="C3366" s="1"/>
      <c r="D3366" s="1"/>
      <c r="E3366" s="1"/>
      <c r="F3366" s="1"/>
      <c r="G3366" s="1"/>
      <c r="H3366" s="1"/>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50"/>
      <c r="AG3366" s="54"/>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row>
    <row r="3367" spans="1:63" s="901" customFormat="1" ht="15" customHeight="1" x14ac:dyDescent="0.15">
      <c r="A3367" s="1"/>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50"/>
      <c r="AG3367" s="54"/>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row>
    <row r="3368" spans="1:63" s="901" customFormat="1" ht="15" customHeight="1" x14ac:dyDescent="0.15">
      <c r="A3368" s="1"/>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50"/>
      <c r="AG3368" s="54"/>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row>
    <row r="3369" spans="1:63" s="901" customFormat="1" ht="15" customHeight="1" x14ac:dyDescent="0.15">
      <c r="A3369" s="1"/>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50"/>
      <c r="AG3369" s="54"/>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row>
    <row r="3370" spans="1:63" s="901" customFormat="1" ht="15" customHeight="1" x14ac:dyDescent="0.15">
      <c r="A3370" s="1"/>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50"/>
      <c r="AG3370" s="54"/>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row>
    <row r="3371" spans="1:63" s="901" customFormat="1" ht="15" customHeight="1" x14ac:dyDescent="0.15">
      <c r="A3371" s="1"/>
      <c r="B3371" s="1"/>
      <c r="C3371" s="1"/>
      <c r="D3371" s="1"/>
      <c r="E3371" s="1"/>
      <c r="F3371" s="1"/>
      <c r="G3371" s="1"/>
      <c r="H3371" s="1"/>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50"/>
      <c r="AG3371" s="54"/>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row>
    <row r="3372" spans="1:63" s="901" customFormat="1" ht="15" customHeight="1" x14ac:dyDescent="0.15">
      <c r="A3372" s="1"/>
      <c r="B3372" s="1"/>
      <c r="C3372" s="1"/>
      <c r="D3372" s="1"/>
      <c r="E3372" s="1"/>
      <c r="F3372" s="1"/>
      <c r="G3372" s="1"/>
      <c r="H3372" s="1"/>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50"/>
      <c r="AG3372" s="54"/>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row>
    <row r="3373" spans="1:63" s="901" customFormat="1" ht="15" customHeight="1" x14ac:dyDescent="0.15">
      <c r="A3373" s="1"/>
      <c r="B3373" s="1"/>
      <c r="C3373" s="1"/>
      <c r="D3373" s="1"/>
      <c r="E3373" s="1"/>
      <c r="F3373" s="1"/>
      <c r="G3373" s="1"/>
      <c r="H3373" s="1"/>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50"/>
      <c r="AG3373" s="54"/>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row>
    <row r="3374" spans="1:63" s="901" customFormat="1" ht="15" customHeight="1" x14ac:dyDescent="0.15">
      <c r="A3374" s="1"/>
      <c r="B3374" s="1"/>
      <c r="C3374" s="1"/>
      <c r="D3374" s="1"/>
      <c r="E3374" s="1"/>
      <c r="F3374" s="1"/>
      <c r="G3374" s="1"/>
      <c r="H3374" s="1"/>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50"/>
      <c r="AG3374" s="54"/>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row>
    <row r="3375" spans="1:63" s="901" customFormat="1" ht="15" customHeight="1" x14ac:dyDescent="0.15">
      <c r="A3375" s="1"/>
      <c r="B3375" s="1"/>
      <c r="C3375" s="1"/>
      <c r="D3375" s="1"/>
      <c r="E3375" s="1"/>
      <c r="F3375" s="1"/>
      <c r="G3375" s="1"/>
      <c r="H3375" s="1"/>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50"/>
      <c r="AG3375" s="54"/>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row>
    <row r="3376" spans="1:63" s="901" customFormat="1" ht="15" customHeight="1" x14ac:dyDescent="0.15">
      <c r="A3376" s="1"/>
      <c r="B3376" s="1"/>
      <c r="C3376" s="1"/>
      <c r="D3376" s="1"/>
      <c r="E3376" s="1"/>
      <c r="F3376" s="1"/>
      <c r="G3376" s="1"/>
      <c r="H3376" s="1"/>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50"/>
      <c r="AG3376" s="54"/>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row>
    <row r="3377" spans="1:63" s="901" customFormat="1" ht="15" customHeight="1" x14ac:dyDescent="0.15">
      <c r="A3377" s="1"/>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50"/>
      <c r="AG3377" s="54"/>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row>
    <row r="3378" spans="1:63" s="901" customFormat="1" ht="15" customHeight="1" x14ac:dyDescent="0.15">
      <c r="A3378" s="1"/>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50"/>
      <c r="AG3378" s="54"/>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row>
    <row r="3379" spans="1:63" s="901" customFormat="1" ht="15" customHeight="1" x14ac:dyDescent="0.15">
      <c r="A3379" s="1"/>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50"/>
      <c r="AG3379" s="54"/>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row>
    <row r="3380" spans="1:63" s="901" customFormat="1" ht="15" customHeight="1" x14ac:dyDescent="0.15">
      <c r="A3380" s="1"/>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50"/>
      <c r="AG3380" s="54"/>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row>
    <row r="3381" spans="1:63" s="901" customFormat="1" ht="15" customHeight="1" x14ac:dyDescent="0.15">
      <c r="A3381" s="1"/>
      <c r="B3381" s="1"/>
      <c r="C3381" s="1"/>
      <c r="D3381" s="1"/>
      <c r="E3381" s="1"/>
      <c r="F3381" s="1"/>
      <c r="G3381" s="1"/>
      <c r="H3381" s="1"/>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50"/>
      <c r="AG3381" s="54"/>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row>
    <row r="3382" spans="1:63" s="901" customFormat="1" ht="15" customHeight="1" x14ac:dyDescent="0.15">
      <c r="A3382" s="1"/>
      <c r="B3382" s="1"/>
      <c r="C3382" s="1"/>
      <c r="D3382" s="1"/>
      <c r="E3382" s="1"/>
      <c r="F3382" s="1"/>
      <c r="G3382" s="1"/>
      <c r="H3382" s="1"/>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50"/>
      <c r="AG3382" s="54"/>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row>
    <row r="3383" spans="1:63" s="901" customFormat="1" ht="15" customHeight="1" x14ac:dyDescent="0.15">
      <c r="A3383" s="1"/>
      <c r="B3383" s="1"/>
      <c r="C3383" s="1"/>
      <c r="D3383" s="1"/>
      <c r="E3383" s="1"/>
      <c r="F3383" s="1"/>
      <c r="G3383" s="1"/>
      <c r="H3383" s="1"/>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50"/>
      <c r="AG3383" s="54"/>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row>
    <row r="3384" spans="1:63" s="901" customFormat="1" ht="15" customHeight="1" x14ac:dyDescent="0.15">
      <c r="A3384" s="1"/>
      <c r="B3384" s="1"/>
      <c r="C3384" s="1"/>
      <c r="D3384" s="1"/>
      <c r="E3384" s="1"/>
      <c r="F3384" s="1"/>
      <c r="G3384" s="1"/>
      <c r="H3384" s="1"/>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50"/>
      <c r="AG3384" s="54"/>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row>
    <row r="3385" spans="1:63" s="901" customFormat="1" ht="15" customHeight="1" x14ac:dyDescent="0.15">
      <c r="A3385" s="1"/>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50"/>
      <c r="AG3385" s="54"/>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row>
    <row r="3386" spans="1:63" s="901" customFormat="1" ht="15" customHeight="1" x14ac:dyDescent="0.15">
      <c r="A3386" s="1"/>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50"/>
      <c r="AG3386" s="54"/>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row>
    <row r="3387" spans="1:63" s="901" customFormat="1" ht="15" customHeight="1" x14ac:dyDescent="0.15">
      <c r="A3387" s="1"/>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50"/>
      <c r="AG3387" s="54"/>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row>
    <row r="3388" spans="1:63" s="901" customFormat="1" ht="15" customHeight="1" x14ac:dyDescent="0.15">
      <c r="A3388" s="1"/>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50"/>
      <c r="AG3388" s="54"/>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row>
    <row r="3389" spans="1:63" s="901" customFormat="1" ht="15" customHeight="1" x14ac:dyDescent="0.15">
      <c r="A3389" s="1"/>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50"/>
      <c r="AG3389" s="54"/>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row>
    <row r="3390" spans="1:63" s="901" customFormat="1" ht="15" customHeight="1" x14ac:dyDescent="0.15">
      <c r="A3390" s="1"/>
      <c r="B3390" s="1"/>
      <c r="C3390" s="1"/>
      <c r="D3390" s="1"/>
      <c r="E3390" s="1"/>
      <c r="F3390" s="1"/>
      <c r="G3390" s="1"/>
      <c r="H3390" s="1"/>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50"/>
      <c r="AG3390" s="54"/>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row>
    <row r="3391" spans="1:63" s="901" customFormat="1" ht="15" customHeight="1" x14ac:dyDescent="0.15">
      <c r="A3391" s="1"/>
      <c r="B3391" s="1"/>
      <c r="C3391" s="1"/>
      <c r="D3391" s="1"/>
      <c r="E3391" s="1"/>
      <c r="F3391" s="1"/>
      <c r="G3391" s="1"/>
      <c r="H3391" s="1"/>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50"/>
      <c r="AG3391" s="54"/>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row>
    <row r="3392" spans="1:63" s="901" customFormat="1" ht="15" customHeight="1" x14ac:dyDescent="0.15">
      <c r="A3392" s="1"/>
      <c r="B3392" s="1"/>
      <c r="C3392" s="1"/>
      <c r="D3392" s="1"/>
      <c r="E3392" s="1"/>
      <c r="F3392" s="1"/>
      <c r="G3392" s="1"/>
      <c r="H3392" s="1"/>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50"/>
      <c r="AG3392" s="54"/>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row>
    <row r="3393" spans="1:63" s="901" customFormat="1" ht="15" customHeight="1" x14ac:dyDescent="0.15">
      <c r="A3393" s="1"/>
      <c r="B3393" s="1"/>
      <c r="C3393" s="1"/>
      <c r="D3393" s="1"/>
      <c r="E3393" s="1"/>
      <c r="F3393" s="1"/>
      <c r="G3393" s="1"/>
      <c r="H3393" s="1"/>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50"/>
      <c r="AG3393" s="54"/>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row>
    <row r="3394" spans="1:63" s="901" customFormat="1" ht="15" customHeight="1" x14ac:dyDescent="0.15">
      <c r="A3394" s="1"/>
      <c r="B3394" s="1"/>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50"/>
      <c r="AG3394" s="54"/>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row>
    <row r="3395" spans="1:63" s="901" customFormat="1" ht="15" customHeight="1" x14ac:dyDescent="0.15">
      <c r="A3395" s="1"/>
      <c r="B3395" s="1"/>
      <c r="C3395" s="1"/>
      <c r="D3395" s="1"/>
      <c r="E3395" s="1"/>
      <c r="F3395" s="1"/>
      <c r="G3395" s="1"/>
      <c r="H3395" s="1"/>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50"/>
      <c r="AG3395" s="54"/>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row>
    <row r="3396" spans="1:63" s="901" customFormat="1" ht="15" customHeight="1" x14ac:dyDescent="0.15">
      <c r="A3396" s="1"/>
      <c r="B3396" s="1"/>
      <c r="C3396" s="1"/>
      <c r="D3396" s="1"/>
      <c r="E3396" s="1"/>
      <c r="F3396" s="1"/>
      <c r="G3396" s="1"/>
      <c r="H3396" s="1"/>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50"/>
      <c r="AG3396" s="54"/>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row>
    <row r="3397" spans="1:63" s="901" customFormat="1" ht="15" customHeight="1" x14ac:dyDescent="0.15">
      <c r="A3397" s="1"/>
      <c r="B3397" s="1"/>
      <c r="C3397" s="1"/>
      <c r="D3397" s="1"/>
      <c r="E3397" s="1"/>
      <c r="F3397" s="1"/>
      <c r="G3397" s="1"/>
      <c r="H3397" s="1"/>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50"/>
      <c r="AG3397" s="54"/>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row>
    <row r="3398" spans="1:63" s="901" customFormat="1" ht="15" customHeight="1" x14ac:dyDescent="0.15">
      <c r="A3398" s="1"/>
      <c r="B3398" s="1"/>
      <c r="C3398" s="1"/>
      <c r="D3398" s="1"/>
      <c r="E3398" s="1"/>
      <c r="F3398" s="1"/>
      <c r="G3398" s="1"/>
      <c r="H3398" s="1"/>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50"/>
      <c r="AG3398" s="54"/>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row>
    <row r="3399" spans="1:63" s="901" customFormat="1" ht="15" customHeight="1" x14ac:dyDescent="0.15">
      <c r="A3399" s="1"/>
      <c r="B3399" s="1"/>
      <c r="C3399" s="1"/>
      <c r="D3399" s="1"/>
      <c r="E3399" s="1"/>
      <c r="F3399" s="1"/>
      <c r="G3399" s="1"/>
      <c r="H3399" s="1"/>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50"/>
      <c r="AG3399" s="54"/>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row>
    <row r="3400" spans="1:63" s="901" customFormat="1" ht="15" customHeight="1" x14ac:dyDescent="0.15">
      <c r="A3400" s="1"/>
      <c r="B3400" s="1"/>
      <c r="C3400" s="1"/>
      <c r="D3400" s="1"/>
      <c r="E3400" s="1"/>
      <c r="F3400" s="1"/>
      <c r="G3400" s="1"/>
      <c r="H3400" s="1"/>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50"/>
      <c r="AG3400" s="54"/>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row>
    <row r="3401" spans="1:63" s="901" customFormat="1" ht="15" customHeight="1" x14ac:dyDescent="0.15">
      <c r="A3401" s="1"/>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50"/>
      <c r="AG3401" s="54"/>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row>
    <row r="3402" spans="1:63" s="901" customFormat="1" ht="15" customHeight="1" x14ac:dyDescent="0.15">
      <c r="A3402" s="1"/>
      <c r="B3402" s="1"/>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50"/>
      <c r="AG3402" s="54"/>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row>
    <row r="3403" spans="1:63" s="901" customFormat="1" ht="15" customHeight="1" x14ac:dyDescent="0.15">
      <c r="A3403" s="1"/>
      <c r="B3403" s="1"/>
      <c r="C3403" s="1"/>
      <c r="D3403" s="1"/>
      <c r="E3403" s="1"/>
      <c r="F3403" s="1"/>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50"/>
      <c r="AG3403" s="54"/>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row>
    <row r="3404" spans="1:63" s="901" customFormat="1" ht="15" customHeight="1" x14ac:dyDescent="0.15">
      <c r="A3404" s="1"/>
      <c r="B3404" s="1"/>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50"/>
      <c r="AG3404" s="54"/>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row>
    <row r="3405" spans="1:63" s="901" customFormat="1" ht="15" customHeight="1" x14ac:dyDescent="0.15">
      <c r="A3405" s="1"/>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50"/>
      <c r="AG3405" s="54"/>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row>
    <row r="3406" spans="1:63" s="901" customFormat="1" ht="15" customHeight="1" x14ac:dyDescent="0.15">
      <c r="A3406" s="1"/>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50"/>
      <c r="AG3406" s="54"/>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row>
    <row r="3407" spans="1:63" s="901" customFormat="1" ht="15" customHeight="1" x14ac:dyDescent="0.15">
      <c r="A3407" s="1"/>
      <c r="B3407" s="1"/>
      <c r="C3407" s="1"/>
      <c r="D3407" s="1"/>
      <c r="E3407" s="1"/>
      <c r="F3407" s="1"/>
      <c r="G3407" s="1"/>
      <c r="H3407" s="1"/>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50"/>
      <c r="AG3407" s="54"/>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row>
    <row r="3408" spans="1:63" s="901" customFormat="1" ht="15" customHeight="1" x14ac:dyDescent="0.15">
      <c r="A3408" s="1"/>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50"/>
      <c r="AG3408" s="54"/>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row>
    <row r="3409" spans="1:63" s="901" customFormat="1" ht="15" customHeight="1" x14ac:dyDescent="0.15">
      <c r="A3409" s="1"/>
      <c r="B3409" s="1"/>
      <c r="C3409" s="1"/>
      <c r="D3409" s="1"/>
      <c r="E3409" s="1"/>
      <c r="F3409" s="1"/>
      <c r="G3409" s="1"/>
      <c r="H3409" s="1"/>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50"/>
      <c r="AG3409" s="54"/>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row>
    <row r="3410" spans="1:63" s="901" customFormat="1" ht="15" customHeight="1" x14ac:dyDescent="0.15">
      <c r="A3410" s="1"/>
      <c r="B3410" s="1"/>
      <c r="C3410" s="1"/>
      <c r="D3410" s="1"/>
      <c r="E3410" s="1"/>
      <c r="F3410" s="1"/>
      <c r="G3410" s="1"/>
      <c r="H3410" s="1"/>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50"/>
      <c r="AG3410" s="54"/>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row>
    <row r="3411" spans="1:63" s="901" customFormat="1" ht="15" customHeight="1" x14ac:dyDescent="0.15">
      <c r="A3411" s="1"/>
      <c r="B3411" s="1"/>
      <c r="C3411" s="1"/>
      <c r="D3411" s="1"/>
      <c r="E3411" s="1"/>
      <c r="F3411" s="1"/>
      <c r="G3411" s="1"/>
      <c r="H3411" s="1"/>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50"/>
      <c r="AG3411" s="54"/>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row>
    <row r="3412" spans="1:63" s="901" customFormat="1" ht="15" customHeight="1" x14ac:dyDescent="0.15">
      <c r="A3412" s="1"/>
      <c r="B3412" s="1"/>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50"/>
      <c r="AG3412" s="54"/>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row>
    <row r="3413" spans="1:63" s="901" customFormat="1" ht="15" customHeight="1" x14ac:dyDescent="0.15">
      <c r="A3413" s="1"/>
      <c r="B3413" s="1"/>
      <c r="C3413" s="1"/>
      <c r="D3413" s="1"/>
      <c r="E3413" s="1"/>
      <c r="F3413" s="1"/>
      <c r="G3413" s="1"/>
      <c r="H3413" s="1"/>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50"/>
      <c r="AG3413" s="54"/>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row>
    <row r="3414" spans="1:63" s="901" customFormat="1" ht="15" customHeight="1" x14ac:dyDescent="0.15">
      <c r="A3414" s="1"/>
      <c r="B3414" s="1"/>
      <c r="C3414" s="1"/>
      <c r="D3414" s="1"/>
      <c r="E3414" s="1"/>
      <c r="F3414" s="1"/>
      <c r="G3414" s="1"/>
      <c r="H3414" s="1"/>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50"/>
      <c r="AG3414" s="54"/>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row>
    <row r="3415" spans="1:63" s="901" customFormat="1" ht="15" customHeight="1" x14ac:dyDescent="0.15">
      <c r="A3415" s="1"/>
      <c r="B3415" s="1"/>
      <c r="C3415" s="1"/>
      <c r="D3415" s="1"/>
      <c r="E3415" s="1"/>
      <c r="F3415" s="1"/>
      <c r="G3415" s="1"/>
      <c r="H3415" s="1"/>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50"/>
      <c r="AG3415" s="54"/>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row>
    <row r="3416" spans="1:63" s="901" customFormat="1" ht="15" customHeight="1" x14ac:dyDescent="0.15">
      <c r="A3416" s="1"/>
      <c r="B3416" s="1"/>
      <c r="C3416" s="1"/>
      <c r="D3416" s="1"/>
      <c r="E3416" s="1"/>
      <c r="F3416" s="1"/>
      <c r="G3416" s="1"/>
      <c r="H3416" s="1"/>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50"/>
      <c r="AG3416" s="54"/>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row>
    <row r="3417" spans="1:63" s="901" customFormat="1" ht="15" customHeight="1" x14ac:dyDescent="0.15">
      <c r="A3417" s="1"/>
      <c r="B3417" s="1"/>
      <c r="C3417" s="1"/>
      <c r="D3417" s="1"/>
      <c r="E3417" s="1"/>
      <c r="F3417" s="1"/>
      <c r="G3417" s="1"/>
      <c r="H3417" s="1"/>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50"/>
      <c r="AG3417" s="54"/>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row>
    <row r="3418" spans="1:63" s="901" customFormat="1" ht="15" customHeight="1" x14ac:dyDescent="0.15">
      <c r="A3418" s="1"/>
      <c r="B3418" s="1"/>
      <c r="C3418" s="1"/>
      <c r="D3418" s="1"/>
      <c r="E3418" s="1"/>
      <c r="F3418" s="1"/>
      <c r="G3418" s="1"/>
      <c r="H3418" s="1"/>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50"/>
      <c r="AG3418" s="54"/>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row>
    <row r="3419" spans="1:63" s="901" customFormat="1" ht="15" customHeight="1" x14ac:dyDescent="0.15">
      <c r="A3419" s="1"/>
      <c r="B3419" s="1"/>
      <c r="C3419" s="1"/>
      <c r="D3419" s="1"/>
      <c r="E3419" s="1"/>
      <c r="F3419" s="1"/>
      <c r="G3419" s="1"/>
      <c r="H3419" s="1"/>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50"/>
      <c r="AG3419" s="54"/>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row>
    <row r="3420" spans="1:63" s="901" customFormat="1" ht="15" customHeight="1" x14ac:dyDescent="0.15">
      <c r="A3420" s="1"/>
      <c r="B3420" s="1"/>
      <c r="C3420" s="1"/>
      <c r="D3420" s="1"/>
      <c r="E3420" s="1"/>
      <c r="F3420" s="1"/>
      <c r="G3420" s="1"/>
      <c r="H3420" s="1"/>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50"/>
      <c r="AG3420" s="54"/>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row>
    <row r="3421" spans="1:63" s="901" customFormat="1" ht="15" customHeight="1" x14ac:dyDescent="0.15">
      <c r="A3421" s="1"/>
      <c r="B3421" s="1"/>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50"/>
      <c r="AG3421" s="54"/>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row>
    <row r="3422" spans="1:63" s="901" customFormat="1" ht="15" customHeight="1" x14ac:dyDescent="0.15">
      <c r="A3422" s="1"/>
      <c r="B3422" s="1"/>
      <c r="C3422" s="1"/>
      <c r="D3422" s="1"/>
      <c r="E3422" s="1"/>
      <c r="F3422" s="1"/>
      <c r="G3422" s="1"/>
      <c r="H3422" s="1"/>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50"/>
      <c r="AG3422" s="54"/>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row>
    <row r="3423" spans="1:63" s="901" customFormat="1" ht="15" customHeight="1" x14ac:dyDescent="0.15">
      <c r="A3423" s="1"/>
      <c r="B3423" s="1"/>
      <c r="C3423" s="1"/>
      <c r="D3423" s="1"/>
      <c r="E3423" s="1"/>
      <c r="F3423" s="1"/>
      <c r="G3423" s="1"/>
      <c r="H3423" s="1"/>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50"/>
      <c r="AG3423" s="54"/>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row>
    <row r="3424" spans="1:63" s="901" customFormat="1" ht="15" customHeight="1" x14ac:dyDescent="0.15">
      <c r="A3424" s="1"/>
      <c r="B3424" s="1"/>
      <c r="C3424" s="1"/>
      <c r="D3424" s="1"/>
      <c r="E3424" s="1"/>
      <c r="F3424" s="1"/>
      <c r="G3424" s="1"/>
      <c r="H3424" s="1"/>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50"/>
      <c r="AG3424" s="54"/>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row>
    <row r="3425" spans="1:63" s="901" customFormat="1" ht="15" customHeight="1" x14ac:dyDescent="0.15">
      <c r="A3425" s="1"/>
      <c r="B3425" s="1"/>
      <c r="C3425" s="1"/>
      <c r="D3425" s="1"/>
      <c r="E3425" s="1"/>
      <c r="F3425" s="1"/>
      <c r="G3425" s="1"/>
      <c r="H3425" s="1"/>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50"/>
      <c r="AG3425" s="54"/>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row>
    <row r="3426" spans="1:63" s="901" customFormat="1" ht="15" customHeight="1" x14ac:dyDescent="0.15">
      <c r="A3426" s="1"/>
      <c r="B3426" s="1"/>
      <c r="C3426" s="1"/>
      <c r="D3426" s="1"/>
      <c r="E3426" s="1"/>
      <c r="F3426" s="1"/>
      <c r="G3426" s="1"/>
      <c r="H3426" s="1"/>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50"/>
      <c r="AG3426" s="54"/>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row>
    <row r="3427" spans="1:63" s="901" customFormat="1" ht="15" customHeight="1" x14ac:dyDescent="0.15">
      <c r="A3427" s="1"/>
      <c r="B3427" s="1"/>
      <c r="C3427" s="1"/>
      <c r="D3427" s="1"/>
      <c r="E3427" s="1"/>
      <c r="F3427" s="1"/>
      <c r="G3427" s="1"/>
      <c r="H3427" s="1"/>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50"/>
      <c r="AG3427" s="54"/>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row>
    <row r="3428" spans="1:63" s="901" customFormat="1" ht="15" customHeight="1" x14ac:dyDescent="0.15">
      <c r="A3428" s="1"/>
      <c r="B3428" s="1"/>
      <c r="C3428" s="1"/>
      <c r="D3428" s="1"/>
      <c r="E3428" s="1"/>
      <c r="F3428" s="1"/>
      <c r="G3428" s="1"/>
      <c r="H3428" s="1"/>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50"/>
      <c r="AG3428" s="54"/>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row>
    <row r="3429" spans="1:63" s="901" customFormat="1" ht="15" customHeight="1" x14ac:dyDescent="0.15">
      <c r="A3429" s="1"/>
      <c r="B3429" s="1"/>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50"/>
      <c r="AG3429" s="54"/>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row>
    <row r="3430" spans="1:63" s="901" customFormat="1" ht="15" customHeight="1" x14ac:dyDescent="0.15">
      <c r="A3430" s="1"/>
      <c r="B3430" s="1"/>
      <c r="C3430" s="1"/>
      <c r="D3430" s="1"/>
      <c r="E3430" s="1"/>
      <c r="F3430" s="1"/>
      <c r="G3430" s="1"/>
      <c r="H3430" s="1"/>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50"/>
      <c r="AG3430" s="54"/>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row>
    <row r="3431" spans="1:63" s="901" customFormat="1" ht="15" customHeight="1" x14ac:dyDescent="0.15">
      <c r="A3431" s="1"/>
      <c r="B3431" s="1"/>
      <c r="C3431" s="1"/>
      <c r="D3431" s="1"/>
      <c r="E3431" s="1"/>
      <c r="F3431" s="1"/>
      <c r="G3431" s="1"/>
      <c r="H3431" s="1"/>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50"/>
      <c r="AG3431" s="54"/>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row>
    <row r="3432" spans="1:63" s="901" customFormat="1" ht="15" customHeight="1" x14ac:dyDescent="0.15">
      <c r="A3432" s="1"/>
      <c r="B3432" s="1"/>
      <c r="C3432" s="1"/>
      <c r="D3432" s="1"/>
      <c r="E3432" s="1"/>
      <c r="F3432" s="1"/>
      <c r="G3432" s="1"/>
      <c r="H3432" s="1"/>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50"/>
      <c r="AG3432" s="54"/>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row>
    <row r="3433" spans="1:63" s="901" customFormat="1" ht="15" customHeight="1" x14ac:dyDescent="0.15">
      <c r="A3433" s="1"/>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50"/>
      <c r="AG3433" s="54"/>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row>
    <row r="3434" spans="1:63" s="901" customFormat="1" ht="15" customHeight="1" x14ac:dyDescent="0.15">
      <c r="A3434" s="1"/>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50"/>
      <c r="AG3434" s="54"/>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row>
    <row r="3435" spans="1:63" s="901" customFormat="1" ht="15" customHeight="1" x14ac:dyDescent="0.15">
      <c r="A3435" s="1"/>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50"/>
      <c r="AG3435" s="54"/>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row>
    <row r="3436" spans="1:63" s="901" customFormat="1" ht="15" customHeight="1" x14ac:dyDescent="0.15">
      <c r="A3436" s="1"/>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50"/>
      <c r="AG3436" s="54"/>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row>
    <row r="3437" spans="1:63" s="901" customFormat="1" ht="15" customHeight="1" x14ac:dyDescent="0.15">
      <c r="A3437" s="1"/>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50"/>
      <c r="AG3437" s="54"/>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row>
    <row r="3438" spans="1:63" s="901" customFormat="1" ht="15" customHeight="1" x14ac:dyDescent="0.15">
      <c r="A3438" s="1"/>
      <c r="B3438" s="1"/>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50"/>
      <c r="AG3438" s="54"/>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row>
    <row r="3439" spans="1:63" s="901" customFormat="1" ht="15" customHeight="1" x14ac:dyDescent="0.15">
      <c r="A3439" s="1"/>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50"/>
      <c r="AG3439" s="54"/>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row>
    <row r="3440" spans="1:63" s="901" customFormat="1" ht="15" customHeight="1" x14ac:dyDescent="0.15">
      <c r="A3440" s="1"/>
      <c r="B3440" s="1"/>
      <c r="C3440" s="1"/>
      <c r="D3440" s="1"/>
      <c r="E3440" s="1"/>
      <c r="F3440" s="1"/>
      <c r="G3440" s="1"/>
      <c r="H3440" s="1"/>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50"/>
      <c r="AG3440" s="54"/>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row>
    <row r="3441" spans="1:63" s="901" customFormat="1" ht="15" customHeight="1" x14ac:dyDescent="0.15">
      <c r="A3441" s="1"/>
      <c r="B3441" s="1"/>
      <c r="C3441" s="1"/>
      <c r="D3441" s="1"/>
      <c r="E3441" s="1"/>
      <c r="F3441" s="1"/>
      <c r="G3441" s="1"/>
      <c r="H3441" s="1"/>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50"/>
      <c r="AG3441" s="54"/>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row>
    <row r="3442" spans="1:63" s="901" customFormat="1" ht="15" customHeight="1" x14ac:dyDescent="0.15">
      <c r="A3442" s="1"/>
      <c r="B3442" s="1"/>
      <c r="C3442" s="1"/>
      <c r="D3442" s="1"/>
      <c r="E3442" s="1"/>
      <c r="F3442" s="1"/>
      <c r="G3442" s="1"/>
      <c r="H3442" s="1"/>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50"/>
      <c r="AG3442" s="54"/>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row>
    <row r="3443" spans="1:63" s="901" customFormat="1" ht="15" customHeight="1" x14ac:dyDescent="0.15">
      <c r="A3443" s="1"/>
      <c r="B3443" s="1"/>
      <c r="C3443" s="1"/>
      <c r="D3443" s="1"/>
      <c r="E3443" s="1"/>
      <c r="F3443" s="1"/>
      <c r="G3443" s="1"/>
      <c r="H3443" s="1"/>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50"/>
      <c r="AG3443" s="54"/>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row>
    <row r="3444" spans="1:63" s="901" customFormat="1" ht="15" customHeight="1" x14ac:dyDescent="0.15">
      <c r="A3444" s="1"/>
      <c r="B3444" s="1"/>
      <c r="C3444" s="1"/>
      <c r="D3444" s="1"/>
      <c r="E3444" s="1"/>
      <c r="F3444" s="1"/>
      <c r="G3444" s="1"/>
      <c r="H3444" s="1"/>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50"/>
      <c r="AG3444" s="54"/>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row>
    <row r="3445" spans="1:63" s="901" customFormat="1" ht="15" customHeight="1" x14ac:dyDescent="0.15">
      <c r="A3445" s="1"/>
      <c r="B3445" s="1"/>
      <c r="C3445" s="1"/>
      <c r="D3445" s="1"/>
      <c r="E3445" s="1"/>
      <c r="F3445" s="1"/>
      <c r="G3445" s="1"/>
      <c r="H3445" s="1"/>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50"/>
      <c r="AG3445" s="54"/>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row>
    <row r="3446" spans="1:63" s="901" customFormat="1" ht="15" customHeight="1" x14ac:dyDescent="0.15">
      <c r="A3446" s="1"/>
      <c r="B3446" s="1"/>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50"/>
      <c r="AG3446" s="54"/>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row>
    <row r="3447" spans="1:63" s="901" customFormat="1" ht="15" customHeight="1" x14ac:dyDescent="0.15">
      <c r="A3447" s="1"/>
      <c r="B3447" s="1"/>
      <c r="C3447" s="1"/>
      <c r="D3447" s="1"/>
      <c r="E3447" s="1"/>
      <c r="F3447" s="1"/>
      <c r="G3447" s="1"/>
      <c r="H3447" s="1"/>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50"/>
      <c r="AG3447" s="54"/>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row>
    <row r="3448" spans="1:63" s="901" customFormat="1" ht="15" customHeight="1" x14ac:dyDescent="0.15">
      <c r="A3448" s="1"/>
      <c r="B3448" s="1"/>
      <c r="C3448" s="1"/>
      <c r="D3448" s="1"/>
      <c r="E3448" s="1"/>
      <c r="F3448" s="1"/>
      <c r="G3448" s="1"/>
      <c r="H3448" s="1"/>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50"/>
      <c r="AG3448" s="54"/>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row>
    <row r="3449" spans="1:63" s="901" customFormat="1" ht="15" customHeight="1" x14ac:dyDescent="0.15">
      <c r="A3449" s="1"/>
      <c r="B3449" s="1"/>
      <c r="C3449" s="1"/>
      <c r="D3449" s="1"/>
      <c r="E3449" s="1"/>
      <c r="F3449" s="1"/>
      <c r="G3449" s="1"/>
      <c r="H3449" s="1"/>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50"/>
      <c r="AG3449" s="54"/>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row>
    <row r="3450" spans="1:63" s="901" customFormat="1" ht="15" customHeight="1" x14ac:dyDescent="0.15">
      <c r="A3450" s="1"/>
      <c r="B3450" s="1"/>
      <c r="C3450" s="1"/>
      <c r="D3450" s="1"/>
      <c r="E3450" s="1"/>
      <c r="F3450" s="1"/>
      <c r="G3450" s="1"/>
      <c r="H3450" s="1"/>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50"/>
      <c r="AG3450" s="54"/>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row>
    <row r="3451" spans="1:63" s="901" customFormat="1" ht="15" customHeight="1" x14ac:dyDescent="0.15">
      <c r="A3451" s="1"/>
      <c r="B3451" s="1"/>
      <c r="C3451" s="1"/>
      <c r="D3451" s="1"/>
      <c r="E3451" s="1"/>
      <c r="F3451" s="1"/>
      <c r="G3451" s="1"/>
      <c r="H3451" s="1"/>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50"/>
      <c r="AG3451" s="54"/>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row>
    <row r="3452" spans="1:63" s="901" customFormat="1" ht="15" customHeight="1" x14ac:dyDescent="0.15">
      <c r="A3452" s="1"/>
      <c r="B3452" s="1"/>
      <c r="C3452" s="1"/>
      <c r="D3452" s="1"/>
      <c r="E3452" s="1"/>
      <c r="F3452" s="1"/>
      <c r="G3452" s="1"/>
      <c r="H3452" s="1"/>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50"/>
      <c r="AG3452" s="54"/>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row>
    <row r="3453" spans="1:63" s="901" customFormat="1" ht="15" customHeight="1" x14ac:dyDescent="0.15">
      <c r="A3453" s="1"/>
      <c r="B3453" s="1"/>
      <c r="C3453" s="1"/>
      <c r="D3453" s="1"/>
      <c r="E3453" s="1"/>
      <c r="F3453" s="1"/>
      <c r="G3453" s="1"/>
      <c r="H3453" s="1"/>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50"/>
      <c r="AG3453" s="54"/>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row>
    <row r="3454" spans="1:63" s="901" customFormat="1" ht="15" customHeight="1" x14ac:dyDescent="0.15">
      <c r="A3454" s="1"/>
      <c r="B3454" s="1"/>
      <c r="C3454" s="1"/>
      <c r="D3454" s="1"/>
      <c r="E3454" s="1"/>
      <c r="F3454" s="1"/>
      <c r="G3454" s="1"/>
      <c r="H3454" s="1"/>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50"/>
      <c r="AG3454" s="54"/>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row>
    <row r="3455" spans="1:63" s="901" customFormat="1" ht="15" customHeight="1" x14ac:dyDescent="0.15">
      <c r="A3455" s="1"/>
      <c r="B3455" s="1"/>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50"/>
      <c r="AG3455" s="54"/>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row>
    <row r="3456" spans="1:63" s="901" customFormat="1" ht="15" customHeight="1" x14ac:dyDescent="0.15">
      <c r="A3456" s="1"/>
      <c r="B3456" s="1"/>
      <c r="C3456" s="1"/>
      <c r="D3456" s="1"/>
      <c r="E3456" s="1"/>
      <c r="F3456" s="1"/>
      <c r="G3456" s="1"/>
      <c r="H3456" s="1"/>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50"/>
      <c r="AG3456" s="54"/>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row>
    <row r="3457" spans="1:63" s="901" customFormat="1" ht="15" customHeight="1" x14ac:dyDescent="0.15">
      <c r="A3457" s="1"/>
      <c r="B3457" s="1"/>
      <c r="C3457" s="1"/>
      <c r="D3457" s="1"/>
      <c r="E3457" s="1"/>
      <c r="F3457" s="1"/>
      <c r="G3457" s="1"/>
      <c r="H3457" s="1"/>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50"/>
      <c r="AG3457" s="54"/>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row>
    <row r="3458" spans="1:63" s="901" customFormat="1" ht="15" customHeight="1" x14ac:dyDescent="0.15">
      <c r="A3458" s="1"/>
      <c r="B3458" s="1"/>
      <c r="C3458" s="1"/>
      <c r="D3458" s="1"/>
      <c r="E3458" s="1"/>
      <c r="F3458" s="1"/>
      <c r="G3458" s="1"/>
      <c r="H3458" s="1"/>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50"/>
      <c r="AG3458" s="54"/>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row>
    <row r="3459" spans="1:63" s="901" customFormat="1" ht="15" customHeight="1" x14ac:dyDescent="0.15">
      <c r="A3459" s="1"/>
      <c r="B3459" s="1"/>
      <c r="C3459" s="1"/>
      <c r="D3459" s="1"/>
      <c r="E3459" s="1"/>
      <c r="F3459" s="1"/>
      <c r="G3459" s="1"/>
      <c r="H3459" s="1"/>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50"/>
      <c r="AG3459" s="54"/>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row>
    <row r="3460" spans="1:63" s="901" customFormat="1" ht="15" customHeight="1" x14ac:dyDescent="0.15">
      <c r="A3460" s="1"/>
      <c r="B3460" s="1"/>
      <c r="C3460" s="1"/>
      <c r="D3460" s="1"/>
      <c r="E3460" s="1"/>
      <c r="F3460" s="1"/>
      <c r="G3460" s="1"/>
      <c r="H3460" s="1"/>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50"/>
      <c r="AG3460" s="54"/>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row>
    <row r="3461" spans="1:63" s="901" customFormat="1" ht="15" customHeight="1" x14ac:dyDescent="0.15">
      <c r="A3461" s="1"/>
      <c r="B3461" s="1"/>
      <c r="C3461" s="1"/>
      <c r="D3461" s="1"/>
      <c r="E3461" s="1"/>
      <c r="F3461" s="1"/>
      <c r="G3461" s="1"/>
      <c r="H3461" s="1"/>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50"/>
      <c r="AG3461" s="54"/>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row>
    <row r="3462" spans="1:63" s="901" customFormat="1" ht="15" customHeight="1" x14ac:dyDescent="0.15">
      <c r="A3462" s="1"/>
      <c r="B3462" s="1"/>
      <c r="C3462" s="1"/>
      <c r="D3462" s="1"/>
      <c r="E3462" s="1"/>
      <c r="F3462" s="1"/>
      <c r="G3462" s="1"/>
      <c r="H3462" s="1"/>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50"/>
      <c r="AG3462" s="54"/>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row>
    <row r="3463" spans="1:63" s="901" customFormat="1" ht="15" customHeight="1" x14ac:dyDescent="0.15">
      <c r="A3463" s="1"/>
      <c r="B3463" s="1"/>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50"/>
      <c r="AG3463" s="54"/>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row>
    <row r="3464" spans="1:63" s="901" customFormat="1" ht="15" customHeight="1" x14ac:dyDescent="0.15">
      <c r="A3464" s="1"/>
      <c r="B3464" s="1"/>
      <c r="C3464" s="1"/>
      <c r="D3464" s="1"/>
      <c r="E3464" s="1"/>
      <c r="F3464" s="1"/>
      <c r="G3464" s="1"/>
      <c r="H3464" s="1"/>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50"/>
      <c r="AG3464" s="54"/>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row>
    <row r="3465" spans="1:63" s="901" customFormat="1" ht="15" customHeight="1" x14ac:dyDescent="0.15">
      <c r="A3465" s="1"/>
      <c r="B3465" s="1"/>
      <c r="C3465" s="1"/>
      <c r="D3465" s="1"/>
      <c r="E3465" s="1"/>
      <c r="F3465" s="1"/>
      <c r="G3465" s="1"/>
      <c r="H3465" s="1"/>
      <c r="I3465" s="1"/>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50"/>
      <c r="AG3465" s="54"/>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row>
    <row r="3466" spans="1:63" s="901" customFormat="1" ht="15" customHeight="1" x14ac:dyDescent="0.15">
      <c r="A3466" s="1"/>
      <c r="B3466" s="1"/>
      <c r="C3466" s="1"/>
      <c r="D3466" s="1"/>
      <c r="E3466" s="1"/>
      <c r="F3466" s="1"/>
      <c r="G3466" s="1"/>
      <c r="H3466" s="1"/>
      <c r="I3466" s="1"/>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50"/>
      <c r="AG3466" s="54"/>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row>
    <row r="3467" spans="1:63" s="901" customFormat="1" ht="15" customHeight="1" x14ac:dyDescent="0.15">
      <c r="A3467" s="1"/>
      <c r="B3467" s="1"/>
      <c r="C3467" s="1"/>
      <c r="D3467" s="1"/>
      <c r="E3467" s="1"/>
      <c r="F3467" s="1"/>
      <c r="G3467" s="1"/>
      <c r="H3467" s="1"/>
      <c r="I3467" s="1"/>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50"/>
      <c r="AG3467" s="54"/>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row>
    <row r="3468" spans="1:63" s="901" customFormat="1" ht="15" customHeight="1" x14ac:dyDescent="0.15">
      <c r="A3468" s="1"/>
      <c r="B3468" s="1"/>
      <c r="C3468" s="1"/>
      <c r="D3468" s="1"/>
      <c r="E3468" s="1"/>
      <c r="F3468" s="1"/>
      <c r="G3468" s="1"/>
      <c r="H3468" s="1"/>
      <c r="I3468" s="1"/>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50"/>
      <c r="AG3468" s="54"/>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row>
    <row r="3469" spans="1:63" s="901" customFormat="1" ht="15" customHeight="1" x14ac:dyDescent="0.15">
      <c r="A3469" s="1"/>
      <c r="B3469" s="1"/>
      <c r="C3469" s="1"/>
      <c r="D3469" s="1"/>
      <c r="E3469" s="1"/>
      <c r="F3469" s="1"/>
      <c r="G3469" s="1"/>
      <c r="H3469" s="1"/>
      <c r="I3469" s="1"/>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50"/>
      <c r="AG3469" s="54"/>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row>
    <row r="3470" spans="1:63" s="901" customFormat="1" ht="15" customHeight="1" x14ac:dyDescent="0.15">
      <c r="A3470" s="1"/>
      <c r="B3470" s="1"/>
      <c r="C3470" s="1"/>
      <c r="D3470" s="1"/>
      <c r="E3470" s="1"/>
      <c r="F3470" s="1"/>
      <c r="G3470" s="1"/>
      <c r="H3470" s="1"/>
      <c r="I3470" s="1"/>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50"/>
      <c r="AG3470" s="54"/>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row>
    <row r="3471" spans="1:63" s="901" customFormat="1" ht="15" customHeight="1" x14ac:dyDescent="0.15">
      <c r="A3471" s="1"/>
      <c r="B3471" s="1"/>
      <c r="C3471" s="1"/>
      <c r="D3471" s="1"/>
      <c r="E3471" s="1"/>
      <c r="F3471" s="1"/>
      <c r="G3471" s="1"/>
      <c r="H3471" s="1"/>
      <c r="I3471" s="1"/>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50"/>
      <c r="AG3471" s="54"/>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row>
    <row r="3472" spans="1:63" s="901" customFormat="1" ht="15" customHeight="1" x14ac:dyDescent="0.15">
      <c r="A3472" s="1"/>
      <c r="B3472" s="1"/>
      <c r="C3472" s="1"/>
      <c r="D3472" s="1"/>
      <c r="E3472" s="1"/>
      <c r="F3472" s="1"/>
      <c r="G3472" s="1"/>
      <c r="H3472" s="1"/>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50"/>
      <c r="AG3472" s="54"/>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row>
    <row r="3473" spans="1:63" s="901" customFormat="1" ht="15" customHeight="1" x14ac:dyDescent="0.15">
      <c r="A3473" s="1"/>
      <c r="B3473" s="1"/>
      <c r="C3473" s="1"/>
      <c r="D3473" s="1"/>
      <c r="E3473" s="1"/>
      <c r="F3473" s="1"/>
      <c r="G3473" s="1"/>
      <c r="H3473" s="1"/>
      <c r="I3473" s="1"/>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50"/>
      <c r="AG3473" s="54"/>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row>
    <row r="3474" spans="1:63" s="901" customFormat="1" ht="15" customHeight="1" x14ac:dyDescent="0.15">
      <c r="A3474" s="1"/>
      <c r="B3474" s="1"/>
      <c r="C3474" s="1"/>
      <c r="D3474" s="1"/>
      <c r="E3474" s="1"/>
      <c r="F3474" s="1"/>
      <c r="G3474" s="1"/>
      <c r="H3474" s="1"/>
      <c r="I3474" s="1"/>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50"/>
      <c r="AG3474" s="54"/>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row>
    <row r="3475" spans="1:63" s="901" customFormat="1" ht="15" customHeight="1" x14ac:dyDescent="0.15">
      <c r="A3475" s="1"/>
      <c r="B3475" s="1"/>
      <c r="C3475" s="1"/>
      <c r="D3475" s="1"/>
      <c r="E3475" s="1"/>
      <c r="F3475" s="1"/>
      <c r="G3475" s="1"/>
      <c r="H3475" s="1"/>
      <c r="I3475" s="1"/>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50"/>
      <c r="AG3475" s="54"/>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row>
    <row r="3476" spans="1:63" s="901" customFormat="1" ht="15" customHeight="1" x14ac:dyDescent="0.15">
      <c r="A3476" s="1"/>
      <c r="B3476" s="1"/>
      <c r="C3476" s="1"/>
      <c r="D3476" s="1"/>
      <c r="E3476" s="1"/>
      <c r="F3476" s="1"/>
      <c r="G3476" s="1"/>
      <c r="H3476" s="1"/>
      <c r="I3476" s="1"/>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50"/>
      <c r="AG3476" s="54"/>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row>
    <row r="3477" spans="1:63" s="901" customFormat="1" ht="15" customHeight="1" x14ac:dyDescent="0.15">
      <c r="A3477" s="1"/>
      <c r="B3477" s="1"/>
      <c r="C3477" s="1"/>
      <c r="D3477" s="1"/>
      <c r="E3477" s="1"/>
      <c r="F3477" s="1"/>
      <c r="G3477" s="1"/>
      <c r="H3477" s="1"/>
      <c r="I3477" s="1"/>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50"/>
      <c r="AG3477" s="54"/>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row>
    <row r="3478" spans="1:63" s="901" customFormat="1" ht="15" customHeight="1" x14ac:dyDescent="0.15">
      <c r="A3478" s="1"/>
      <c r="B3478" s="1"/>
      <c r="C3478" s="1"/>
      <c r="D3478" s="1"/>
      <c r="E3478" s="1"/>
      <c r="F3478" s="1"/>
      <c r="G3478" s="1"/>
      <c r="H3478" s="1"/>
      <c r="I3478" s="1"/>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50"/>
      <c r="AG3478" s="54"/>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row>
    <row r="3479" spans="1:63" s="901" customFormat="1" ht="15" customHeight="1" x14ac:dyDescent="0.15">
      <c r="A3479" s="1"/>
      <c r="B3479" s="1"/>
      <c r="C3479" s="1"/>
      <c r="D3479" s="1"/>
      <c r="E3479" s="1"/>
      <c r="F3479" s="1"/>
      <c r="G3479" s="1"/>
      <c r="H3479" s="1"/>
      <c r="I3479" s="1"/>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50"/>
      <c r="AG3479" s="54"/>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row>
    <row r="3480" spans="1:63" s="901" customFormat="1" ht="15" customHeight="1" x14ac:dyDescent="0.15">
      <c r="A3480" s="1"/>
      <c r="B3480" s="1"/>
      <c r="C3480" s="1"/>
      <c r="D3480" s="1"/>
      <c r="E3480" s="1"/>
      <c r="F3480" s="1"/>
      <c r="G3480" s="1"/>
      <c r="H3480" s="1"/>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50"/>
      <c r="AG3480" s="54"/>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row>
    <row r="3481" spans="1:63" s="901" customFormat="1" ht="15" customHeight="1" x14ac:dyDescent="0.15">
      <c r="A3481" s="1"/>
      <c r="B3481" s="1"/>
      <c r="C3481" s="1"/>
      <c r="D3481" s="1"/>
      <c r="E3481" s="1"/>
      <c r="F3481" s="1"/>
      <c r="G3481" s="1"/>
      <c r="H3481" s="1"/>
      <c r="I3481" s="1"/>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50"/>
      <c r="AG3481" s="54"/>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row>
    <row r="3482" spans="1:63" s="901" customFormat="1" ht="15" customHeight="1" x14ac:dyDescent="0.15">
      <c r="A3482" s="1"/>
      <c r="B3482" s="1"/>
      <c r="C3482" s="1"/>
      <c r="D3482" s="1"/>
      <c r="E3482" s="1"/>
      <c r="F3482" s="1"/>
      <c r="G3482" s="1"/>
      <c r="H3482" s="1"/>
      <c r="I3482" s="1"/>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50"/>
      <c r="AG3482" s="54"/>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row>
    <row r="3483" spans="1:63" s="901" customFormat="1" ht="15" customHeight="1" x14ac:dyDescent="0.15">
      <c r="A3483" s="1"/>
      <c r="B3483" s="1"/>
      <c r="C3483" s="1"/>
      <c r="D3483" s="1"/>
      <c r="E3483" s="1"/>
      <c r="F3483" s="1"/>
      <c r="G3483" s="1"/>
      <c r="H3483" s="1"/>
      <c r="I3483" s="1"/>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50"/>
      <c r="AG3483" s="54"/>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row>
    <row r="3484" spans="1:63" s="901" customFormat="1" ht="15" customHeight="1" x14ac:dyDescent="0.15">
      <c r="A3484" s="1"/>
      <c r="B3484" s="1"/>
      <c r="C3484" s="1"/>
      <c r="D3484" s="1"/>
      <c r="E3484" s="1"/>
      <c r="F3484" s="1"/>
      <c r="G3484" s="1"/>
      <c r="H3484" s="1"/>
      <c r="I3484" s="1"/>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50"/>
      <c r="AG3484" s="54"/>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row>
    <row r="3485" spans="1:63" s="901" customFormat="1" ht="15" customHeight="1" x14ac:dyDescent="0.15">
      <c r="A3485" s="1"/>
      <c r="B3485" s="1"/>
      <c r="C3485" s="1"/>
      <c r="D3485" s="1"/>
      <c r="E3485" s="1"/>
      <c r="F3485" s="1"/>
      <c r="G3485" s="1"/>
      <c r="H3485" s="1"/>
      <c r="I3485" s="1"/>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50"/>
      <c r="AG3485" s="54"/>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row>
    <row r="3486" spans="1:63" s="901" customFormat="1" ht="15" customHeight="1" x14ac:dyDescent="0.15">
      <c r="A3486" s="1"/>
      <c r="B3486" s="1"/>
      <c r="C3486" s="1"/>
      <c r="D3486" s="1"/>
      <c r="E3486" s="1"/>
      <c r="F3486" s="1"/>
      <c r="G3486" s="1"/>
      <c r="H3486" s="1"/>
      <c r="I3486" s="1"/>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50"/>
      <c r="AG3486" s="54"/>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row>
    <row r="3487" spans="1:63" s="901" customFormat="1" ht="15" customHeight="1" x14ac:dyDescent="0.15">
      <c r="A3487" s="1"/>
      <c r="B3487" s="1"/>
      <c r="C3487" s="1"/>
      <c r="D3487" s="1"/>
      <c r="E3487" s="1"/>
      <c r="F3487" s="1"/>
      <c r="G3487" s="1"/>
      <c r="H3487" s="1"/>
      <c r="I3487" s="1"/>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50"/>
      <c r="AG3487" s="54"/>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row>
    <row r="3488" spans="1:63" s="901" customFormat="1" ht="15" customHeight="1" x14ac:dyDescent="0.15">
      <c r="A3488" s="1"/>
      <c r="B3488" s="1"/>
      <c r="C3488" s="1"/>
      <c r="D3488" s="1"/>
      <c r="E3488" s="1"/>
      <c r="F3488" s="1"/>
      <c r="G3488" s="1"/>
      <c r="H3488" s="1"/>
      <c r="I3488" s="1"/>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50"/>
      <c r="AG3488" s="54"/>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row>
    <row r="3489" spans="1:63" s="901" customFormat="1" ht="15" customHeight="1" x14ac:dyDescent="0.15">
      <c r="A3489" s="1"/>
      <c r="B3489" s="1"/>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50"/>
      <c r="AG3489" s="54"/>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row>
    <row r="3490" spans="1:63" s="901" customFormat="1" ht="15" customHeight="1" x14ac:dyDescent="0.15">
      <c r="A3490" s="1"/>
      <c r="B3490" s="1"/>
      <c r="C3490" s="1"/>
      <c r="D3490" s="1"/>
      <c r="E3490" s="1"/>
      <c r="F3490" s="1"/>
      <c r="G3490" s="1"/>
      <c r="H3490" s="1"/>
      <c r="I3490" s="1"/>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50"/>
      <c r="AG3490" s="54"/>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row>
    <row r="3491" spans="1:63" s="901" customFormat="1" ht="15" customHeight="1" x14ac:dyDescent="0.15">
      <c r="A3491" s="1"/>
      <c r="B3491" s="1"/>
      <c r="C3491" s="1"/>
      <c r="D3491" s="1"/>
      <c r="E3491" s="1"/>
      <c r="F3491" s="1"/>
      <c r="G3491" s="1"/>
      <c r="H3491" s="1"/>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50"/>
      <c r="AG3491" s="54"/>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row>
    <row r="3492" spans="1:63" s="901" customFormat="1" ht="15" customHeight="1" x14ac:dyDescent="0.15">
      <c r="A3492" s="1"/>
      <c r="B3492" s="1"/>
      <c r="C3492" s="1"/>
      <c r="D3492" s="1"/>
      <c r="E3492" s="1"/>
      <c r="F3492" s="1"/>
      <c r="G3492" s="1"/>
      <c r="H3492" s="1"/>
      <c r="I3492" s="1"/>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50"/>
      <c r="AG3492" s="54"/>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row>
    <row r="3493" spans="1:63" s="901" customFormat="1" ht="15" customHeight="1" x14ac:dyDescent="0.15">
      <c r="A3493" s="1"/>
      <c r="B3493" s="1"/>
      <c r="C3493" s="1"/>
      <c r="D3493" s="1"/>
      <c r="E3493" s="1"/>
      <c r="F3493" s="1"/>
      <c r="G3493" s="1"/>
      <c r="H3493" s="1"/>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50"/>
      <c r="AG3493" s="54"/>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row>
    <row r="3494" spans="1:63" s="901" customFormat="1" ht="15" customHeight="1" x14ac:dyDescent="0.15">
      <c r="A3494" s="1"/>
      <c r="B3494" s="1"/>
      <c r="C3494" s="1"/>
      <c r="D3494" s="1"/>
      <c r="E3494" s="1"/>
      <c r="F3494" s="1"/>
      <c r="G3494" s="1"/>
      <c r="H3494" s="1"/>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50"/>
      <c r="AG3494" s="54"/>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row>
    <row r="3495" spans="1:63" s="901" customFormat="1" ht="15" customHeight="1" x14ac:dyDescent="0.15">
      <c r="A3495" s="1"/>
      <c r="B3495" s="1"/>
      <c r="C3495" s="1"/>
      <c r="D3495" s="1"/>
      <c r="E3495" s="1"/>
      <c r="F3495" s="1"/>
      <c r="G3495" s="1"/>
      <c r="H3495" s="1"/>
      <c r="I3495" s="1"/>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50"/>
      <c r="AG3495" s="54"/>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row>
    <row r="3496" spans="1:63" s="901" customFormat="1" ht="15" customHeight="1" x14ac:dyDescent="0.15">
      <c r="A3496" s="1"/>
      <c r="B3496" s="1"/>
      <c r="C3496" s="1"/>
      <c r="D3496" s="1"/>
      <c r="E3496" s="1"/>
      <c r="F3496" s="1"/>
      <c r="G3496" s="1"/>
      <c r="H3496" s="1"/>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50"/>
      <c r="AG3496" s="54"/>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row>
    <row r="3497" spans="1:63" s="901" customFormat="1" ht="15" customHeight="1" x14ac:dyDescent="0.15">
      <c r="A3497" s="1"/>
      <c r="B3497" s="1"/>
      <c r="C3497" s="1"/>
      <c r="D3497" s="1"/>
      <c r="E3497" s="1"/>
      <c r="F3497" s="1"/>
      <c r="G3497" s="1"/>
      <c r="H3497" s="1"/>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50"/>
      <c r="AG3497" s="54"/>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row>
    <row r="3498" spans="1:63" s="901" customFormat="1" ht="15" customHeight="1" x14ac:dyDescent="0.15">
      <c r="A3498" s="1"/>
      <c r="B3498" s="1"/>
      <c r="C3498" s="1"/>
      <c r="D3498" s="1"/>
      <c r="E3498" s="1"/>
      <c r="F3498" s="1"/>
      <c r="G3498" s="1"/>
      <c r="H3498" s="1"/>
      <c r="I3498" s="1"/>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50"/>
      <c r="AG3498" s="54"/>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row>
    <row r="3499" spans="1:63" s="901" customFormat="1" ht="15" customHeight="1" x14ac:dyDescent="0.15">
      <c r="A3499" s="1"/>
      <c r="B3499" s="1"/>
      <c r="C3499" s="1"/>
      <c r="D3499" s="1"/>
      <c r="E3499" s="1"/>
      <c r="F3499" s="1"/>
      <c r="G3499" s="1"/>
      <c r="H3499" s="1"/>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50"/>
      <c r="AG3499" s="54"/>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row>
    <row r="3500" spans="1:63" s="901" customFormat="1" ht="15" customHeight="1" x14ac:dyDescent="0.15">
      <c r="A3500" s="1"/>
      <c r="B3500" s="1"/>
      <c r="C3500" s="1"/>
      <c r="D3500" s="1"/>
      <c r="E3500" s="1"/>
      <c r="F3500" s="1"/>
      <c r="G3500" s="1"/>
      <c r="H3500" s="1"/>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50"/>
      <c r="AG3500" s="54"/>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row>
    <row r="3501" spans="1:63" s="901" customFormat="1" ht="15" customHeight="1" x14ac:dyDescent="0.15">
      <c r="A3501" s="1"/>
      <c r="B3501" s="1"/>
      <c r="C3501" s="1"/>
      <c r="D3501" s="1"/>
      <c r="E3501" s="1"/>
      <c r="F3501" s="1"/>
      <c r="G3501" s="1"/>
      <c r="H3501" s="1"/>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50"/>
      <c r="AG3501" s="54"/>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row>
    <row r="3502" spans="1:63" s="901" customFormat="1" ht="15" customHeight="1" x14ac:dyDescent="0.15">
      <c r="A3502" s="1"/>
      <c r="B3502" s="1"/>
      <c r="C3502" s="1"/>
      <c r="D3502" s="1"/>
      <c r="E3502" s="1"/>
      <c r="F3502" s="1"/>
      <c r="G3502" s="1"/>
      <c r="H3502" s="1"/>
      <c r="I3502" s="1"/>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50"/>
      <c r="AG3502" s="54"/>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row>
    <row r="3503" spans="1:63" s="901" customFormat="1" ht="15" customHeight="1" x14ac:dyDescent="0.15">
      <c r="A3503" s="1"/>
      <c r="B3503" s="1"/>
      <c r="C3503" s="1"/>
      <c r="D3503" s="1"/>
      <c r="E3503" s="1"/>
      <c r="F3503" s="1"/>
      <c r="G3503" s="1"/>
      <c r="H3503" s="1"/>
      <c r="I3503" s="1"/>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50"/>
      <c r="AG3503" s="54"/>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row>
    <row r="3504" spans="1:63" s="901" customFormat="1" ht="15" customHeight="1" x14ac:dyDescent="0.15">
      <c r="A3504" s="1"/>
      <c r="B3504" s="1"/>
      <c r="C3504" s="1"/>
      <c r="D3504" s="1"/>
      <c r="E3504" s="1"/>
      <c r="F3504" s="1"/>
      <c r="G3504" s="1"/>
      <c r="H3504" s="1"/>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50"/>
      <c r="AG3504" s="54"/>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row>
    <row r="3505" spans="1:63" s="901" customFormat="1" ht="15" customHeight="1" x14ac:dyDescent="0.15">
      <c r="A3505" s="1"/>
      <c r="B3505" s="1"/>
      <c r="C3505" s="1"/>
      <c r="D3505" s="1"/>
      <c r="E3505" s="1"/>
      <c r="F3505" s="1"/>
      <c r="G3505" s="1"/>
      <c r="H3505" s="1"/>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50"/>
      <c r="AG3505" s="54"/>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row>
    <row r="3506" spans="1:63" s="901" customFormat="1" ht="15" customHeight="1" x14ac:dyDescent="0.15">
      <c r="A3506" s="1"/>
      <c r="B3506" s="1"/>
      <c r="C3506" s="1"/>
      <c r="D3506" s="1"/>
      <c r="E3506" s="1"/>
      <c r="F3506" s="1"/>
      <c r="G3506" s="1"/>
      <c r="H3506" s="1"/>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50"/>
      <c r="AG3506" s="54"/>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row>
    <row r="3507" spans="1:63" s="901" customFormat="1" ht="15" customHeight="1" x14ac:dyDescent="0.15">
      <c r="A3507" s="1"/>
      <c r="B3507" s="1"/>
      <c r="C3507" s="1"/>
      <c r="D3507" s="1"/>
      <c r="E3507" s="1"/>
      <c r="F3507" s="1"/>
      <c r="G3507" s="1"/>
      <c r="H3507" s="1"/>
      <c r="I3507" s="1"/>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50"/>
      <c r="AG3507" s="54"/>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row>
    <row r="3508" spans="1:63" s="901" customFormat="1" ht="15" customHeight="1" x14ac:dyDescent="0.15">
      <c r="A3508" s="1"/>
      <c r="B3508" s="1"/>
      <c r="C3508" s="1"/>
      <c r="D3508" s="1"/>
      <c r="E3508" s="1"/>
      <c r="F3508" s="1"/>
      <c r="G3508" s="1"/>
      <c r="H3508" s="1"/>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50"/>
      <c r="AG3508" s="54"/>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row>
    <row r="3509" spans="1:63" s="901" customFormat="1" ht="15" customHeight="1" x14ac:dyDescent="0.15">
      <c r="A3509" s="1"/>
      <c r="B3509" s="1"/>
      <c r="C3509" s="1"/>
      <c r="D3509" s="1"/>
      <c r="E3509" s="1"/>
      <c r="F3509" s="1"/>
      <c r="G3509" s="1"/>
      <c r="H3509" s="1"/>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50"/>
      <c r="AG3509" s="54"/>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row>
    <row r="3510" spans="1:63" s="901" customFormat="1" ht="15" customHeight="1" x14ac:dyDescent="0.15">
      <c r="A3510" s="1"/>
      <c r="B3510" s="1"/>
      <c r="C3510" s="1"/>
      <c r="D3510" s="1"/>
      <c r="E3510" s="1"/>
      <c r="F3510" s="1"/>
      <c r="G3510" s="1"/>
      <c r="H3510" s="1"/>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50"/>
      <c r="AG3510" s="54"/>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row>
    <row r="3511" spans="1:63" s="901" customFormat="1" ht="15" customHeight="1" x14ac:dyDescent="0.15">
      <c r="A3511" s="1"/>
      <c r="B3511" s="1"/>
      <c r="C3511" s="1"/>
      <c r="D3511" s="1"/>
      <c r="E3511" s="1"/>
      <c r="F3511" s="1"/>
      <c r="G3511" s="1"/>
      <c r="H3511" s="1"/>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50"/>
      <c r="AG3511" s="54"/>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row>
    <row r="3512" spans="1:63" s="901" customFormat="1" ht="15" customHeight="1" x14ac:dyDescent="0.15">
      <c r="A3512" s="1"/>
      <c r="B3512" s="1"/>
      <c r="C3512" s="1"/>
      <c r="D3512" s="1"/>
      <c r="E3512" s="1"/>
      <c r="F3512" s="1"/>
      <c r="G3512" s="1"/>
      <c r="H3512" s="1"/>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50"/>
      <c r="AG3512" s="54"/>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row>
    <row r="3513" spans="1:63" s="901" customFormat="1" ht="15" customHeight="1" x14ac:dyDescent="0.15">
      <c r="A3513" s="1"/>
      <c r="B3513" s="1"/>
      <c r="C3513" s="1"/>
      <c r="D3513" s="1"/>
      <c r="E3513" s="1"/>
      <c r="F3513" s="1"/>
      <c r="G3513" s="1"/>
      <c r="H3513" s="1"/>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50"/>
      <c r="AG3513" s="54"/>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row>
    <row r="3514" spans="1:63" s="901" customFormat="1" ht="15" customHeight="1" x14ac:dyDescent="0.15">
      <c r="A3514" s="1"/>
      <c r="B3514" s="1"/>
      <c r="C3514" s="1"/>
      <c r="D3514" s="1"/>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50"/>
      <c r="AG3514" s="54"/>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row>
    <row r="3515" spans="1:63" s="901" customFormat="1" ht="15" customHeight="1" x14ac:dyDescent="0.15">
      <c r="A3515" s="1"/>
      <c r="B3515" s="1"/>
      <c r="C3515" s="1"/>
      <c r="D3515" s="1"/>
      <c r="E3515" s="1"/>
      <c r="F3515" s="1"/>
      <c r="G3515" s="1"/>
      <c r="H3515" s="1"/>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50"/>
      <c r="AG3515" s="54"/>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row>
    <row r="3516" spans="1:63" s="901" customFormat="1" ht="15" customHeight="1" x14ac:dyDescent="0.15">
      <c r="A3516" s="1"/>
      <c r="B3516" s="1"/>
      <c r="C3516" s="1"/>
      <c r="D3516" s="1"/>
      <c r="E3516" s="1"/>
      <c r="F3516" s="1"/>
      <c r="G3516" s="1"/>
      <c r="H3516" s="1"/>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50"/>
      <c r="AG3516" s="54"/>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row>
    <row r="3517" spans="1:63" s="901" customFormat="1" ht="15" customHeight="1" x14ac:dyDescent="0.15">
      <c r="A3517" s="1"/>
      <c r="B3517" s="1"/>
      <c r="C3517" s="1"/>
      <c r="D3517" s="1"/>
      <c r="E3517" s="1"/>
      <c r="F3517" s="1"/>
      <c r="G3517" s="1"/>
      <c r="H3517" s="1"/>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50"/>
      <c r="AG3517" s="54"/>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row>
    <row r="3518" spans="1:63" s="901" customFormat="1" ht="15" customHeight="1" x14ac:dyDescent="0.15">
      <c r="A3518" s="1"/>
      <c r="B3518" s="1"/>
      <c r="C3518" s="1"/>
      <c r="D3518" s="1"/>
      <c r="E3518" s="1"/>
      <c r="F3518" s="1"/>
      <c r="G3518" s="1"/>
      <c r="H3518" s="1"/>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50"/>
      <c r="AG3518" s="54"/>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row>
    <row r="3519" spans="1:63" s="901" customFormat="1" ht="15" customHeight="1" x14ac:dyDescent="0.15">
      <c r="A3519" s="1"/>
      <c r="B3519" s="1"/>
      <c r="C3519" s="1"/>
      <c r="D3519" s="1"/>
      <c r="E3519" s="1"/>
      <c r="F3519" s="1"/>
      <c r="G3519" s="1"/>
      <c r="H3519" s="1"/>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50"/>
      <c r="AG3519" s="54"/>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row>
    <row r="3520" spans="1:63" s="901" customFormat="1" ht="15" customHeight="1" x14ac:dyDescent="0.15">
      <c r="A3520" s="1"/>
      <c r="B3520" s="1"/>
      <c r="C3520" s="1"/>
      <c r="D3520" s="1"/>
      <c r="E3520" s="1"/>
      <c r="F3520" s="1"/>
      <c r="G3520" s="1"/>
      <c r="H3520" s="1"/>
      <c r="I3520" s="1"/>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50"/>
      <c r="AG3520" s="54"/>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row>
    <row r="3521" spans="1:63" s="901" customFormat="1" ht="15" customHeight="1" x14ac:dyDescent="0.15">
      <c r="A3521" s="1"/>
      <c r="B3521" s="1"/>
      <c r="C3521" s="1"/>
      <c r="D3521" s="1"/>
      <c r="E3521" s="1"/>
      <c r="F3521" s="1"/>
      <c r="G3521" s="1"/>
      <c r="H3521" s="1"/>
      <c r="I3521" s="1"/>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50"/>
      <c r="AG3521" s="54"/>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row>
    <row r="3522" spans="1:63" s="901" customFormat="1" ht="15" customHeight="1" x14ac:dyDescent="0.15">
      <c r="A3522" s="1"/>
      <c r="B3522" s="1"/>
      <c r="C3522" s="1"/>
      <c r="D3522" s="1"/>
      <c r="E3522" s="1"/>
      <c r="F3522" s="1"/>
      <c r="G3522" s="1"/>
      <c r="H3522" s="1"/>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50"/>
      <c r="AG3522" s="54"/>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row>
    <row r="3523" spans="1:63" s="901" customFormat="1" ht="15" customHeight="1" x14ac:dyDescent="0.15">
      <c r="A3523" s="1"/>
      <c r="B3523" s="1"/>
      <c r="C3523" s="1"/>
      <c r="D3523" s="1"/>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50"/>
      <c r="AG3523" s="54"/>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row>
    <row r="3524" spans="1:63" s="901" customFormat="1" ht="15" customHeight="1" x14ac:dyDescent="0.15">
      <c r="A3524" s="1"/>
      <c r="B3524" s="1"/>
      <c r="C3524" s="1"/>
      <c r="D3524" s="1"/>
      <c r="E3524" s="1"/>
      <c r="F3524" s="1"/>
      <c r="G3524" s="1"/>
      <c r="H3524" s="1"/>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50"/>
      <c r="AG3524" s="54"/>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row>
    <row r="3525" spans="1:63" s="901" customFormat="1" ht="15" customHeight="1" x14ac:dyDescent="0.15">
      <c r="A3525" s="1"/>
      <c r="B3525" s="1"/>
      <c r="C3525" s="1"/>
      <c r="D3525" s="1"/>
      <c r="E3525" s="1"/>
      <c r="F3525" s="1"/>
      <c r="G3525" s="1"/>
      <c r="H3525" s="1"/>
      <c r="I3525" s="1"/>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50"/>
      <c r="AG3525" s="54"/>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row>
    <row r="3526" spans="1:63" s="901" customFormat="1" ht="15" customHeight="1" x14ac:dyDescent="0.15">
      <c r="A3526" s="1"/>
      <c r="B3526" s="1"/>
      <c r="C3526" s="1"/>
      <c r="D3526" s="1"/>
      <c r="E3526" s="1"/>
      <c r="F3526" s="1"/>
      <c r="G3526" s="1"/>
      <c r="H3526" s="1"/>
      <c r="I3526" s="1"/>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50"/>
      <c r="AG3526" s="54"/>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row>
    <row r="3527" spans="1:63" s="901" customFormat="1" ht="15" customHeight="1" x14ac:dyDescent="0.15">
      <c r="A3527" s="1"/>
      <c r="B3527" s="1"/>
      <c r="C3527" s="1"/>
      <c r="D3527" s="1"/>
      <c r="E3527" s="1"/>
      <c r="F3527" s="1"/>
      <c r="G3527" s="1"/>
      <c r="H3527" s="1"/>
      <c r="I3527" s="1"/>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50"/>
      <c r="AG3527" s="54"/>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row>
    <row r="3528" spans="1:63" s="901" customFormat="1" ht="15" customHeight="1" x14ac:dyDescent="0.15">
      <c r="A3528" s="1"/>
      <c r="B3528" s="1"/>
      <c r="C3528" s="1"/>
      <c r="D3528" s="1"/>
      <c r="E3528" s="1"/>
      <c r="F3528" s="1"/>
      <c r="G3528" s="1"/>
      <c r="H3528" s="1"/>
      <c r="I3528" s="1"/>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50"/>
      <c r="AG3528" s="54"/>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row>
    <row r="3529" spans="1:63" s="901" customFormat="1" ht="15" customHeight="1" x14ac:dyDescent="0.15">
      <c r="A3529" s="1"/>
      <c r="B3529" s="1"/>
      <c r="C3529" s="1"/>
      <c r="D3529" s="1"/>
      <c r="E3529" s="1"/>
      <c r="F3529" s="1"/>
      <c r="G3529" s="1"/>
      <c r="H3529" s="1"/>
      <c r="I3529" s="1"/>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50"/>
      <c r="AG3529" s="54"/>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row>
    <row r="3530" spans="1:63" s="901" customFormat="1" ht="15" customHeight="1" x14ac:dyDescent="0.15">
      <c r="A3530" s="1"/>
      <c r="B3530" s="1"/>
      <c r="C3530" s="1"/>
      <c r="D3530" s="1"/>
      <c r="E3530" s="1"/>
      <c r="F3530" s="1"/>
      <c r="G3530" s="1"/>
      <c r="H3530" s="1"/>
      <c r="I3530" s="1"/>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50"/>
      <c r="AG3530" s="54"/>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row>
    <row r="3531" spans="1:63" s="901" customFormat="1" ht="15" customHeight="1" x14ac:dyDescent="0.15">
      <c r="A3531" s="1"/>
      <c r="B3531" s="1"/>
      <c r="C3531" s="1"/>
      <c r="D3531" s="1"/>
      <c r="E3531" s="1"/>
      <c r="F3531" s="1"/>
      <c r="G3531" s="1"/>
      <c r="H3531" s="1"/>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50"/>
      <c r="AG3531" s="54"/>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row>
    <row r="3532" spans="1:63" s="901" customFormat="1" ht="15" customHeight="1" x14ac:dyDescent="0.15">
      <c r="A3532" s="1"/>
      <c r="B3532" s="1"/>
      <c r="C3532" s="1"/>
      <c r="D3532" s="1"/>
      <c r="E3532" s="1"/>
      <c r="F3532" s="1"/>
      <c r="G3532" s="1"/>
      <c r="H3532" s="1"/>
      <c r="I3532" s="1"/>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50"/>
      <c r="AG3532" s="54"/>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row>
    <row r="3533" spans="1:63" s="901" customFormat="1" ht="15" customHeight="1" x14ac:dyDescent="0.15">
      <c r="A3533" s="1"/>
      <c r="B3533" s="1"/>
      <c r="C3533" s="1"/>
      <c r="D3533" s="1"/>
      <c r="E3533" s="1"/>
      <c r="F3533" s="1"/>
      <c r="G3533" s="1"/>
      <c r="H3533" s="1"/>
      <c r="I3533" s="1"/>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50"/>
      <c r="AG3533" s="54"/>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row>
    <row r="3534" spans="1:63" s="901" customFormat="1" ht="15" customHeight="1" x14ac:dyDescent="0.15">
      <c r="A3534" s="1"/>
      <c r="B3534" s="1"/>
      <c r="C3534" s="1"/>
      <c r="D3534" s="1"/>
      <c r="E3534" s="1"/>
      <c r="F3534" s="1"/>
      <c r="G3534" s="1"/>
      <c r="H3534" s="1"/>
      <c r="I3534" s="1"/>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50"/>
      <c r="AG3534" s="54"/>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row>
    <row r="3535" spans="1:63" s="901" customFormat="1" ht="15" customHeight="1" x14ac:dyDescent="0.15">
      <c r="A3535" s="1"/>
      <c r="B3535" s="1"/>
      <c r="C3535" s="1"/>
      <c r="D3535" s="1"/>
      <c r="E3535" s="1"/>
      <c r="F3535" s="1"/>
      <c r="G3535" s="1"/>
      <c r="H3535" s="1"/>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50"/>
      <c r="AG3535" s="54"/>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row>
    <row r="3536" spans="1:63" s="901" customFormat="1" ht="15" customHeight="1" x14ac:dyDescent="0.15">
      <c r="A3536" s="1"/>
      <c r="B3536" s="1"/>
      <c r="C3536" s="1"/>
      <c r="D3536" s="1"/>
      <c r="E3536" s="1"/>
      <c r="F3536" s="1"/>
      <c r="G3536" s="1"/>
      <c r="H3536" s="1"/>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50"/>
      <c r="AG3536" s="54"/>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row>
    <row r="3537" spans="1:63" s="901" customFormat="1" ht="15" customHeight="1" x14ac:dyDescent="0.15">
      <c r="A3537" s="1"/>
      <c r="B3537" s="1"/>
      <c r="C3537" s="1"/>
      <c r="D3537" s="1"/>
      <c r="E3537" s="1"/>
      <c r="F3537" s="1"/>
      <c r="G3537" s="1"/>
      <c r="H3537" s="1"/>
      <c r="I3537" s="1"/>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50"/>
      <c r="AG3537" s="54"/>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row>
    <row r="3538" spans="1:63" s="901" customFormat="1" ht="15" customHeight="1" x14ac:dyDescent="0.15">
      <c r="A3538" s="1"/>
      <c r="B3538" s="1"/>
      <c r="C3538" s="1"/>
      <c r="D3538" s="1"/>
      <c r="E3538" s="1"/>
      <c r="F3538" s="1"/>
      <c r="G3538" s="1"/>
      <c r="H3538" s="1"/>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50"/>
      <c r="AG3538" s="54"/>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row>
    <row r="3539" spans="1:63" s="901" customFormat="1" ht="15" customHeight="1" x14ac:dyDescent="0.15">
      <c r="A3539" s="1"/>
      <c r="B3539" s="1"/>
      <c r="C3539" s="1"/>
      <c r="D3539" s="1"/>
      <c r="E3539" s="1"/>
      <c r="F3539" s="1"/>
      <c r="G3539" s="1"/>
      <c r="H3539" s="1"/>
      <c r="I3539" s="1"/>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50"/>
      <c r="AG3539" s="54"/>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row>
    <row r="3540" spans="1:63" s="901" customFormat="1" ht="15" customHeight="1" x14ac:dyDescent="0.15">
      <c r="A3540" s="1"/>
      <c r="B3540" s="1"/>
      <c r="C3540" s="1"/>
      <c r="D3540" s="1"/>
      <c r="E3540" s="1"/>
      <c r="F3540" s="1"/>
      <c r="G3540" s="1"/>
      <c r="H3540" s="1"/>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50"/>
      <c r="AG3540" s="54"/>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row>
    <row r="3541" spans="1:63" s="901" customFormat="1" ht="15" customHeight="1" x14ac:dyDescent="0.15">
      <c r="A3541" s="1"/>
      <c r="B3541" s="1"/>
      <c r="C3541" s="1"/>
      <c r="D3541" s="1"/>
      <c r="E3541" s="1"/>
      <c r="F3541" s="1"/>
      <c r="G3541" s="1"/>
      <c r="H3541" s="1"/>
      <c r="I3541" s="1"/>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50"/>
      <c r="AG3541" s="54"/>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row>
    <row r="3542" spans="1:63" s="901" customFormat="1" ht="15" customHeight="1" x14ac:dyDescent="0.15">
      <c r="A3542" s="1"/>
      <c r="B3542" s="1"/>
      <c r="C3542" s="1"/>
      <c r="D3542" s="1"/>
      <c r="E3542" s="1"/>
      <c r="F3542" s="1"/>
      <c r="G3542" s="1"/>
      <c r="H3542" s="1"/>
      <c r="I3542" s="1"/>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50"/>
      <c r="AG3542" s="54"/>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row>
    <row r="3543" spans="1:63" s="901" customFormat="1" ht="15" customHeight="1" x14ac:dyDescent="0.15">
      <c r="A3543" s="1"/>
      <c r="B3543" s="1"/>
      <c r="C3543" s="1"/>
      <c r="D3543" s="1"/>
      <c r="E3543" s="1"/>
      <c r="F3543" s="1"/>
      <c r="G3543" s="1"/>
      <c r="H3543" s="1"/>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50"/>
      <c r="AG3543" s="54"/>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row>
    <row r="3544" spans="1:63" s="901" customFormat="1" ht="15" customHeight="1" x14ac:dyDescent="0.15">
      <c r="A3544" s="1"/>
      <c r="B3544" s="1"/>
      <c r="C3544" s="1"/>
      <c r="D3544" s="1"/>
      <c r="E3544" s="1"/>
      <c r="F3544" s="1"/>
      <c r="G3544" s="1"/>
      <c r="H3544" s="1"/>
      <c r="I3544" s="1"/>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50"/>
      <c r="AG3544" s="54"/>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row>
    <row r="3545" spans="1:63" s="901" customFormat="1" ht="15" customHeight="1" x14ac:dyDescent="0.15">
      <c r="A3545" s="1"/>
      <c r="B3545" s="1"/>
      <c r="C3545" s="1"/>
      <c r="D3545" s="1"/>
      <c r="E3545" s="1"/>
      <c r="F3545" s="1"/>
      <c r="G3545" s="1"/>
      <c r="H3545" s="1"/>
      <c r="I3545" s="1"/>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50"/>
      <c r="AG3545" s="54"/>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row>
    <row r="3546" spans="1:63" s="901" customFormat="1" ht="15" customHeight="1" x14ac:dyDescent="0.15">
      <c r="A3546" s="1"/>
      <c r="B3546" s="1"/>
      <c r="C3546" s="1"/>
      <c r="D3546" s="1"/>
      <c r="E3546" s="1"/>
      <c r="F3546" s="1"/>
      <c r="G3546" s="1"/>
      <c r="H3546" s="1"/>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50"/>
      <c r="AG3546" s="54"/>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row>
    <row r="3547" spans="1:63" s="901" customFormat="1" ht="15" customHeight="1" x14ac:dyDescent="0.15">
      <c r="A3547" s="1"/>
      <c r="B3547" s="1"/>
      <c r="C3547" s="1"/>
      <c r="D3547" s="1"/>
      <c r="E3547" s="1"/>
      <c r="F3547" s="1"/>
      <c r="G3547" s="1"/>
      <c r="H3547" s="1"/>
      <c r="I3547" s="1"/>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50"/>
      <c r="AG3547" s="54"/>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row>
    <row r="3548" spans="1:63" s="901" customFormat="1" ht="15" customHeight="1" x14ac:dyDescent="0.15">
      <c r="A3548" s="1"/>
      <c r="B3548" s="1"/>
      <c r="C3548" s="1"/>
      <c r="D3548" s="1"/>
      <c r="E3548" s="1"/>
      <c r="F3548" s="1"/>
      <c r="G3548" s="1"/>
      <c r="H3548" s="1"/>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50"/>
      <c r="AG3548" s="54"/>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row>
    <row r="3549" spans="1:63" s="901" customFormat="1" ht="15" customHeight="1" x14ac:dyDescent="0.15">
      <c r="A3549" s="1"/>
      <c r="B3549" s="1"/>
      <c r="C3549" s="1"/>
      <c r="D3549" s="1"/>
      <c r="E3549" s="1"/>
      <c r="F3549" s="1"/>
      <c r="G3549" s="1"/>
      <c r="H3549" s="1"/>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50"/>
      <c r="AG3549" s="54"/>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row>
    <row r="3550" spans="1:63" s="901" customFormat="1" ht="15" customHeight="1" x14ac:dyDescent="0.15">
      <c r="A3550" s="1"/>
      <c r="B3550" s="1"/>
      <c r="C3550" s="1"/>
      <c r="D3550" s="1"/>
      <c r="E3550" s="1"/>
      <c r="F3550" s="1"/>
      <c r="G3550" s="1"/>
      <c r="H3550" s="1"/>
      <c r="I3550" s="1"/>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50"/>
      <c r="AG3550" s="54"/>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row>
    <row r="3551" spans="1:63" s="901" customFormat="1" ht="15" customHeight="1" x14ac:dyDescent="0.15">
      <c r="A3551" s="1"/>
      <c r="B3551" s="1"/>
      <c r="C3551" s="1"/>
      <c r="D3551" s="1"/>
      <c r="E3551" s="1"/>
      <c r="F3551" s="1"/>
      <c r="G3551" s="1"/>
      <c r="H3551" s="1"/>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50"/>
      <c r="AG3551" s="54"/>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row>
    <row r="3552" spans="1:63" s="901" customFormat="1" ht="15" customHeight="1" x14ac:dyDescent="0.15">
      <c r="A3552" s="1"/>
      <c r="B3552" s="1"/>
      <c r="C3552" s="1"/>
      <c r="D3552" s="1"/>
      <c r="E3552" s="1"/>
      <c r="F3552" s="1"/>
      <c r="G3552" s="1"/>
      <c r="H3552" s="1"/>
      <c r="I3552" s="1"/>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50"/>
      <c r="AG3552" s="54"/>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row>
    <row r="3553" spans="1:63" s="901" customFormat="1" ht="15" customHeight="1" x14ac:dyDescent="0.15">
      <c r="A3553" s="1"/>
      <c r="B3553" s="1"/>
      <c r="C3553" s="1"/>
      <c r="D3553" s="1"/>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50"/>
      <c r="AG3553" s="54"/>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row>
    <row r="3554" spans="1:63" s="901" customFormat="1" ht="15" customHeight="1" x14ac:dyDescent="0.15">
      <c r="A3554" s="1"/>
      <c r="B3554" s="1"/>
      <c r="C3554" s="1"/>
      <c r="D3554" s="1"/>
      <c r="E3554" s="1"/>
      <c r="F3554" s="1"/>
      <c r="G3554" s="1"/>
      <c r="H3554" s="1"/>
      <c r="I3554" s="1"/>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50"/>
      <c r="AG3554" s="54"/>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row>
    <row r="3555" spans="1:63" s="901" customFormat="1" ht="15" customHeight="1" x14ac:dyDescent="0.15">
      <c r="A3555" s="1"/>
      <c r="B3555" s="1"/>
      <c r="C3555" s="1"/>
      <c r="D3555" s="1"/>
      <c r="E3555" s="1"/>
      <c r="F3555" s="1"/>
      <c r="G3555" s="1"/>
      <c r="H3555" s="1"/>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50"/>
      <c r="AG3555" s="54"/>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row>
    <row r="3556" spans="1:63" s="901" customFormat="1" ht="15" customHeight="1" x14ac:dyDescent="0.15">
      <c r="A3556" s="1"/>
      <c r="B3556" s="1"/>
      <c r="C3556" s="1"/>
      <c r="D3556" s="1"/>
      <c r="E3556" s="1"/>
      <c r="F3556" s="1"/>
      <c r="G3556" s="1"/>
      <c r="H3556" s="1"/>
      <c r="I3556" s="1"/>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50"/>
      <c r="AG3556" s="54"/>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row>
    <row r="3557" spans="1:63" s="901" customFormat="1" ht="15" customHeight="1" x14ac:dyDescent="0.15">
      <c r="A3557" s="1"/>
      <c r="B3557" s="1"/>
      <c r="C3557" s="1"/>
      <c r="D3557" s="1"/>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50"/>
      <c r="AG3557" s="54"/>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row>
    <row r="3558" spans="1:63" s="901" customFormat="1" ht="15" customHeight="1" x14ac:dyDescent="0.15">
      <c r="A3558" s="1"/>
      <c r="B3558" s="1"/>
      <c r="C3558" s="1"/>
      <c r="D3558" s="1"/>
      <c r="E3558" s="1"/>
      <c r="F3558" s="1"/>
      <c r="G3558" s="1"/>
      <c r="H3558" s="1"/>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50"/>
      <c r="AG3558" s="54"/>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row>
    <row r="3559" spans="1:63" s="901" customFormat="1" ht="15" customHeight="1" x14ac:dyDescent="0.15">
      <c r="A3559" s="1"/>
      <c r="B3559" s="1"/>
      <c r="C3559" s="1"/>
      <c r="D3559" s="1"/>
      <c r="E3559" s="1"/>
      <c r="F3559" s="1"/>
      <c r="G3559" s="1"/>
      <c r="H3559" s="1"/>
      <c r="I3559" s="1"/>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50"/>
      <c r="AG3559" s="54"/>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row>
    <row r="3560" spans="1:63" s="901" customFormat="1" ht="15" customHeight="1" x14ac:dyDescent="0.15">
      <c r="A3560" s="1"/>
      <c r="B3560" s="1"/>
      <c r="C3560" s="1"/>
      <c r="D3560" s="1"/>
      <c r="E3560" s="1"/>
      <c r="F3560" s="1"/>
      <c r="G3560" s="1"/>
      <c r="H3560" s="1"/>
      <c r="I3560" s="1"/>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50"/>
      <c r="AG3560" s="54"/>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row>
    <row r="3561" spans="1:63" s="901" customFormat="1" ht="15" customHeight="1" x14ac:dyDescent="0.15">
      <c r="A3561" s="1"/>
      <c r="B3561" s="1"/>
      <c r="C3561" s="1"/>
      <c r="D3561" s="1"/>
      <c r="E3561" s="1"/>
      <c r="F3561" s="1"/>
      <c r="G3561" s="1"/>
      <c r="H3561" s="1"/>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50"/>
      <c r="AG3561" s="54"/>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row>
    <row r="3562" spans="1:63" s="901" customFormat="1" ht="15" customHeight="1" x14ac:dyDescent="0.15">
      <c r="A3562" s="1"/>
      <c r="B3562" s="1"/>
      <c r="C3562" s="1"/>
      <c r="D3562" s="1"/>
      <c r="E3562" s="1"/>
      <c r="F3562" s="1"/>
      <c r="G3562" s="1"/>
      <c r="H3562" s="1"/>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50"/>
      <c r="AG3562" s="54"/>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row>
    <row r="3563" spans="1:63" s="901" customFormat="1" ht="15" customHeight="1" x14ac:dyDescent="0.15">
      <c r="A3563" s="1"/>
      <c r="B3563" s="1"/>
      <c r="C3563" s="1"/>
      <c r="D3563" s="1"/>
      <c r="E3563" s="1"/>
      <c r="F3563" s="1"/>
      <c r="G3563" s="1"/>
      <c r="H3563" s="1"/>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50"/>
      <c r="AG3563" s="54"/>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row>
    <row r="3564" spans="1:63" s="901" customFormat="1" ht="15" customHeight="1" x14ac:dyDescent="0.15">
      <c r="A3564" s="1"/>
      <c r="B3564" s="1"/>
      <c r="C3564" s="1"/>
      <c r="D3564" s="1"/>
      <c r="E3564" s="1"/>
      <c r="F3564" s="1"/>
      <c r="G3564" s="1"/>
      <c r="H3564" s="1"/>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50"/>
      <c r="AG3564" s="54"/>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row>
    <row r="3565" spans="1:63" s="901" customFormat="1" ht="15" customHeight="1" x14ac:dyDescent="0.15">
      <c r="A3565" s="1"/>
      <c r="B3565" s="1"/>
      <c r="C3565" s="1"/>
      <c r="D3565" s="1"/>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50"/>
      <c r="AG3565" s="54"/>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row>
    <row r="3566" spans="1:63" s="901" customFormat="1" ht="15" customHeight="1" x14ac:dyDescent="0.15">
      <c r="A3566" s="1"/>
      <c r="B3566" s="1"/>
      <c r="C3566" s="1"/>
      <c r="D3566" s="1"/>
      <c r="E3566" s="1"/>
      <c r="F3566" s="1"/>
      <c r="G3566" s="1"/>
      <c r="H3566" s="1"/>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50"/>
      <c r="AG3566" s="54"/>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row>
    <row r="3567" spans="1:63" s="901" customFormat="1" ht="15" customHeight="1" x14ac:dyDescent="0.15">
      <c r="A3567" s="1"/>
      <c r="B3567" s="1"/>
      <c r="C3567" s="1"/>
      <c r="D3567" s="1"/>
      <c r="E3567" s="1"/>
      <c r="F3567" s="1"/>
      <c r="G3567" s="1"/>
      <c r="H3567" s="1"/>
      <c r="I3567" s="1"/>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50"/>
      <c r="AG3567" s="54"/>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row>
    <row r="3568" spans="1:63" s="901" customFormat="1" ht="15" customHeight="1" x14ac:dyDescent="0.15">
      <c r="A3568" s="1"/>
      <c r="B3568" s="1"/>
      <c r="C3568" s="1"/>
      <c r="D3568" s="1"/>
      <c r="E3568" s="1"/>
      <c r="F3568" s="1"/>
      <c r="G3568" s="1"/>
      <c r="H3568" s="1"/>
      <c r="I3568" s="1"/>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50"/>
      <c r="AG3568" s="54"/>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row>
    <row r="3569" spans="1:63" s="901" customFormat="1" ht="15" customHeight="1" x14ac:dyDescent="0.15">
      <c r="A3569" s="1"/>
      <c r="B3569" s="1"/>
      <c r="C3569" s="1"/>
      <c r="D3569" s="1"/>
      <c r="E3569" s="1"/>
      <c r="F3569" s="1"/>
      <c r="G3569" s="1"/>
      <c r="H3569" s="1"/>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50"/>
      <c r="AG3569" s="54"/>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row>
    <row r="3570" spans="1:63" s="901" customFormat="1" ht="15" customHeight="1" x14ac:dyDescent="0.15">
      <c r="A3570" s="1"/>
      <c r="B3570" s="1"/>
      <c r="C3570" s="1"/>
      <c r="D3570" s="1"/>
      <c r="E3570" s="1"/>
      <c r="F3570" s="1"/>
      <c r="G3570" s="1"/>
      <c r="H3570" s="1"/>
      <c r="I3570" s="1"/>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50"/>
      <c r="AG3570" s="54"/>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row>
    <row r="3571" spans="1:63" s="901" customFormat="1" ht="15" customHeight="1" x14ac:dyDescent="0.15">
      <c r="A3571" s="1"/>
      <c r="B3571" s="1"/>
      <c r="C3571" s="1"/>
      <c r="D3571" s="1"/>
      <c r="E3571" s="1"/>
      <c r="F3571" s="1"/>
      <c r="G3571" s="1"/>
      <c r="H3571" s="1"/>
      <c r="I3571" s="1"/>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50"/>
      <c r="AG3571" s="54"/>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row>
    <row r="3572" spans="1:63" s="901" customFormat="1" ht="15" customHeight="1" x14ac:dyDescent="0.15">
      <c r="A3572" s="1"/>
      <c r="B3572" s="1"/>
      <c r="C3572" s="1"/>
      <c r="D3572" s="1"/>
      <c r="E3572" s="1"/>
      <c r="F3572" s="1"/>
      <c r="G3572" s="1"/>
      <c r="H3572" s="1"/>
      <c r="I3572" s="1"/>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50"/>
      <c r="AG3572" s="54"/>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row>
    <row r="3573" spans="1:63" s="901" customFormat="1" ht="15" customHeight="1" x14ac:dyDescent="0.15">
      <c r="A3573" s="1"/>
      <c r="B3573" s="1"/>
      <c r="C3573" s="1"/>
      <c r="D3573" s="1"/>
      <c r="E3573" s="1"/>
      <c r="F3573" s="1"/>
      <c r="G3573" s="1"/>
      <c r="H3573" s="1"/>
      <c r="I3573" s="1"/>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50"/>
      <c r="AG3573" s="54"/>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row>
    <row r="3574" spans="1:63" s="901" customFormat="1" ht="15" customHeight="1" x14ac:dyDescent="0.15">
      <c r="A3574" s="1"/>
      <c r="B3574" s="1"/>
      <c r="C3574" s="1"/>
      <c r="D3574" s="1"/>
      <c r="E3574" s="1"/>
      <c r="F3574" s="1"/>
      <c r="G3574" s="1"/>
      <c r="H3574" s="1"/>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50"/>
      <c r="AG3574" s="54"/>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row>
    <row r="3575" spans="1:63" s="901" customFormat="1" ht="15" customHeight="1" x14ac:dyDescent="0.15">
      <c r="A3575" s="1"/>
      <c r="B3575" s="1"/>
      <c r="C3575" s="1"/>
      <c r="D3575" s="1"/>
      <c r="E3575" s="1"/>
      <c r="F3575" s="1"/>
      <c r="G3575" s="1"/>
      <c r="H3575" s="1"/>
      <c r="I3575" s="1"/>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50"/>
      <c r="AG3575" s="54"/>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row>
    <row r="3576" spans="1:63" s="901" customFormat="1" ht="15" customHeight="1" x14ac:dyDescent="0.15">
      <c r="A3576" s="1"/>
      <c r="B3576" s="1"/>
      <c r="C3576" s="1"/>
      <c r="D3576" s="1"/>
      <c r="E3576" s="1"/>
      <c r="F3576" s="1"/>
      <c r="G3576" s="1"/>
      <c r="H3576" s="1"/>
      <c r="I3576" s="1"/>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50"/>
      <c r="AG3576" s="54"/>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row>
    <row r="3577" spans="1:63" s="901" customFormat="1" ht="15" customHeight="1" x14ac:dyDescent="0.15">
      <c r="A3577" s="1"/>
      <c r="B3577" s="1"/>
      <c r="C3577" s="1"/>
      <c r="D3577" s="1"/>
      <c r="E3577" s="1"/>
      <c r="F3577" s="1"/>
      <c r="G3577" s="1"/>
      <c r="H3577" s="1"/>
      <c r="I3577" s="1"/>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50"/>
      <c r="AG3577" s="54"/>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row>
    <row r="3578" spans="1:63" s="901" customFormat="1" ht="15" customHeight="1" x14ac:dyDescent="0.15">
      <c r="A3578" s="1"/>
      <c r="B3578" s="1"/>
      <c r="C3578" s="1"/>
      <c r="D3578" s="1"/>
      <c r="E3578" s="1"/>
      <c r="F3578" s="1"/>
      <c r="G3578" s="1"/>
      <c r="H3578" s="1"/>
      <c r="I3578" s="1"/>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50"/>
      <c r="AG3578" s="54"/>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row>
    <row r="3579" spans="1:63" s="901" customFormat="1" ht="15" customHeight="1" x14ac:dyDescent="0.15">
      <c r="A3579" s="1"/>
      <c r="B3579" s="1"/>
      <c r="C3579" s="1"/>
      <c r="D3579" s="1"/>
      <c r="E3579" s="1"/>
      <c r="F3579" s="1"/>
      <c r="G3579" s="1"/>
      <c r="H3579" s="1"/>
      <c r="I3579" s="1"/>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50"/>
      <c r="AG3579" s="54"/>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row>
    <row r="3580" spans="1:63" s="901" customFormat="1" ht="15" customHeight="1" x14ac:dyDescent="0.15">
      <c r="A3580" s="1"/>
      <c r="B3580" s="1"/>
      <c r="C3580" s="1"/>
      <c r="D3580" s="1"/>
      <c r="E3580" s="1"/>
      <c r="F3580" s="1"/>
      <c r="G3580" s="1"/>
      <c r="H3580" s="1"/>
      <c r="I3580" s="1"/>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50"/>
      <c r="AG3580" s="54"/>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row>
    <row r="3581" spans="1:63" s="901" customFormat="1" ht="15" customHeight="1" x14ac:dyDescent="0.15">
      <c r="A3581" s="1"/>
      <c r="B3581" s="1"/>
      <c r="C3581" s="1"/>
      <c r="D3581" s="1"/>
      <c r="E3581" s="1"/>
      <c r="F3581" s="1"/>
      <c r="G3581" s="1"/>
      <c r="H3581" s="1"/>
      <c r="I3581" s="1"/>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50"/>
      <c r="AG3581" s="54"/>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row>
    <row r="3582" spans="1:63" s="901" customFormat="1" ht="15" customHeight="1" x14ac:dyDescent="0.15">
      <c r="A3582" s="1"/>
      <c r="B3582" s="1"/>
      <c r="C3582" s="1"/>
      <c r="D3582" s="1"/>
      <c r="E3582" s="1"/>
      <c r="F3582" s="1"/>
      <c r="G3582" s="1"/>
      <c r="H3582" s="1"/>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50"/>
      <c r="AG3582" s="54"/>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row>
    <row r="3583" spans="1:63" s="901" customFormat="1" ht="15" customHeight="1" x14ac:dyDescent="0.15">
      <c r="A3583" s="1"/>
      <c r="B3583" s="1"/>
      <c r="C3583" s="1"/>
      <c r="D3583" s="1"/>
      <c r="E3583" s="1"/>
      <c r="F3583" s="1"/>
      <c r="G3583" s="1"/>
      <c r="H3583" s="1"/>
      <c r="I3583" s="1"/>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50"/>
      <c r="AG3583" s="54"/>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row>
    <row r="3584" spans="1:63" s="901" customFormat="1" ht="15" customHeight="1" x14ac:dyDescent="0.15">
      <c r="A3584" s="1"/>
      <c r="B3584" s="1"/>
      <c r="C3584" s="1"/>
      <c r="D3584" s="1"/>
      <c r="E3584" s="1"/>
      <c r="F3584" s="1"/>
      <c r="G3584" s="1"/>
      <c r="H3584" s="1"/>
      <c r="I3584" s="1"/>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50"/>
      <c r="AG3584" s="54"/>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row>
    <row r="3585" spans="1:63" s="901" customFormat="1" ht="15" customHeight="1" x14ac:dyDescent="0.15">
      <c r="A3585" s="1"/>
      <c r="B3585" s="1"/>
      <c r="C3585" s="1"/>
      <c r="D3585" s="1"/>
      <c r="E3585" s="1"/>
      <c r="F3585" s="1"/>
      <c r="G3585" s="1"/>
      <c r="H3585" s="1"/>
      <c r="I3585" s="1"/>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50"/>
      <c r="AG3585" s="54"/>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row>
    <row r="3586" spans="1:63" s="901" customFormat="1" ht="15" customHeight="1" x14ac:dyDescent="0.15">
      <c r="A3586" s="1"/>
      <c r="B3586" s="1"/>
      <c r="C3586" s="1"/>
      <c r="D3586" s="1"/>
      <c r="E3586" s="1"/>
      <c r="F3586" s="1"/>
      <c r="G3586" s="1"/>
      <c r="H3586" s="1"/>
      <c r="I3586" s="1"/>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50"/>
      <c r="AG3586" s="54"/>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row>
    <row r="3587" spans="1:63" s="901" customFormat="1" ht="15" customHeight="1" x14ac:dyDescent="0.15">
      <c r="A3587" s="1"/>
      <c r="B3587" s="1"/>
      <c r="C3587" s="1"/>
      <c r="D3587" s="1"/>
      <c r="E3587" s="1"/>
      <c r="F3587" s="1"/>
      <c r="G3587" s="1"/>
      <c r="H3587" s="1"/>
      <c r="I3587" s="1"/>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50"/>
      <c r="AG3587" s="54"/>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row>
    <row r="3588" spans="1:63" s="901" customFormat="1" ht="15" customHeight="1" x14ac:dyDescent="0.15">
      <c r="A3588" s="1"/>
      <c r="B3588" s="1"/>
      <c r="C3588" s="1"/>
      <c r="D3588" s="1"/>
      <c r="E3588" s="1"/>
      <c r="F3588" s="1"/>
      <c r="G3588" s="1"/>
      <c r="H3588" s="1"/>
      <c r="I3588" s="1"/>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50"/>
      <c r="AG3588" s="54"/>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row>
    <row r="3589" spans="1:63" s="901" customFormat="1" ht="15" customHeight="1" x14ac:dyDescent="0.15">
      <c r="A3589" s="1"/>
      <c r="B3589" s="1"/>
      <c r="C3589" s="1"/>
      <c r="D3589" s="1"/>
      <c r="E3589" s="1"/>
      <c r="F3589" s="1"/>
      <c r="G3589" s="1"/>
      <c r="H3589" s="1"/>
      <c r="I3589" s="1"/>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50"/>
      <c r="AG3589" s="54"/>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row>
    <row r="3590" spans="1:63" s="901" customFormat="1" ht="15" customHeight="1" x14ac:dyDescent="0.15">
      <c r="A3590" s="1"/>
      <c r="B3590" s="1"/>
      <c r="C3590" s="1"/>
      <c r="D3590" s="1"/>
      <c r="E3590" s="1"/>
      <c r="F3590" s="1"/>
      <c r="G3590" s="1"/>
      <c r="H3590" s="1"/>
      <c r="I3590" s="1"/>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50"/>
      <c r="AG3590" s="54"/>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row>
    <row r="3591" spans="1:63" s="901" customFormat="1" ht="15" customHeight="1" x14ac:dyDescent="0.15">
      <c r="A3591" s="1"/>
      <c r="B3591" s="1"/>
      <c r="C3591" s="1"/>
      <c r="D3591" s="1"/>
      <c r="E3591" s="1"/>
      <c r="F3591" s="1"/>
      <c r="G3591" s="1"/>
      <c r="H3591" s="1"/>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50"/>
      <c r="AG3591" s="54"/>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row>
    <row r="3592" spans="1:63" s="901" customFormat="1" ht="15" customHeight="1" x14ac:dyDescent="0.15">
      <c r="A3592" s="1"/>
      <c r="B3592" s="1"/>
      <c r="C3592" s="1"/>
      <c r="D3592" s="1"/>
      <c r="E3592" s="1"/>
      <c r="F3592" s="1"/>
      <c r="G3592" s="1"/>
      <c r="H3592" s="1"/>
      <c r="I3592" s="1"/>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50"/>
      <c r="AG3592" s="54"/>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row>
    <row r="3593" spans="1:63" s="901" customFormat="1" ht="15" customHeight="1" x14ac:dyDescent="0.15">
      <c r="A3593" s="1"/>
      <c r="B3593" s="1"/>
      <c r="C3593" s="1"/>
      <c r="D3593" s="1"/>
      <c r="E3593" s="1"/>
      <c r="F3593" s="1"/>
      <c r="G3593" s="1"/>
      <c r="H3593" s="1"/>
      <c r="I3593" s="1"/>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50"/>
      <c r="AG3593" s="54"/>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row>
    <row r="3594" spans="1:63" s="901" customFormat="1" ht="15" customHeight="1" x14ac:dyDescent="0.15">
      <c r="A3594" s="1"/>
      <c r="B3594" s="1"/>
      <c r="C3594" s="1"/>
      <c r="D3594" s="1"/>
      <c r="E3594" s="1"/>
      <c r="F3594" s="1"/>
      <c r="G3594" s="1"/>
      <c r="H3594" s="1"/>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50"/>
      <c r="AG3594" s="54"/>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row>
    <row r="3595" spans="1:63" s="901" customFormat="1" ht="15" customHeight="1" x14ac:dyDescent="0.15">
      <c r="A3595" s="1"/>
      <c r="B3595" s="1"/>
      <c r="C3595" s="1"/>
      <c r="D3595" s="1"/>
      <c r="E3595" s="1"/>
      <c r="F3595" s="1"/>
      <c r="G3595" s="1"/>
      <c r="H3595" s="1"/>
      <c r="I3595" s="1"/>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50"/>
      <c r="AG3595" s="54"/>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row>
    <row r="3596" spans="1:63" s="901" customFormat="1" ht="15" customHeight="1" x14ac:dyDescent="0.15">
      <c r="A3596" s="1"/>
      <c r="B3596" s="1"/>
      <c r="C3596" s="1"/>
      <c r="D3596" s="1"/>
      <c r="E3596" s="1"/>
      <c r="F3596" s="1"/>
      <c r="G3596" s="1"/>
      <c r="H3596" s="1"/>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50"/>
      <c r="AG3596" s="54"/>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row>
    <row r="3597" spans="1:63" s="901" customFormat="1" ht="15" customHeight="1" x14ac:dyDescent="0.15">
      <c r="A3597" s="1"/>
      <c r="B3597" s="1"/>
      <c r="C3597" s="1"/>
      <c r="D3597" s="1"/>
      <c r="E3597" s="1"/>
      <c r="F3597" s="1"/>
      <c r="G3597" s="1"/>
      <c r="H3597" s="1"/>
      <c r="I3597" s="1"/>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50"/>
      <c r="AG3597" s="54"/>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row>
    <row r="3598" spans="1:63" s="901" customFormat="1" ht="15" customHeight="1" x14ac:dyDescent="0.15">
      <c r="A3598" s="1"/>
      <c r="B3598" s="1"/>
      <c r="C3598" s="1"/>
      <c r="D3598" s="1"/>
      <c r="E3598" s="1"/>
      <c r="F3598" s="1"/>
      <c r="G3598" s="1"/>
      <c r="H3598" s="1"/>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50"/>
      <c r="AG3598" s="54"/>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row>
    <row r="3599" spans="1:63" s="901" customFormat="1" ht="15" customHeight="1" x14ac:dyDescent="0.15">
      <c r="A3599" s="1"/>
      <c r="B3599" s="1"/>
      <c r="C3599" s="1"/>
      <c r="D3599" s="1"/>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50"/>
      <c r="AG3599" s="54"/>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row>
    <row r="3600" spans="1:63" s="901" customFormat="1" ht="15" customHeight="1" x14ac:dyDescent="0.15">
      <c r="A3600" s="1"/>
      <c r="B3600" s="1"/>
      <c r="C3600" s="1"/>
      <c r="D3600" s="1"/>
      <c r="E3600" s="1"/>
      <c r="F3600" s="1"/>
      <c r="G3600" s="1"/>
      <c r="H3600" s="1"/>
      <c r="I3600" s="1"/>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50"/>
      <c r="AG3600" s="54"/>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row>
    <row r="3601" spans="1:63" s="901" customFormat="1" ht="15" customHeight="1" x14ac:dyDescent="0.15">
      <c r="A3601" s="1"/>
      <c r="B3601" s="1"/>
      <c r="C3601" s="1"/>
      <c r="D3601" s="1"/>
      <c r="E3601" s="1"/>
      <c r="F3601" s="1"/>
      <c r="G3601" s="1"/>
      <c r="H3601" s="1"/>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50"/>
      <c r="AG3601" s="54"/>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row>
    <row r="3602" spans="1:63" s="901" customFormat="1" ht="15" customHeight="1" x14ac:dyDescent="0.15">
      <c r="A3602" s="1"/>
      <c r="B3602" s="1"/>
      <c r="C3602" s="1"/>
      <c r="D3602" s="1"/>
      <c r="E3602" s="1"/>
      <c r="F3602" s="1"/>
      <c r="G3602" s="1"/>
      <c r="H3602" s="1"/>
      <c r="I3602" s="1"/>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50"/>
      <c r="AG3602" s="54"/>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row>
    <row r="3603" spans="1:63" s="901" customFormat="1" ht="15" customHeight="1" x14ac:dyDescent="0.15">
      <c r="A3603" s="1"/>
      <c r="B3603" s="1"/>
      <c r="C3603" s="1"/>
      <c r="D3603" s="1"/>
      <c r="E3603" s="1"/>
      <c r="F3603" s="1"/>
      <c r="G3603" s="1"/>
      <c r="H3603" s="1"/>
      <c r="I3603" s="1"/>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50"/>
      <c r="AG3603" s="54"/>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row>
    <row r="3604" spans="1:63" s="901" customFormat="1" ht="15" customHeight="1" x14ac:dyDescent="0.15">
      <c r="A3604" s="1"/>
      <c r="B3604" s="1"/>
      <c r="C3604" s="1"/>
      <c r="D3604" s="1"/>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50"/>
      <c r="AG3604" s="54"/>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row>
    <row r="3605" spans="1:63" s="901" customFormat="1" ht="15" customHeight="1" x14ac:dyDescent="0.15">
      <c r="A3605" s="1"/>
      <c r="B3605" s="1"/>
      <c r="C3605" s="1"/>
      <c r="D3605" s="1"/>
      <c r="E3605" s="1"/>
      <c r="F3605" s="1"/>
      <c r="G3605" s="1"/>
      <c r="H3605" s="1"/>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50"/>
      <c r="AG3605" s="54"/>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row>
    <row r="3606" spans="1:63" s="901" customFormat="1" ht="15" customHeight="1" x14ac:dyDescent="0.15">
      <c r="A3606" s="1"/>
      <c r="B3606" s="1"/>
      <c r="C3606" s="1"/>
      <c r="D3606" s="1"/>
      <c r="E3606" s="1"/>
      <c r="F3606" s="1"/>
      <c r="G3606" s="1"/>
      <c r="H3606" s="1"/>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50"/>
      <c r="AG3606" s="54"/>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row>
    <row r="3607" spans="1:63" s="901" customFormat="1" ht="15" customHeight="1" x14ac:dyDescent="0.15">
      <c r="A3607" s="1"/>
      <c r="B3607" s="1"/>
      <c r="C3607" s="1"/>
      <c r="D3607" s="1"/>
      <c r="E3607" s="1"/>
      <c r="F3607" s="1"/>
      <c r="G3607" s="1"/>
      <c r="H3607" s="1"/>
      <c r="I3607" s="1"/>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50"/>
      <c r="AG3607" s="54"/>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row>
    <row r="3608" spans="1:63" s="901" customFormat="1" ht="15" customHeight="1" x14ac:dyDescent="0.15">
      <c r="A3608" s="1"/>
      <c r="B3608" s="1"/>
      <c r="C3608" s="1"/>
      <c r="D3608" s="1"/>
      <c r="E3608" s="1"/>
      <c r="F3608" s="1"/>
      <c r="G3608" s="1"/>
      <c r="H3608" s="1"/>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50"/>
      <c r="AG3608" s="54"/>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row>
    <row r="3609" spans="1:63" s="901" customFormat="1" ht="15" customHeight="1" x14ac:dyDescent="0.15">
      <c r="A3609" s="1"/>
      <c r="B3609" s="1"/>
      <c r="C3609" s="1"/>
      <c r="D3609" s="1"/>
      <c r="E3609" s="1"/>
      <c r="F3609" s="1"/>
      <c r="G3609" s="1"/>
      <c r="H3609" s="1"/>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50"/>
      <c r="AG3609" s="54"/>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row>
    <row r="3610" spans="1:63" s="901" customFormat="1" ht="15" customHeight="1" x14ac:dyDescent="0.15">
      <c r="A3610" s="1"/>
      <c r="B3610" s="1"/>
      <c r="C3610" s="1"/>
      <c r="D3610" s="1"/>
      <c r="E3610" s="1"/>
      <c r="F3610" s="1"/>
      <c r="G3610" s="1"/>
      <c r="H3610" s="1"/>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50"/>
      <c r="AG3610" s="54"/>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row>
    <row r="3611" spans="1:63" s="901" customFormat="1" ht="15" customHeight="1" x14ac:dyDescent="0.15">
      <c r="A3611" s="1"/>
      <c r="B3611" s="1"/>
      <c r="C3611" s="1"/>
      <c r="D3611" s="1"/>
      <c r="E3611" s="1"/>
      <c r="F3611" s="1"/>
      <c r="G3611" s="1"/>
      <c r="H3611" s="1"/>
      <c r="I3611" s="1"/>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50"/>
      <c r="AG3611" s="54"/>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row>
    <row r="3612" spans="1:63" s="901" customFormat="1" ht="15" customHeight="1" x14ac:dyDescent="0.15">
      <c r="A3612" s="1"/>
      <c r="B3612" s="1"/>
      <c r="C3612" s="1"/>
      <c r="D3612" s="1"/>
      <c r="E3612" s="1"/>
      <c r="F3612" s="1"/>
      <c r="G3612" s="1"/>
      <c r="H3612" s="1"/>
      <c r="I3612" s="1"/>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50"/>
      <c r="AG3612" s="54"/>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row>
    <row r="3613" spans="1:63" s="901" customFormat="1" ht="15" customHeight="1" x14ac:dyDescent="0.15">
      <c r="A3613" s="1"/>
      <c r="B3613" s="1"/>
      <c r="C3613" s="1"/>
      <c r="D3613" s="1"/>
      <c r="E3613" s="1"/>
      <c r="F3613" s="1"/>
      <c r="G3613" s="1"/>
      <c r="H3613" s="1"/>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50"/>
      <c r="AG3613" s="54"/>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row>
    <row r="3614" spans="1:63" s="901" customFormat="1" ht="15" customHeight="1" x14ac:dyDescent="0.15">
      <c r="A3614" s="1"/>
      <c r="B3614" s="1"/>
      <c r="C3614" s="1"/>
      <c r="D3614" s="1"/>
      <c r="E3614" s="1"/>
      <c r="F3614" s="1"/>
      <c r="G3614" s="1"/>
      <c r="H3614" s="1"/>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50"/>
      <c r="AG3614" s="54"/>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row>
    <row r="3615" spans="1:63" s="901" customFormat="1" ht="15" customHeight="1" x14ac:dyDescent="0.15">
      <c r="A3615" s="1"/>
      <c r="B3615" s="1"/>
      <c r="C3615" s="1"/>
      <c r="D3615" s="1"/>
      <c r="E3615" s="1"/>
      <c r="F3615" s="1"/>
      <c r="G3615" s="1"/>
      <c r="H3615" s="1"/>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50"/>
      <c r="AG3615" s="54"/>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row>
    <row r="3616" spans="1:63" s="901" customFormat="1" ht="15" customHeight="1" x14ac:dyDescent="0.15">
      <c r="A3616" s="1"/>
      <c r="B3616" s="1"/>
      <c r="C3616" s="1"/>
      <c r="D3616" s="1"/>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50"/>
      <c r="AG3616" s="54"/>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row>
    <row r="3617" spans="1:63" s="901" customFormat="1" ht="15" customHeight="1" x14ac:dyDescent="0.15">
      <c r="A3617" s="1"/>
      <c r="B3617" s="1"/>
      <c r="C3617" s="1"/>
      <c r="D3617" s="1"/>
      <c r="E3617" s="1"/>
      <c r="F3617" s="1"/>
      <c r="G3617" s="1"/>
      <c r="H3617" s="1"/>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50"/>
      <c r="AG3617" s="54"/>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row>
    <row r="3618" spans="1:63" s="901" customFormat="1" ht="15" customHeight="1" x14ac:dyDescent="0.15">
      <c r="A3618" s="1"/>
      <c r="B3618" s="1"/>
      <c r="C3618" s="1"/>
      <c r="D3618" s="1"/>
      <c r="E3618" s="1"/>
      <c r="F3618" s="1"/>
      <c r="G3618" s="1"/>
      <c r="H3618" s="1"/>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50"/>
      <c r="AG3618" s="54"/>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row>
    <row r="3619" spans="1:63" s="901" customFormat="1" ht="15" customHeight="1" x14ac:dyDescent="0.15">
      <c r="A3619" s="1"/>
      <c r="B3619" s="1"/>
      <c r="C3619" s="1"/>
      <c r="D3619" s="1"/>
      <c r="E3619" s="1"/>
      <c r="F3619" s="1"/>
      <c r="G3619" s="1"/>
      <c r="H3619" s="1"/>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50"/>
      <c r="AG3619" s="54"/>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row>
    <row r="3620" spans="1:63" s="901" customFormat="1" ht="15" customHeight="1" x14ac:dyDescent="0.15">
      <c r="A3620" s="1"/>
      <c r="B3620" s="1"/>
      <c r="C3620" s="1"/>
      <c r="D3620" s="1"/>
      <c r="E3620" s="1"/>
      <c r="F3620" s="1"/>
      <c r="G3620" s="1"/>
      <c r="H3620" s="1"/>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50"/>
      <c r="AG3620" s="54"/>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row>
    <row r="3621" spans="1:63" s="901" customFormat="1" ht="15" customHeight="1" x14ac:dyDescent="0.15">
      <c r="A3621" s="1"/>
      <c r="B3621" s="1"/>
      <c r="C3621" s="1"/>
      <c r="D3621" s="1"/>
      <c r="E3621" s="1"/>
      <c r="F3621" s="1"/>
      <c r="G3621" s="1"/>
      <c r="H3621" s="1"/>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50"/>
      <c r="AG3621" s="54"/>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row>
    <row r="3622" spans="1:63" s="901" customFormat="1" ht="15" customHeight="1" x14ac:dyDescent="0.15">
      <c r="A3622" s="1"/>
      <c r="B3622" s="1"/>
      <c r="C3622" s="1"/>
      <c r="D3622" s="1"/>
      <c r="E3622" s="1"/>
      <c r="F3622" s="1"/>
      <c r="G3622" s="1"/>
      <c r="H3622" s="1"/>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50"/>
      <c r="AG3622" s="54"/>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row>
    <row r="3623" spans="1:63" s="901" customFormat="1" ht="15" customHeight="1" x14ac:dyDescent="0.15">
      <c r="A3623" s="1"/>
      <c r="B3623" s="1"/>
      <c r="C3623" s="1"/>
      <c r="D3623" s="1"/>
      <c r="E3623" s="1"/>
      <c r="F3623" s="1"/>
      <c r="G3623" s="1"/>
      <c r="H3623" s="1"/>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50"/>
      <c r="AG3623" s="54"/>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row>
    <row r="3624" spans="1:63" s="901" customFormat="1" ht="15" customHeight="1" x14ac:dyDescent="0.15">
      <c r="A3624" s="1"/>
      <c r="B3624" s="1"/>
      <c r="C3624" s="1"/>
      <c r="D3624" s="1"/>
      <c r="E3624" s="1"/>
      <c r="F3624" s="1"/>
      <c r="G3624" s="1"/>
      <c r="H3624" s="1"/>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50"/>
      <c r="AG3624" s="54"/>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row>
    <row r="3625" spans="1:63" s="901" customFormat="1" ht="15" customHeight="1" x14ac:dyDescent="0.15">
      <c r="A3625" s="1"/>
      <c r="B3625" s="1"/>
      <c r="C3625" s="1"/>
      <c r="D3625" s="1"/>
      <c r="E3625" s="1"/>
      <c r="F3625" s="1"/>
      <c r="G3625" s="1"/>
      <c r="H3625" s="1"/>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50"/>
      <c r="AG3625" s="54"/>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row>
    <row r="3626" spans="1:63" s="901" customFormat="1" ht="15" customHeight="1" x14ac:dyDescent="0.15">
      <c r="A3626" s="1"/>
      <c r="B3626" s="1"/>
      <c r="C3626" s="1"/>
      <c r="D3626" s="1"/>
      <c r="E3626" s="1"/>
      <c r="F3626" s="1"/>
      <c r="G3626" s="1"/>
      <c r="H3626" s="1"/>
      <c r="I3626" s="1"/>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50"/>
      <c r="AG3626" s="54"/>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row>
    <row r="3627" spans="1:63" s="901" customFormat="1" ht="15" customHeight="1" x14ac:dyDescent="0.15">
      <c r="A3627" s="1"/>
      <c r="B3627" s="1"/>
      <c r="C3627" s="1"/>
      <c r="D3627" s="1"/>
      <c r="E3627" s="1"/>
      <c r="F3627" s="1"/>
      <c r="G3627" s="1"/>
      <c r="H3627" s="1"/>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50"/>
      <c r="AG3627" s="54"/>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row>
    <row r="3628" spans="1:63" s="901" customFormat="1" ht="15" customHeight="1" x14ac:dyDescent="0.15">
      <c r="A3628" s="1"/>
      <c r="B3628" s="1"/>
      <c r="C3628" s="1"/>
      <c r="D3628" s="1"/>
      <c r="E3628" s="1"/>
      <c r="F3628" s="1"/>
      <c r="G3628" s="1"/>
      <c r="H3628" s="1"/>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50"/>
      <c r="AG3628" s="54"/>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row>
    <row r="3629" spans="1:63" s="901" customFormat="1" ht="15" customHeight="1" x14ac:dyDescent="0.15">
      <c r="A3629" s="1"/>
      <c r="B3629" s="1"/>
      <c r="C3629" s="1"/>
      <c r="D3629" s="1"/>
      <c r="E3629" s="1"/>
      <c r="F3629" s="1"/>
      <c r="G3629" s="1"/>
      <c r="H3629" s="1"/>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50"/>
      <c r="AG3629" s="54"/>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row>
    <row r="3630" spans="1:63" s="901" customFormat="1" ht="15" customHeight="1" x14ac:dyDescent="0.15">
      <c r="A3630" s="1"/>
      <c r="B3630" s="1"/>
      <c r="C3630" s="1"/>
      <c r="D3630" s="1"/>
      <c r="E3630" s="1"/>
      <c r="F3630" s="1"/>
      <c r="G3630" s="1"/>
      <c r="H3630" s="1"/>
      <c r="I3630" s="1"/>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50"/>
      <c r="AG3630" s="54"/>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row>
    <row r="3631" spans="1:63" s="901" customFormat="1" ht="15" customHeight="1" x14ac:dyDescent="0.15">
      <c r="A3631" s="1"/>
      <c r="B3631" s="1"/>
      <c r="C3631" s="1"/>
      <c r="D3631" s="1"/>
      <c r="E3631" s="1"/>
      <c r="F3631" s="1"/>
      <c r="G3631" s="1"/>
      <c r="H3631" s="1"/>
      <c r="I3631" s="1"/>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50"/>
      <c r="AG3631" s="54"/>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row>
    <row r="3632" spans="1:63" s="901" customFormat="1" ht="15" customHeight="1" x14ac:dyDescent="0.15">
      <c r="A3632" s="1"/>
      <c r="B3632" s="1"/>
      <c r="C3632" s="1"/>
      <c r="D3632" s="1"/>
      <c r="E3632" s="1"/>
      <c r="F3632" s="1"/>
      <c r="G3632" s="1"/>
      <c r="H3632" s="1"/>
      <c r="I3632" s="1"/>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50"/>
      <c r="AG3632" s="54"/>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row>
    <row r="3633" spans="1:63" s="901" customFormat="1" ht="15" customHeight="1" x14ac:dyDescent="0.15">
      <c r="A3633" s="1"/>
      <c r="B3633" s="1"/>
      <c r="C3633" s="1"/>
      <c r="D3633" s="1"/>
      <c r="E3633" s="1"/>
      <c r="F3633" s="1"/>
      <c r="G3633" s="1"/>
      <c r="H3633" s="1"/>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50"/>
      <c r="AG3633" s="54"/>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row>
    <row r="3634" spans="1:63" s="901" customFormat="1" ht="15" customHeight="1" x14ac:dyDescent="0.15">
      <c r="A3634" s="1"/>
      <c r="B3634" s="1"/>
      <c r="C3634" s="1"/>
      <c r="D3634" s="1"/>
      <c r="E3634" s="1"/>
      <c r="F3634" s="1"/>
      <c r="G3634" s="1"/>
      <c r="H3634" s="1"/>
      <c r="I3634" s="1"/>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50"/>
      <c r="AG3634" s="54"/>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row>
    <row r="3635" spans="1:63" s="901" customFormat="1" ht="15" customHeight="1" x14ac:dyDescent="0.15">
      <c r="A3635" s="1"/>
      <c r="B3635" s="1"/>
      <c r="C3635" s="1"/>
      <c r="D3635" s="1"/>
      <c r="E3635" s="1"/>
      <c r="F3635" s="1"/>
      <c r="G3635" s="1"/>
      <c r="H3635" s="1"/>
      <c r="I3635" s="1"/>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50"/>
      <c r="AG3635" s="54"/>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row>
    <row r="3636" spans="1:63" s="901" customFormat="1" ht="15" customHeight="1" x14ac:dyDescent="0.15">
      <c r="A3636" s="1"/>
      <c r="B3636" s="1"/>
      <c r="C3636" s="1"/>
      <c r="D3636" s="1"/>
      <c r="E3636" s="1"/>
      <c r="F3636" s="1"/>
      <c r="G3636" s="1"/>
      <c r="H3636" s="1"/>
      <c r="I3636" s="1"/>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50"/>
      <c r="AG3636" s="54"/>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row>
    <row r="3637" spans="1:63" s="901" customFormat="1" ht="15" customHeight="1" x14ac:dyDescent="0.15">
      <c r="A3637" s="1"/>
      <c r="B3637" s="1"/>
      <c r="C3637" s="1"/>
      <c r="D3637" s="1"/>
      <c r="E3637" s="1"/>
      <c r="F3637" s="1"/>
      <c r="G3637" s="1"/>
      <c r="H3637" s="1"/>
      <c r="I3637" s="1"/>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50"/>
      <c r="AG3637" s="54"/>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row>
    <row r="3638" spans="1:63" s="901" customFormat="1" ht="15" customHeight="1" x14ac:dyDescent="0.15">
      <c r="A3638" s="1"/>
      <c r="B3638" s="1"/>
      <c r="C3638" s="1"/>
      <c r="D3638" s="1"/>
      <c r="E3638" s="1"/>
      <c r="F3638" s="1"/>
      <c r="G3638" s="1"/>
      <c r="H3638" s="1"/>
      <c r="I3638" s="1"/>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50"/>
      <c r="AG3638" s="54"/>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row>
    <row r="3639" spans="1:63" s="901" customFormat="1" ht="15" customHeight="1" x14ac:dyDescent="0.15">
      <c r="A3639" s="1"/>
      <c r="B3639" s="1"/>
      <c r="C3639" s="1"/>
      <c r="D3639" s="1"/>
      <c r="E3639" s="1"/>
      <c r="F3639" s="1"/>
      <c r="G3639" s="1"/>
      <c r="H3639" s="1"/>
      <c r="I3639" s="1"/>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50"/>
      <c r="AG3639" s="54"/>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row>
    <row r="3640" spans="1:63" s="901" customFormat="1" ht="15" customHeight="1" x14ac:dyDescent="0.15">
      <c r="A3640" s="1"/>
      <c r="B3640" s="1"/>
      <c r="C3640" s="1"/>
      <c r="D3640" s="1"/>
      <c r="E3640" s="1"/>
      <c r="F3640" s="1"/>
      <c r="G3640" s="1"/>
      <c r="H3640" s="1"/>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50"/>
      <c r="AG3640" s="54"/>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row>
    <row r="3641" spans="1:63" s="901" customFormat="1" ht="15" customHeight="1" x14ac:dyDescent="0.15">
      <c r="A3641" s="1"/>
      <c r="B3641" s="1"/>
      <c r="C3641" s="1"/>
      <c r="D3641" s="1"/>
      <c r="E3641" s="1"/>
      <c r="F3641" s="1"/>
      <c r="G3641" s="1"/>
      <c r="H3641" s="1"/>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50"/>
      <c r="AG3641" s="54"/>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c r="BJ3641" s="1"/>
      <c r="BK3641" s="1"/>
    </row>
    <row r="3642" spans="1:63" s="901" customFormat="1" ht="15" customHeight="1" x14ac:dyDescent="0.15">
      <c r="A3642" s="1"/>
      <c r="B3642" s="1"/>
      <c r="C3642" s="1"/>
      <c r="D3642" s="1"/>
      <c r="E3642" s="1"/>
      <c r="F3642" s="1"/>
      <c r="G3642" s="1"/>
      <c r="H3642" s="1"/>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50"/>
      <c r="AG3642" s="54"/>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row>
    <row r="3643" spans="1:63" s="901" customFormat="1" ht="15" customHeight="1" x14ac:dyDescent="0.15">
      <c r="A3643" s="1"/>
      <c r="B3643" s="1"/>
      <c r="C3643" s="1"/>
      <c r="D3643" s="1"/>
      <c r="E3643" s="1"/>
      <c r="F3643" s="1"/>
      <c r="G3643" s="1"/>
      <c r="H3643" s="1"/>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50"/>
      <c r="AG3643" s="54"/>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c r="BJ3643" s="1"/>
      <c r="BK3643" s="1"/>
    </row>
    <row r="3644" spans="1:63" s="901" customFormat="1" ht="15" customHeight="1" x14ac:dyDescent="0.15">
      <c r="A3644" s="1"/>
      <c r="B3644" s="1"/>
      <c r="C3644" s="1"/>
      <c r="D3644" s="1"/>
      <c r="E3644" s="1"/>
      <c r="F3644" s="1"/>
      <c r="G3644" s="1"/>
      <c r="H3644" s="1"/>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50"/>
      <c r="AG3644" s="54"/>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c r="BJ3644" s="1"/>
      <c r="BK3644" s="1"/>
    </row>
    <row r="3645" spans="1:63" s="901" customFormat="1" ht="15" customHeight="1" x14ac:dyDescent="0.15">
      <c r="A3645" s="1"/>
      <c r="B3645" s="1"/>
      <c r="C3645" s="1"/>
      <c r="D3645" s="1"/>
      <c r="E3645" s="1"/>
      <c r="F3645" s="1"/>
      <c r="G3645" s="1"/>
      <c r="H3645" s="1"/>
      <c r="I3645" s="1"/>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50"/>
      <c r="AG3645" s="54"/>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c r="BJ3645" s="1"/>
      <c r="BK3645" s="1"/>
    </row>
    <row r="3646" spans="1:63" s="901" customFormat="1" ht="15" customHeight="1" x14ac:dyDescent="0.15">
      <c r="A3646" s="1"/>
      <c r="B3646" s="1"/>
      <c r="C3646" s="1"/>
      <c r="D3646" s="1"/>
      <c r="E3646" s="1"/>
      <c r="F3646" s="1"/>
      <c r="G3646" s="1"/>
      <c r="H3646" s="1"/>
      <c r="I3646" s="1"/>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50"/>
      <c r="AG3646" s="54"/>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c r="BJ3646" s="1"/>
      <c r="BK3646" s="1"/>
    </row>
    <row r="3647" spans="1:63" s="901" customFormat="1" ht="15" customHeight="1" x14ac:dyDescent="0.15">
      <c r="A3647" s="1"/>
      <c r="B3647" s="1"/>
      <c r="C3647" s="1"/>
      <c r="D3647" s="1"/>
      <c r="E3647" s="1"/>
      <c r="F3647" s="1"/>
      <c r="G3647" s="1"/>
      <c r="H3647" s="1"/>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50"/>
      <c r="AG3647" s="54"/>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c r="BJ3647" s="1"/>
      <c r="BK3647" s="1"/>
    </row>
    <row r="3648" spans="1:63" s="901" customFormat="1" ht="15" customHeight="1" x14ac:dyDescent="0.15">
      <c r="A3648" s="1"/>
      <c r="B3648" s="1"/>
      <c r="C3648" s="1"/>
      <c r="D3648" s="1"/>
      <c r="E3648" s="1"/>
      <c r="F3648" s="1"/>
      <c r="G3648" s="1"/>
      <c r="H3648" s="1"/>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50"/>
      <c r="AG3648" s="54"/>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c r="BJ3648" s="1"/>
      <c r="BK3648" s="1"/>
    </row>
    <row r="3649" spans="1:63" s="901" customFormat="1" ht="15" customHeight="1" x14ac:dyDescent="0.15">
      <c r="A3649" s="1"/>
      <c r="B3649" s="1"/>
      <c r="C3649" s="1"/>
      <c r="D3649" s="1"/>
      <c r="E3649" s="1"/>
      <c r="F3649" s="1"/>
      <c r="G3649" s="1"/>
      <c r="H3649" s="1"/>
      <c r="I3649" s="1"/>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50"/>
      <c r="AG3649" s="54"/>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c r="BJ3649" s="1"/>
      <c r="BK3649" s="1"/>
    </row>
    <row r="3650" spans="1:63" s="901" customFormat="1" ht="15" customHeight="1" x14ac:dyDescent="0.15">
      <c r="A3650" s="1"/>
      <c r="B3650" s="1"/>
      <c r="C3650" s="1"/>
      <c r="D3650" s="1"/>
      <c r="E3650" s="1"/>
      <c r="F3650" s="1"/>
      <c r="G3650" s="1"/>
      <c r="H3650" s="1"/>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50"/>
      <c r="AG3650" s="54"/>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c r="BJ3650" s="1"/>
      <c r="BK3650" s="1"/>
    </row>
    <row r="3651" spans="1:63" s="901" customFormat="1" ht="15" customHeight="1" x14ac:dyDescent="0.15">
      <c r="A3651" s="1"/>
      <c r="B3651" s="1"/>
      <c r="C3651" s="1"/>
      <c r="D3651" s="1"/>
      <c r="E3651" s="1"/>
      <c r="F3651" s="1"/>
      <c r="G3651" s="1"/>
      <c r="H3651" s="1"/>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50"/>
      <c r="AG3651" s="54"/>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c r="BJ3651" s="1"/>
      <c r="BK3651" s="1"/>
    </row>
    <row r="3652" spans="1:63" s="901" customFormat="1" ht="15" customHeight="1" x14ac:dyDescent="0.15">
      <c r="A3652" s="1"/>
      <c r="B3652" s="1"/>
      <c r="C3652" s="1"/>
      <c r="D3652" s="1"/>
      <c r="E3652" s="1"/>
      <c r="F3652" s="1"/>
      <c r="G3652" s="1"/>
      <c r="H3652" s="1"/>
      <c r="I3652" s="1"/>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50"/>
      <c r="AG3652" s="54"/>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c r="BJ3652" s="1"/>
      <c r="BK3652" s="1"/>
    </row>
    <row r="3653" spans="1:63" s="901" customFormat="1" ht="15" customHeight="1" x14ac:dyDescent="0.15">
      <c r="A3653" s="1"/>
      <c r="B3653" s="1"/>
      <c r="C3653" s="1"/>
      <c r="D3653" s="1"/>
      <c r="E3653" s="1"/>
      <c r="F3653" s="1"/>
      <c r="G3653" s="1"/>
      <c r="H3653" s="1"/>
      <c r="I3653" s="1"/>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50"/>
      <c r="AG3653" s="54"/>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c r="BJ3653" s="1"/>
      <c r="BK3653" s="1"/>
    </row>
    <row r="3654" spans="1:63" s="901" customFormat="1" ht="15" customHeight="1" x14ac:dyDescent="0.15">
      <c r="A3654" s="1"/>
      <c r="B3654" s="1"/>
      <c r="C3654" s="1"/>
      <c r="D3654" s="1"/>
      <c r="E3654" s="1"/>
      <c r="F3654" s="1"/>
      <c r="G3654" s="1"/>
      <c r="H3654" s="1"/>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50"/>
      <c r="AG3654" s="54"/>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c r="BJ3654" s="1"/>
      <c r="BK3654" s="1"/>
    </row>
  </sheetData>
  <sheetProtection algorithmName="SHA-512" hashValue="3KC3jd01Jo7/8mFT6Z7nf5MVkWw/jl2pNa14Xvnqut8+faO3iqXc0tcu4uCeR2oqvUHu++PNlV0CFyWG55GgaA==" saltValue="ulWEb4SOP+kn6O8PGTjAUQ==" spinCount="100000" sheet="1" formatCells="0"/>
  <mergeCells count="1056">
    <mergeCell ref="A7:B8"/>
    <mergeCell ref="N7:U8"/>
    <mergeCell ref="A9:C9"/>
    <mergeCell ref="D9:P9"/>
    <mergeCell ref="Q9:S9"/>
    <mergeCell ref="T9:AE9"/>
    <mergeCell ref="A1:F1"/>
    <mergeCell ref="G1:AE1"/>
    <mergeCell ref="A2:F2"/>
    <mergeCell ref="G2:AE2"/>
    <mergeCell ref="AF2:AF3"/>
    <mergeCell ref="A4:D4"/>
    <mergeCell ref="K4:Y6"/>
    <mergeCell ref="A5:J5"/>
    <mergeCell ref="AF13:AF14"/>
    <mergeCell ref="H14:P14"/>
    <mergeCell ref="D15:P16"/>
    <mergeCell ref="Q15:S16"/>
    <mergeCell ref="T15:AE16"/>
    <mergeCell ref="AF15:AF16"/>
    <mergeCell ref="A13:C16"/>
    <mergeCell ref="D13:D14"/>
    <mergeCell ref="E13:G14"/>
    <mergeCell ref="H13:P13"/>
    <mergeCell ref="Q13:S13"/>
    <mergeCell ref="T13:AE13"/>
    <mergeCell ref="A10:C10"/>
    <mergeCell ref="D10:P12"/>
    <mergeCell ref="Q10:S12"/>
    <mergeCell ref="T10:AE12"/>
    <mergeCell ref="AF10:AF12"/>
    <mergeCell ref="A11:C12"/>
    <mergeCell ref="AF20:AF21"/>
    <mergeCell ref="A21:C21"/>
    <mergeCell ref="D21:P21"/>
    <mergeCell ref="A22:C24"/>
    <mergeCell ref="D22:E22"/>
    <mergeCell ref="F22:P22"/>
    <mergeCell ref="Q22:AE22"/>
    <mergeCell ref="D23:E23"/>
    <mergeCell ref="F23:P23"/>
    <mergeCell ref="Q23:S24"/>
    <mergeCell ref="A18:C18"/>
    <mergeCell ref="D18:P18"/>
    <mergeCell ref="Q18:S18"/>
    <mergeCell ref="T18:AE18"/>
    <mergeCell ref="A19:C20"/>
    <mergeCell ref="D19:P20"/>
    <mergeCell ref="Q19:S21"/>
    <mergeCell ref="T19:AE21"/>
    <mergeCell ref="A31:AE31"/>
    <mergeCell ref="A32:B32"/>
    <mergeCell ref="C32:AE33"/>
    <mergeCell ref="A33:B33"/>
    <mergeCell ref="A35:AE35"/>
    <mergeCell ref="A36:AE36"/>
    <mergeCell ref="AF25:AF26"/>
    <mergeCell ref="H26:P26"/>
    <mergeCell ref="D27:P28"/>
    <mergeCell ref="Q27:S28"/>
    <mergeCell ref="T27:AE28"/>
    <mergeCell ref="AF27:AF28"/>
    <mergeCell ref="T23:AE24"/>
    <mergeCell ref="D24:E24"/>
    <mergeCell ref="F24:P24"/>
    <mergeCell ref="A25:C28"/>
    <mergeCell ref="D25:D26"/>
    <mergeCell ref="E25:G26"/>
    <mergeCell ref="H25:P25"/>
    <mergeCell ref="Q25:S25"/>
    <mergeCell ref="T25:AE25"/>
    <mergeCell ref="AF43:AF45"/>
    <mergeCell ref="B44:D44"/>
    <mergeCell ref="H45:Q46"/>
    <mergeCell ref="A49:C52"/>
    <mergeCell ref="D49:K49"/>
    <mergeCell ref="L49:AB49"/>
    <mergeCell ref="D50:E52"/>
    <mergeCell ref="F50:G52"/>
    <mergeCell ref="H50:I52"/>
    <mergeCell ref="J50:K52"/>
    <mergeCell ref="B43:D43"/>
    <mergeCell ref="G43:G44"/>
    <mergeCell ref="H43:Q44"/>
    <mergeCell ref="V43:W44"/>
    <mergeCell ref="Y43:Z44"/>
    <mergeCell ref="AB43:AC44"/>
    <mergeCell ref="A37:AE37"/>
    <mergeCell ref="V40:AD40"/>
    <mergeCell ref="A41:F41"/>
    <mergeCell ref="V41:X42"/>
    <mergeCell ref="B42:D42"/>
    <mergeCell ref="Y42:AA42"/>
    <mergeCell ref="AB42:AD42"/>
    <mergeCell ref="Q53:R53"/>
    <mergeCell ref="S53:T53"/>
    <mergeCell ref="U53:V53"/>
    <mergeCell ref="W53:X53"/>
    <mergeCell ref="Y53:Z53"/>
    <mergeCell ref="AA53:AB53"/>
    <mergeCell ref="Y50:Z52"/>
    <mergeCell ref="AA50:AB52"/>
    <mergeCell ref="AF51:AF52"/>
    <mergeCell ref="A53:C54"/>
    <mergeCell ref="D53:E54"/>
    <mergeCell ref="F53:G54"/>
    <mergeCell ref="H53:I54"/>
    <mergeCell ref="J53:K54"/>
    <mergeCell ref="L53:N53"/>
    <mergeCell ref="O53:P53"/>
    <mergeCell ref="L50:N52"/>
    <mergeCell ref="O50:P52"/>
    <mergeCell ref="Q50:R52"/>
    <mergeCell ref="S50:T52"/>
    <mergeCell ref="U50:V52"/>
    <mergeCell ref="W50:X52"/>
    <mergeCell ref="B57:C57"/>
    <mergeCell ref="D57:E58"/>
    <mergeCell ref="F57:G58"/>
    <mergeCell ref="H57:I58"/>
    <mergeCell ref="J57:K58"/>
    <mergeCell ref="L57:N57"/>
    <mergeCell ref="S55:T55"/>
    <mergeCell ref="U55:V55"/>
    <mergeCell ref="W55:X55"/>
    <mergeCell ref="Y55:Z55"/>
    <mergeCell ref="AA55:AB55"/>
    <mergeCell ref="L56:N56"/>
    <mergeCell ref="O56:P56"/>
    <mergeCell ref="Q56:R56"/>
    <mergeCell ref="S56:T56"/>
    <mergeCell ref="U56:V56"/>
    <mergeCell ref="Y54:Z54"/>
    <mergeCell ref="AA54:AB54"/>
    <mergeCell ref="A55:C56"/>
    <mergeCell ref="D55:E56"/>
    <mergeCell ref="F55:G56"/>
    <mergeCell ref="H55:I56"/>
    <mergeCell ref="J55:K56"/>
    <mergeCell ref="L55:N55"/>
    <mergeCell ref="O55:P55"/>
    <mergeCell ref="Q55:R55"/>
    <mergeCell ref="L54:N54"/>
    <mergeCell ref="O54:P54"/>
    <mergeCell ref="Q54:R54"/>
    <mergeCell ref="S54:T54"/>
    <mergeCell ref="U54:V54"/>
    <mergeCell ref="W54:X54"/>
    <mergeCell ref="AA57:AB57"/>
    <mergeCell ref="L58:N58"/>
    <mergeCell ref="O58:P58"/>
    <mergeCell ref="Q58:R58"/>
    <mergeCell ref="S58:T58"/>
    <mergeCell ref="U58:V58"/>
    <mergeCell ref="W58:X58"/>
    <mergeCell ref="Y58:Z58"/>
    <mergeCell ref="AA58:AB58"/>
    <mergeCell ref="O57:P57"/>
    <mergeCell ref="Q57:R57"/>
    <mergeCell ref="S57:T57"/>
    <mergeCell ref="U57:V57"/>
    <mergeCell ref="W57:X57"/>
    <mergeCell ref="Y57:Z57"/>
    <mergeCell ref="W56:X56"/>
    <mergeCell ref="Y56:Z56"/>
    <mergeCell ref="AA56:AB56"/>
    <mergeCell ref="AA59:AB59"/>
    <mergeCell ref="L60:N60"/>
    <mergeCell ref="O60:P60"/>
    <mergeCell ref="Q60:R60"/>
    <mergeCell ref="S60:T60"/>
    <mergeCell ref="U60:V60"/>
    <mergeCell ref="W60:X60"/>
    <mergeCell ref="Y60:Z60"/>
    <mergeCell ref="AA60:AB60"/>
    <mergeCell ref="O59:P59"/>
    <mergeCell ref="Q59:R59"/>
    <mergeCell ref="S59:T59"/>
    <mergeCell ref="U59:V59"/>
    <mergeCell ref="W59:X59"/>
    <mergeCell ref="Y59:Z59"/>
    <mergeCell ref="B59:C59"/>
    <mergeCell ref="D59:E60"/>
    <mergeCell ref="F59:G60"/>
    <mergeCell ref="H59:I60"/>
    <mergeCell ref="J59:K60"/>
    <mergeCell ref="L59:N59"/>
    <mergeCell ref="A63:B63"/>
    <mergeCell ref="C63:AE63"/>
    <mergeCell ref="C64:AE64"/>
    <mergeCell ref="C65:AE65"/>
    <mergeCell ref="AB67:AE67"/>
    <mergeCell ref="AF67:AF69"/>
    <mergeCell ref="A68:D69"/>
    <mergeCell ref="E68:G69"/>
    <mergeCell ref="H68:J69"/>
    <mergeCell ref="K68:M69"/>
    <mergeCell ref="AA61:AB61"/>
    <mergeCell ref="L62:N62"/>
    <mergeCell ref="O62:P62"/>
    <mergeCell ref="Q62:R62"/>
    <mergeCell ref="S62:T62"/>
    <mergeCell ref="U62:V62"/>
    <mergeCell ref="W62:X62"/>
    <mergeCell ref="Y62:Z62"/>
    <mergeCell ref="AA62:AB62"/>
    <mergeCell ref="O61:P61"/>
    <mergeCell ref="Q61:R61"/>
    <mergeCell ref="S61:T61"/>
    <mergeCell ref="U61:V61"/>
    <mergeCell ref="W61:X61"/>
    <mergeCell ref="Y61:Z61"/>
    <mergeCell ref="B61:C61"/>
    <mergeCell ref="D61:E62"/>
    <mergeCell ref="F61:G62"/>
    <mergeCell ref="H61:I62"/>
    <mergeCell ref="J61:K62"/>
    <mergeCell ref="L61:N61"/>
    <mergeCell ref="A57:A62"/>
    <mergeCell ref="Q70:S70"/>
    <mergeCell ref="T70:V70"/>
    <mergeCell ref="W70:Y70"/>
    <mergeCell ref="Z70:AE77"/>
    <mergeCell ref="A71:D71"/>
    <mergeCell ref="E71:F71"/>
    <mergeCell ref="H71:J71"/>
    <mergeCell ref="K71:M71"/>
    <mergeCell ref="N71:P71"/>
    <mergeCell ref="Q71:S71"/>
    <mergeCell ref="N68:P69"/>
    <mergeCell ref="Q68:S69"/>
    <mergeCell ref="T68:V69"/>
    <mergeCell ref="W68:Y69"/>
    <mergeCell ref="Z68:AE69"/>
    <mergeCell ref="A70:D70"/>
    <mergeCell ref="E70:F70"/>
    <mergeCell ref="H70:J70"/>
    <mergeCell ref="K70:M70"/>
    <mergeCell ref="N70:P70"/>
    <mergeCell ref="T72:V73"/>
    <mergeCell ref="W72:Y73"/>
    <mergeCell ref="AF72:AF73"/>
    <mergeCell ref="B73:D73"/>
    <mergeCell ref="B74:D74"/>
    <mergeCell ref="E74:F75"/>
    <mergeCell ref="G74:G75"/>
    <mergeCell ref="H74:J75"/>
    <mergeCell ref="K74:M75"/>
    <mergeCell ref="N74:P75"/>
    <mergeCell ref="T71:V71"/>
    <mergeCell ref="W71:Y71"/>
    <mergeCell ref="A72:A77"/>
    <mergeCell ref="B72:D72"/>
    <mergeCell ref="E72:F73"/>
    <mergeCell ref="G72:G73"/>
    <mergeCell ref="H72:J73"/>
    <mergeCell ref="K72:M73"/>
    <mergeCell ref="N72:P73"/>
    <mergeCell ref="Q72:S73"/>
    <mergeCell ref="X82:AE82"/>
    <mergeCell ref="N76:P77"/>
    <mergeCell ref="Q76:S77"/>
    <mergeCell ref="T76:V77"/>
    <mergeCell ref="W76:Y77"/>
    <mergeCell ref="AF76:AF77"/>
    <mergeCell ref="B77:D77"/>
    <mergeCell ref="Q74:S75"/>
    <mergeCell ref="T74:V75"/>
    <mergeCell ref="W74:Y75"/>
    <mergeCell ref="AF74:AF75"/>
    <mergeCell ref="B75:D75"/>
    <mergeCell ref="B76:D76"/>
    <mergeCell ref="E76:F77"/>
    <mergeCell ref="G76:G77"/>
    <mergeCell ref="H76:J77"/>
    <mergeCell ref="K76:M77"/>
    <mergeCell ref="T91:V91"/>
    <mergeCell ref="C92:G92"/>
    <mergeCell ref="H92:J92"/>
    <mergeCell ref="L92:N92"/>
    <mergeCell ref="P92:R92"/>
    <mergeCell ref="T92:V92"/>
    <mergeCell ref="A82:G82"/>
    <mergeCell ref="H82:K82"/>
    <mergeCell ref="L82:O82"/>
    <mergeCell ref="P82:S82"/>
    <mergeCell ref="T82:W82"/>
    <mergeCell ref="C90:G90"/>
    <mergeCell ref="H90:J90"/>
    <mergeCell ref="L90:N90"/>
    <mergeCell ref="P90:R90"/>
    <mergeCell ref="T90:V90"/>
    <mergeCell ref="A91:B93"/>
    <mergeCell ref="C91:G91"/>
    <mergeCell ref="H91:J91"/>
    <mergeCell ref="L91:N91"/>
    <mergeCell ref="P91:R91"/>
    <mergeCell ref="C88:G88"/>
    <mergeCell ref="H88:J88"/>
    <mergeCell ref="L88:N88"/>
    <mergeCell ref="P88:R88"/>
    <mergeCell ref="T88:V88"/>
    <mergeCell ref="C89:G89"/>
    <mergeCell ref="H89:J89"/>
    <mergeCell ref="L89:N89"/>
    <mergeCell ref="P89:R89"/>
    <mergeCell ref="T89:V89"/>
    <mergeCell ref="A83:B90"/>
    <mergeCell ref="P86:R86"/>
    <mergeCell ref="T86:V86"/>
    <mergeCell ref="C87:G87"/>
    <mergeCell ref="H87:J87"/>
    <mergeCell ref="L87:N87"/>
    <mergeCell ref="P87:R87"/>
    <mergeCell ref="T87:V87"/>
    <mergeCell ref="C84:G84"/>
    <mergeCell ref="H84:J84"/>
    <mergeCell ref="L84:N84"/>
    <mergeCell ref="P84:R84"/>
    <mergeCell ref="P83:R83"/>
    <mergeCell ref="T83:V83"/>
    <mergeCell ref="T85:V85"/>
    <mergeCell ref="C86:G86"/>
    <mergeCell ref="H86:J86"/>
    <mergeCell ref="L86:N86"/>
    <mergeCell ref="C96:G96"/>
    <mergeCell ref="H96:J96"/>
    <mergeCell ref="L96:N96"/>
    <mergeCell ref="P96:R96"/>
    <mergeCell ref="T96:V96"/>
    <mergeCell ref="A97:B99"/>
    <mergeCell ref="C97:G97"/>
    <mergeCell ref="H97:J97"/>
    <mergeCell ref="L97:N97"/>
    <mergeCell ref="P97:R97"/>
    <mergeCell ref="T94:V94"/>
    <mergeCell ref="C95:G95"/>
    <mergeCell ref="H95:J95"/>
    <mergeCell ref="L95:N95"/>
    <mergeCell ref="P95:R95"/>
    <mergeCell ref="T95:V95"/>
    <mergeCell ref="C93:G93"/>
    <mergeCell ref="H93:J93"/>
    <mergeCell ref="L93:N93"/>
    <mergeCell ref="P93:R93"/>
    <mergeCell ref="T93:V93"/>
    <mergeCell ref="A94:B96"/>
    <mergeCell ref="C94:G94"/>
    <mergeCell ref="H94:J94"/>
    <mergeCell ref="L94:N94"/>
    <mergeCell ref="P94:R94"/>
    <mergeCell ref="T100:V100"/>
    <mergeCell ref="C101:G101"/>
    <mergeCell ref="H101:J101"/>
    <mergeCell ref="L101:N101"/>
    <mergeCell ref="P101:R101"/>
    <mergeCell ref="T101:V101"/>
    <mergeCell ref="C99:G99"/>
    <mergeCell ref="H99:J99"/>
    <mergeCell ref="L99:N99"/>
    <mergeCell ref="P99:R99"/>
    <mergeCell ref="T99:V99"/>
    <mergeCell ref="A100:B102"/>
    <mergeCell ref="C100:G100"/>
    <mergeCell ref="H100:J100"/>
    <mergeCell ref="L100:N100"/>
    <mergeCell ref="P100:R100"/>
    <mergeCell ref="T97:V97"/>
    <mergeCell ref="C98:G98"/>
    <mergeCell ref="H98:J98"/>
    <mergeCell ref="L98:N98"/>
    <mergeCell ref="P98:R98"/>
    <mergeCell ref="T98:V98"/>
    <mergeCell ref="C105:G105"/>
    <mergeCell ref="H105:J105"/>
    <mergeCell ref="L105:N105"/>
    <mergeCell ref="P105:R105"/>
    <mergeCell ref="T105:V105"/>
    <mergeCell ref="A106:B106"/>
    <mergeCell ref="C106:AE106"/>
    <mergeCell ref="T103:V103"/>
    <mergeCell ref="C104:G104"/>
    <mergeCell ref="H104:J104"/>
    <mergeCell ref="L104:N104"/>
    <mergeCell ref="P104:R104"/>
    <mergeCell ref="T104:V104"/>
    <mergeCell ref="C102:G102"/>
    <mergeCell ref="H102:J102"/>
    <mergeCell ref="L102:N102"/>
    <mergeCell ref="P102:R102"/>
    <mergeCell ref="T102:V102"/>
    <mergeCell ref="A103:B105"/>
    <mergeCell ref="C103:G103"/>
    <mergeCell ref="H103:J103"/>
    <mergeCell ref="L103:N103"/>
    <mergeCell ref="P103:R103"/>
    <mergeCell ref="X83:AE105"/>
    <mergeCell ref="T84:V84"/>
    <mergeCell ref="C85:G85"/>
    <mergeCell ref="H85:J85"/>
    <mergeCell ref="L85:N85"/>
    <mergeCell ref="P85:R85"/>
    <mergeCell ref="C83:G83"/>
    <mergeCell ref="H83:J83"/>
    <mergeCell ref="L83:N83"/>
    <mergeCell ref="A118:F120"/>
    <mergeCell ref="G118:N120"/>
    <mergeCell ref="O118:V120"/>
    <mergeCell ref="W118:Z120"/>
    <mergeCell ref="AF118:AF120"/>
    <mergeCell ref="A121:F121"/>
    <mergeCell ref="G121:L121"/>
    <mergeCell ref="M121:N121"/>
    <mergeCell ref="O121:T121"/>
    <mergeCell ref="U121:V121"/>
    <mergeCell ref="A113:C113"/>
    <mergeCell ref="E113:G113"/>
    <mergeCell ref="I113:K113"/>
    <mergeCell ref="M113:O113"/>
    <mergeCell ref="A117:AA117"/>
    <mergeCell ref="AB117:AE117"/>
    <mergeCell ref="A110:Z110"/>
    <mergeCell ref="A111:H111"/>
    <mergeCell ref="I111:P111"/>
    <mergeCell ref="R111:AE111"/>
    <mergeCell ref="A112:D112"/>
    <mergeCell ref="E112:H112"/>
    <mergeCell ref="I112:L112"/>
    <mergeCell ref="M112:P112"/>
    <mergeCell ref="R112:AE112"/>
    <mergeCell ref="A124:F124"/>
    <mergeCell ref="G124:L124"/>
    <mergeCell ref="M124:N124"/>
    <mergeCell ref="O124:T124"/>
    <mergeCell ref="U124:V124"/>
    <mergeCell ref="A125:F125"/>
    <mergeCell ref="G125:L125"/>
    <mergeCell ref="M125:N125"/>
    <mergeCell ref="O125:T125"/>
    <mergeCell ref="U125:V125"/>
    <mergeCell ref="A122:F122"/>
    <mergeCell ref="G122:L122"/>
    <mergeCell ref="M122:N122"/>
    <mergeCell ref="O122:T122"/>
    <mergeCell ref="U122:V122"/>
    <mergeCell ref="A123:F123"/>
    <mergeCell ref="G123:L123"/>
    <mergeCell ref="M123:N123"/>
    <mergeCell ref="O123:T123"/>
    <mergeCell ref="U123:V123"/>
    <mergeCell ref="R132:AA132"/>
    <mergeCell ref="E133:Q133"/>
    <mergeCell ref="R133:AA133"/>
    <mergeCell ref="E134:Q134"/>
    <mergeCell ref="R134:AA134"/>
    <mergeCell ref="E135:Q135"/>
    <mergeCell ref="R135:AA135"/>
    <mergeCell ref="A126:F126"/>
    <mergeCell ref="G126:L126"/>
    <mergeCell ref="M126:N126"/>
    <mergeCell ref="O126:T126"/>
    <mergeCell ref="U126:V126"/>
    <mergeCell ref="A131:B145"/>
    <mergeCell ref="C131:D137"/>
    <mergeCell ref="E131:Q131"/>
    <mergeCell ref="R131:AA131"/>
    <mergeCell ref="E132:Q132"/>
    <mergeCell ref="E144:Q144"/>
    <mergeCell ref="R144:AA144"/>
    <mergeCell ref="E145:Q145"/>
    <mergeCell ref="R145:AA145"/>
    <mergeCell ref="C146:Q146"/>
    <mergeCell ref="R146:AA146"/>
    <mergeCell ref="R140:AA140"/>
    <mergeCell ref="E141:Q141"/>
    <mergeCell ref="S141:AA141"/>
    <mergeCell ref="E142:Q142"/>
    <mergeCell ref="R142:AA142"/>
    <mergeCell ref="E143:Q143"/>
    <mergeCell ref="S143:AA143"/>
    <mergeCell ref="E136:Q136"/>
    <mergeCell ref="R136:AA136"/>
    <mergeCell ref="E137:Q137"/>
    <mergeCell ref="R137:AA137"/>
    <mergeCell ref="C138:D145"/>
    <mergeCell ref="E138:Q138"/>
    <mergeCell ref="R138:AA138"/>
    <mergeCell ref="E139:Q139"/>
    <mergeCell ref="S139:AA139"/>
    <mergeCell ref="E140:Q140"/>
    <mergeCell ref="A154:Q154"/>
    <mergeCell ref="R154:AA154"/>
    <mergeCell ref="A155:Q155"/>
    <mergeCell ref="R155:AA155"/>
    <mergeCell ref="A156:Q156"/>
    <mergeCell ref="R156:AA156"/>
    <mergeCell ref="A150:B153"/>
    <mergeCell ref="E150:Q150"/>
    <mergeCell ref="R150:AA150"/>
    <mergeCell ref="E151:Q151"/>
    <mergeCell ref="S151:AA151"/>
    <mergeCell ref="AD151:AE155"/>
    <mergeCell ref="E152:Q152"/>
    <mergeCell ref="R152:AA152"/>
    <mergeCell ref="C153:Q153"/>
    <mergeCell ref="R153:AA153"/>
    <mergeCell ref="A147:B149"/>
    <mergeCell ref="E147:Q147"/>
    <mergeCell ref="R147:AA147"/>
    <mergeCell ref="E148:Q148"/>
    <mergeCell ref="R148:AA148"/>
    <mergeCell ref="C149:Q149"/>
    <mergeCell ref="R149:AA149"/>
    <mergeCell ref="A171:B171"/>
    <mergeCell ref="C171:M171"/>
    <mergeCell ref="A172:B172"/>
    <mergeCell ref="C172:M172"/>
    <mergeCell ref="A173:B173"/>
    <mergeCell ref="C173:M173"/>
    <mergeCell ref="A160:B160"/>
    <mergeCell ref="I163:W163"/>
    <mergeCell ref="AA163:AE163"/>
    <mergeCell ref="AA164:AE164"/>
    <mergeCell ref="A170:B170"/>
    <mergeCell ref="C170:M170"/>
    <mergeCell ref="A158:Q158"/>
    <mergeCell ref="R158:AA158"/>
    <mergeCell ref="AB158:AC158"/>
    <mergeCell ref="A159:Q159"/>
    <mergeCell ref="R159:AA159"/>
    <mergeCell ref="AB159:AC159"/>
    <mergeCell ref="A183:C183"/>
    <mergeCell ref="D183:E183"/>
    <mergeCell ref="F183:I183"/>
    <mergeCell ref="K183:AD183"/>
    <mergeCell ref="B184:C184"/>
    <mergeCell ref="D184:AD184"/>
    <mergeCell ref="A181:C181"/>
    <mergeCell ref="D181:E181"/>
    <mergeCell ref="F181:N181"/>
    <mergeCell ref="O181:AD181"/>
    <mergeCell ref="A182:C182"/>
    <mergeCell ref="D182:E182"/>
    <mergeCell ref="F182:N182"/>
    <mergeCell ref="A174:B174"/>
    <mergeCell ref="C174:M174"/>
    <mergeCell ref="A180:C180"/>
    <mergeCell ref="D180:E180"/>
    <mergeCell ref="F180:N180"/>
    <mergeCell ref="P180:Q180"/>
    <mergeCell ref="R180:AD180"/>
    <mergeCell ref="A175:B175"/>
    <mergeCell ref="C175:M175"/>
    <mergeCell ref="N174:AE175"/>
    <mergeCell ref="A196:B196"/>
    <mergeCell ref="C196:W196"/>
    <mergeCell ref="A197:B197"/>
    <mergeCell ref="C197:I197"/>
    <mergeCell ref="J197:W197"/>
    <mergeCell ref="A206:E207"/>
    <mergeCell ref="F207:J207"/>
    <mergeCell ref="A193:B193"/>
    <mergeCell ref="C193:W193"/>
    <mergeCell ref="A194:B194"/>
    <mergeCell ref="C194:W194"/>
    <mergeCell ref="A195:B195"/>
    <mergeCell ref="C195:W195"/>
    <mergeCell ref="B185:C185"/>
    <mergeCell ref="D185:AD185"/>
    <mergeCell ref="B186:C186"/>
    <mergeCell ref="D186:AD186"/>
    <mergeCell ref="A192:B192"/>
    <mergeCell ref="C192:W192"/>
    <mergeCell ref="W222:X222"/>
    <mergeCell ref="AB222:AC222"/>
    <mergeCell ref="A230:E231"/>
    <mergeCell ref="T230:X230"/>
    <mergeCell ref="F231:J231"/>
    <mergeCell ref="A232:C232"/>
    <mergeCell ref="D232:E232"/>
    <mergeCell ref="F232:H232"/>
    <mergeCell ref="I232:J232"/>
    <mergeCell ref="A222:C222"/>
    <mergeCell ref="D222:E222"/>
    <mergeCell ref="F222:H222"/>
    <mergeCell ref="I222:J222"/>
    <mergeCell ref="K222:M222"/>
    <mergeCell ref="N222:O222"/>
    <mergeCell ref="A208:C208"/>
    <mergeCell ref="D208:E208"/>
    <mergeCell ref="F208:H208"/>
    <mergeCell ref="I208:J208"/>
    <mergeCell ref="A219:E221"/>
    <mergeCell ref="Y219:AC219"/>
    <mergeCell ref="F220:J221"/>
    <mergeCell ref="K221:O221"/>
    <mergeCell ref="W239:Y239"/>
    <mergeCell ref="A240:C240"/>
    <mergeCell ref="E240:F240"/>
    <mergeCell ref="H240:I240"/>
    <mergeCell ref="K240:L240"/>
    <mergeCell ref="N240:O240"/>
    <mergeCell ref="Q240:R240"/>
    <mergeCell ref="T240:U240"/>
    <mergeCell ref="W240:X240"/>
    <mergeCell ref="A236:AE236"/>
    <mergeCell ref="A237:D239"/>
    <mergeCell ref="Z237:AB239"/>
    <mergeCell ref="E238:Y238"/>
    <mergeCell ref="E239:G239"/>
    <mergeCell ref="H239:J239"/>
    <mergeCell ref="K239:M239"/>
    <mergeCell ref="N239:P239"/>
    <mergeCell ref="Q239:S239"/>
    <mergeCell ref="T239:V239"/>
    <mergeCell ref="AF249:AF250"/>
    <mergeCell ref="A250:D251"/>
    <mergeCell ref="F250:G250"/>
    <mergeCell ref="H250:K250"/>
    <mergeCell ref="M250:P250"/>
    <mergeCell ref="F251:G251"/>
    <mergeCell ref="H251:K251"/>
    <mergeCell ref="M251:P251"/>
    <mergeCell ref="AF251:AF255"/>
    <mergeCell ref="A255:AE255"/>
    <mergeCell ref="Z240:AA240"/>
    <mergeCell ref="A241:AE241"/>
    <mergeCell ref="A247:E249"/>
    <mergeCell ref="R247:S247"/>
    <mergeCell ref="T247:AE251"/>
    <mergeCell ref="F248:L249"/>
    <mergeCell ref="M249:Q249"/>
    <mergeCell ref="A266:AE266"/>
    <mergeCell ref="A268:J268"/>
    <mergeCell ref="K268:M268"/>
    <mergeCell ref="N268:P268"/>
    <mergeCell ref="Q268:S268"/>
    <mergeCell ref="T268:V268"/>
    <mergeCell ref="W268:Y268"/>
    <mergeCell ref="Z268:AB268"/>
    <mergeCell ref="AC268:AE268"/>
    <mergeCell ref="AF261:AF262"/>
    <mergeCell ref="F262:H262"/>
    <mergeCell ref="A263:B263"/>
    <mergeCell ref="C263:D263"/>
    <mergeCell ref="F263:G263"/>
    <mergeCell ref="I263:J263"/>
    <mergeCell ref="L263:M263"/>
    <mergeCell ref="A258:AE258"/>
    <mergeCell ref="AF258:AF259"/>
    <mergeCell ref="A259:AE259"/>
    <mergeCell ref="C260:M260"/>
    <mergeCell ref="N260:O263"/>
    <mergeCell ref="P260:AE263"/>
    <mergeCell ref="C261:E262"/>
    <mergeCell ref="F261:H261"/>
    <mergeCell ref="I261:K262"/>
    <mergeCell ref="L261:M262"/>
    <mergeCell ref="A271:B271"/>
    <mergeCell ref="C271:AE271"/>
    <mergeCell ref="A272:B272"/>
    <mergeCell ref="C272:AE272"/>
    <mergeCell ref="A273:B273"/>
    <mergeCell ref="C273:AE273"/>
    <mergeCell ref="Z269:AB269"/>
    <mergeCell ref="AC269:AE269"/>
    <mergeCell ref="A270:J270"/>
    <mergeCell ref="K270:M270"/>
    <mergeCell ref="N270:P270"/>
    <mergeCell ref="Q270:S270"/>
    <mergeCell ref="T270:V270"/>
    <mergeCell ref="W270:Y270"/>
    <mergeCell ref="Z270:AB270"/>
    <mergeCell ref="AC270:AE270"/>
    <mergeCell ref="A269:J269"/>
    <mergeCell ref="K269:M269"/>
    <mergeCell ref="N269:P269"/>
    <mergeCell ref="Q269:S269"/>
    <mergeCell ref="T269:V269"/>
    <mergeCell ref="W269:Y269"/>
    <mergeCell ref="A280:B280"/>
    <mergeCell ref="C280:AE280"/>
    <mergeCell ref="A283:AE283"/>
    <mergeCell ref="K284:M284"/>
    <mergeCell ref="N284:P284"/>
    <mergeCell ref="Q284:S284"/>
    <mergeCell ref="T284:V284"/>
    <mergeCell ref="W284:Y284"/>
    <mergeCell ref="Z284:AB284"/>
    <mergeCell ref="AC284:AE284"/>
    <mergeCell ref="A277:B277"/>
    <mergeCell ref="C277:AE277"/>
    <mergeCell ref="A278:B278"/>
    <mergeCell ref="C278:AE278"/>
    <mergeCell ref="A279:B279"/>
    <mergeCell ref="C279:AE279"/>
    <mergeCell ref="A274:B274"/>
    <mergeCell ref="C274:AE274"/>
    <mergeCell ref="A275:B275"/>
    <mergeCell ref="C275:AE275"/>
    <mergeCell ref="A276:B276"/>
    <mergeCell ref="C276:AE276"/>
    <mergeCell ref="W285:Y285"/>
    <mergeCell ref="Z285:AB285"/>
    <mergeCell ref="AC285:AE285"/>
    <mergeCell ref="AF285:AF288"/>
    <mergeCell ref="C286:J286"/>
    <mergeCell ref="K286:M286"/>
    <mergeCell ref="N286:P286"/>
    <mergeCell ref="Q286:S286"/>
    <mergeCell ref="T286:V286"/>
    <mergeCell ref="W286:Y286"/>
    <mergeCell ref="A285:B290"/>
    <mergeCell ref="C285:J285"/>
    <mergeCell ref="K285:M285"/>
    <mergeCell ref="N285:P285"/>
    <mergeCell ref="Q285:S285"/>
    <mergeCell ref="T285:V285"/>
    <mergeCell ref="C288:J288"/>
    <mergeCell ref="K288:M288"/>
    <mergeCell ref="N288:P288"/>
    <mergeCell ref="Q288:S288"/>
    <mergeCell ref="T288:V288"/>
    <mergeCell ref="W288:Y288"/>
    <mergeCell ref="Z288:AB288"/>
    <mergeCell ref="AC288:AE288"/>
    <mergeCell ref="C289:J289"/>
    <mergeCell ref="K289:M289"/>
    <mergeCell ref="N289:P289"/>
    <mergeCell ref="Q289:S289"/>
    <mergeCell ref="T289:V289"/>
    <mergeCell ref="W289:Y289"/>
    <mergeCell ref="Z286:AB286"/>
    <mergeCell ref="AC286:AE286"/>
    <mergeCell ref="C287:J287"/>
    <mergeCell ref="K287:M287"/>
    <mergeCell ref="N287:P287"/>
    <mergeCell ref="Q287:S287"/>
    <mergeCell ref="T287:V287"/>
    <mergeCell ref="W287:Y287"/>
    <mergeCell ref="Z287:AB287"/>
    <mergeCell ref="AC287:AE287"/>
    <mergeCell ref="AC292:AE292"/>
    <mergeCell ref="C293:J293"/>
    <mergeCell ref="AC290:AE290"/>
    <mergeCell ref="A291:B295"/>
    <mergeCell ref="C291:J291"/>
    <mergeCell ref="K291:M291"/>
    <mergeCell ref="N291:P291"/>
    <mergeCell ref="Q291:S291"/>
    <mergeCell ref="T291:V291"/>
    <mergeCell ref="W291:Y291"/>
    <mergeCell ref="Z291:AB291"/>
    <mergeCell ref="AC291:AE291"/>
    <mergeCell ref="Z289:AB289"/>
    <mergeCell ref="AC289:AE289"/>
    <mergeCell ref="AF289:AF290"/>
    <mergeCell ref="C290:J290"/>
    <mergeCell ref="K290:M290"/>
    <mergeCell ref="N290:P290"/>
    <mergeCell ref="Q290:S290"/>
    <mergeCell ref="T290:V290"/>
    <mergeCell ref="W290:Y290"/>
    <mergeCell ref="Z290:AB290"/>
    <mergeCell ref="AF294:AF295"/>
    <mergeCell ref="C295:J295"/>
    <mergeCell ref="K295:M295"/>
    <mergeCell ref="N295:P295"/>
    <mergeCell ref="Q295:S295"/>
    <mergeCell ref="T295:V295"/>
    <mergeCell ref="W295:Y295"/>
    <mergeCell ref="Z295:AB295"/>
    <mergeCell ref="AC295:AE295"/>
    <mergeCell ref="AC293:AE293"/>
    <mergeCell ref="C294:J294"/>
    <mergeCell ref="K294:M294"/>
    <mergeCell ref="N294:P294"/>
    <mergeCell ref="Q294:S294"/>
    <mergeCell ref="T294:V294"/>
    <mergeCell ref="W294:Y294"/>
    <mergeCell ref="Z294:AB294"/>
    <mergeCell ref="AC294:AE294"/>
    <mergeCell ref="K293:M293"/>
    <mergeCell ref="N293:P293"/>
    <mergeCell ref="Q293:S293"/>
    <mergeCell ref="T293:V293"/>
    <mergeCell ref="W293:Y293"/>
    <mergeCell ref="Z293:AB293"/>
    <mergeCell ref="AF291:AF293"/>
    <mergeCell ref="C292:J292"/>
    <mergeCell ref="K292:M292"/>
    <mergeCell ref="N292:P292"/>
    <mergeCell ref="Q292:S292"/>
    <mergeCell ref="T292:V292"/>
    <mergeCell ref="W292:Y292"/>
    <mergeCell ref="Z292:AB292"/>
    <mergeCell ref="AB304:AD304"/>
    <mergeCell ref="AF304:AF305"/>
    <mergeCell ref="L305:O305"/>
    <mergeCell ref="P305:AA305"/>
    <mergeCell ref="AB305:AD305"/>
    <mergeCell ref="A310:AE310"/>
    <mergeCell ref="A304:G304"/>
    <mergeCell ref="H304:K304"/>
    <mergeCell ref="L304:O304"/>
    <mergeCell ref="P304:S304"/>
    <mergeCell ref="T304:W304"/>
    <mergeCell ref="X304:AA304"/>
    <mergeCell ref="A299:AE299"/>
    <mergeCell ref="A300:O300"/>
    <mergeCell ref="A303:G303"/>
    <mergeCell ref="H303:K303"/>
    <mergeCell ref="L303:O303"/>
    <mergeCell ref="P303:S303"/>
    <mergeCell ref="T303:W303"/>
    <mergeCell ref="X303:AA303"/>
    <mergeCell ref="AB303:AD303"/>
    <mergeCell ref="A320:T320"/>
    <mergeCell ref="U320:Y320"/>
    <mergeCell ref="Z320:AD320"/>
    <mergeCell ref="A321:T321"/>
    <mergeCell ref="A322:T322"/>
    <mergeCell ref="U322:Y322"/>
    <mergeCell ref="Z322:AD322"/>
    <mergeCell ref="X312:AB312"/>
    <mergeCell ref="AC312:AE312"/>
    <mergeCell ref="B313:AD313"/>
    <mergeCell ref="A317:AE317"/>
    <mergeCell ref="U319:Y319"/>
    <mergeCell ref="Z319:AD319"/>
    <mergeCell ref="U311:W311"/>
    <mergeCell ref="X311:AB311"/>
    <mergeCell ref="AC311:AE311"/>
    <mergeCell ref="AF311:AF312"/>
    <mergeCell ref="F312:H312"/>
    <mergeCell ref="I312:K312"/>
    <mergeCell ref="L312:N312"/>
    <mergeCell ref="O312:Q312"/>
    <mergeCell ref="R312:T312"/>
    <mergeCell ref="U312:W312"/>
    <mergeCell ref="A311:E312"/>
    <mergeCell ref="F311:H311"/>
    <mergeCell ref="I311:K311"/>
    <mergeCell ref="L311:N311"/>
    <mergeCell ref="O311:Q311"/>
    <mergeCell ref="R311:T311"/>
    <mergeCell ref="U321:Y321"/>
    <mergeCell ref="A331:AE331"/>
    <mergeCell ref="A333:E333"/>
    <mergeCell ref="F333:J333"/>
    <mergeCell ref="K333:AD333"/>
    <mergeCell ref="A334:E334"/>
    <mergeCell ref="F334:J334"/>
    <mergeCell ref="K334:AD334"/>
    <mergeCell ref="A325:T325"/>
    <mergeCell ref="U325:Y325"/>
    <mergeCell ref="Z325:AD325"/>
    <mergeCell ref="A326:T326"/>
    <mergeCell ref="U326:Y326"/>
    <mergeCell ref="Z326:AD326"/>
    <mergeCell ref="A323:T323"/>
    <mergeCell ref="U323:Y323"/>
    <mergeCell ref="Z323:AD323"/>
    <mergeCell ref="A324:T324"/>
    <mergeCell ref="U324:Y324"/>
    <mergeCell ref="Z324:AD324"/>
    <mergeCell ref="A339:E339"/>
    <mergeCell ref="F339:J339"/>
    <mergeCell ref="K339:AD339"/>
    <mergeCell ref="A340:E340"/>
    <mergeCell ref="F340:J340"/>
    <mergeCell ref="K340:AD340"/>
    <mergeCell ref="A337:E337"/>
    <mergeCell ref="F337:J337"/>
    <mergeCell ref="K337:AD337"/>
    <mergeCell ref="A338:E338"/>
    <mergeCell ref="F338:J338"/>
    <mergeCell ref="K338:AD338"/>
    <mergeCell ref="A335:E335"/>
    <mergeCell ref="F335:J335"/>
    <mergeCell ref="K335:AD335"/>
    <mergeCell ref="A336:E336"/>
    <mergeCell ref="F336:J336"/>
    <mergeCell ref="K336:AD336"/>
    <mergeCell ref="A353:T353"/>
    <mergeCell ref="U353:Y353"/>
    <mergeCell ref="Z353:AD353"/>
    <mergeCell ref="A354:T354"/>
    <mergeCell ref="U354:Y354"/>
    <mergeCell ref="Z354:AD354"/>
    <mergeCell ref="A343:B343"/>
    <mergeCell ref="C343:AE343"/>
    <mergeCell ref="A344:B344"/>
    <mergeCell ref="C344:AE344"/>
    <mergeCell ref="A350:AE350"/>
    <mergeCell ref="U352:Y352"/>
    <mergeCell ref="Z352:AD352"/>
    <mergeCell ref="A341:E341"/>
    <mergeCell ref="F341:J341"/>
    <mergeCell ref="K341:P341"/>
    <mergeCell ref="Q341:AD341"/>
    <mergeCell ref="A342:E342"/>
    <mergeCell ref="F342:J342"/>
    <mergeCell ref="K342:AD342"/>
    <mergeCell ref="A359:T359"/>
    <mergeCell ref="U359:Y359"/>
    <mergeCell ref="Z359:AD359"/>
    <mergeCell ref="A363:AE363"/>
    <mergeCell ref="A364:AE364"/>
    <mergeCell ref="A367:B369"/>
    <mergeCell ref="C367:L367"/>
    <mergeCell ref="A357:T357"/>
    <mergeCell ref="U357:Y357"/>
    <mergeCell ref="Z357:AD357"/>
    <mergeCell ref="A358:T358"/>
    <mergeCell ref="U358:Y358"/>
    <mergeCell ref="Z358:AD358"/>
    <mergeCell ref="AF354:AF355"/>
    <mergeCell ref="A355:T355"/>
    <mergeCell ref="U355:Y355"/>
    <mergeCell ref="Z355:AD355"/>
    <mergeCell ref="A356:T356"/>
    <mergeCell ref="U356:Y356"/>
    <mergeCell ref="Z356:AD356"/>
    <mergeCell ref="C374:L374"/>
    <mergeCell ref="N374:O374"/>
    <mergeCell ref="P374:AE374"/>
    <mergeCell ref="C375:L375"/>
    <mergeCell ref="N375:O376"/>
    <mergeCell ref="P375:AE375"/>
    <mergeCell ref="P376:AE376"/>
    <mergeCell ref="AF367:AF368"/>
    <mergeCell ref="C368:L368"/>
    <mergeCell ref="C369:L369"/>
    <mergeCell ref="A372:B375"/>
    <mergeCell ref="C372:L372"/>
    <mergeCell ref="N372:O372"/>
    <mergeCell ref="P372:AE372"/>
    <mergeCell ref="C373:L373"/>
    <mergeCell ref="N373:O373"/>
    <mergeCell ref="P373:AE373"/>
    <mergeCell ref="N367:AE370"/>
    <mergeCell ref="B387:AE387"/>
    <mergeCell ref="A391:AE391"/>
    <mergeCell ref="U392:X392"/>
    <mergeCell ref="Y392:AB392"/>
    <mergeCell ref="A393:J394"/>
    <mergeCell ref="K393:T393"/>
    <mergeCell ref="U393:X393"/>
    <mergeCell ref="Y393:AB393"/>
    <mergeCell ref="AC393:AE394"/>
    <mergeCell ref="K394:T394"/>
    <mergeCell ref="A384:C386"/>
    <mergeCell ref="D384:G386"/>
    <mergeCell ref="H384:K386"/>
    <mergeCell ref="L384:O386"/>
    <mergeCell ref="Q384:AE386"/>
    <mergeCell ref="AF385:AF386"/>
    <mergeCell ref="A379:P379"/>
    <mergeCell ref="A381:N381"/>
    <mergeCell ref="A382:C383"/>
    <mergeCell ref="D382:G383"/>
    <mergeCell ref="H382:K383"/>
    <mergeCell ref="L382:O383"/>
    <mergeCell ref="A410:B410"/>
    <mergeCell ref="C410:H410"/>
    <mergeCell ref="I410:AD410"/>
    <mergeCell ref="A413:N413"/>
    <mergeCell ref="A414:H414"/>
    <mergeCell ref="I414:M414"/>
    <mergeCell ref="N414:S414"/>
    <mergeCell ref="T414:U414"/>
    <mergeCell ref="V414:AE416"/>
    <mergeCell ref="A407:B407"/>
    <mergeCell ref="C407:AD407"/>
    <mergeCell ref="A408:B408"/>
    <mergeCell ref="C408:AD408"/>
    <mergeCell ref="A409:B409"/>
    <mergeCell ref="C409:AD409"/>
    <mergeCell ref="U394:X394"/>
    <mergeCell ref="Y394:AB394"/>
    <mergeCell ref="B398:AD398"/>
    <mergeCell ref="A399:B399"/>
    <mergeCell ref="C399:AE399"/>
    <mergeCell ref="A405:AE405"/>
    <mergeCell ref="A426:B426"/>
    <mergeCell ref="C426:AE426"/>
    <mergeCell ref="A427:B427"/>
    <mergeCell ref="C427:AE427"/>
    <mergeCell ref="A432:B433"/>
    <mergeCell ref="C432:F432"/>
    <mergeCell ref="C433:F433"/>
    <mergeCell ref="G433:P433"/>
    <mergeCell ref="Q433:W433"/>
    <mergeCell ref="V417:AE417"/>
    <mergeCell ref="A419:W419"/>
    <mergeCell ref="X419:Y419"/>
    <mergeCell ref="Z419:AE419"/>
    <mergeCell ref="A420:W420"/>
    <mergeCell ref="X420:Y420"/>
    <mergeCell ref="Z420:AE420"/>
    <mergeCell ref="AF414:AF417"/>
    <mergeCell ref="A415:H415"/>
    <mergeCell ref="I415:M415"/>
    <mergeCell ref="N415:S415"/>
    <mergeCell ref="A416:H416"/>
    <mergeCell ref="I416:M416"/>
    <mergeCell ref="N416:S416"/>
    <mergeCell ref="A417:H417"/>
    <mergeCell ref="I417:M417"/>
    <mergeCell ref="N417:S417"/>
    <mergeCell ref="A444:B444"/>
    <mergeCell ref="C444:AE444"/>
    <mergeCell ref="A445:B445"/>
    <mergeCell ref="C445:AE445"/>
    <mergeCell ref="Y451:AD452"/>
    <mergeCell ref="A452:F452"/>
    <mergeCell ref="G452:L452"/>
    <mergeCell ref="M452:R452"/>
    <mergeCell ref="S452:X452"/>
    <mergeCell ref="A442:F442"/>
    <mergeCell ref="G442:L442"/>
    <mergeCell ref="M442:R442"/>
    <mergeCell ref="S442:X442"/>
    <mergeCell ref="Y442:AD442"/>
    <mergeCell ref="A443:B443"/>
    <mergeCell ref="C443:AE443"/>
    <mergeCell ref="A434:AE434"/>
    <mergeCell ref="Y440:AD441"/>
    <mergeCell ref="A441:F441"/>
    <mergeCell ref="G441:L441"/>
    <mergeCell ref="M441:R441"/>
    <mergeCell ref="S441:X441"/>
    <mergeCell ref="A466:B466"/>
    <mergeCell ref="C466:AE466"/>
    <mergeCell ref="A460:P460"/>
    <mergeCell ref="M463:R464"/>
    <mergeCell ref="A464:F464"/>
    <mergeCell ref="G464:L464"/>
    <mergeCell ref="Y464:AD464"/>
    <mergeCell ref="A465:F465"/>
    <mergeCell ref="G465:L465"/>
    <mergeCell ref="M465:R465"/>
    <mergeCell ref="A455:B455"/>
    <mergeCell ref="C455:AE455"/>
    <mergeCell ref="A456:B456"/>
    <mergeCell ref="C456:AE456"/>
    <mergeCell ref="A457:B457"/>
    <mergeCell ref="C457:AE457"/>
    <mergeCell ref="A453:F453"/>
    <mergeCell ref="G453:L453"/>
    <mergeCell ref="M453:R453"/>
    <mergeCell ref="S453:X453"/>
    <mergeCell ref="Y453:AD453"/>
    <mergeCell ref="A454:B454"/>
    <mergeCell ref="C454:AE454"/>
  </mergeCells>
  <phoneticPr fontId="14"/>
  <conditionalFormatting sqref="A35">
    <cfRule type="notContainsBlanks" dxfId="226" priority="33">
      <formula>LEN(TRIM(A35))&gt;0</formula>
    </cfRule>
  </conditionalFormatting>
  <conditionalFormatting sqref="A46">
    <cfRule type="expression" dxfId="225" priority="214">
      <formula>$AF$53="↑で「3共学校」が選択されていますが女子の生徒数が０名です。女子０名の場合は構いません。"</formula>
    </cfRule>
    <cfRule type="expression" dxfId="224" priority="216">
      <formula>$AF$53="↑で「2女子校」が選択されていて男子の生徒数が１名以上なので修正してください。"</formula>
    </cfRule>
    <cfRule type="expression" dxfId="223" priority="217">
      <formula>$AF$53="↑で「1男子校」が選択されていて女子の生徒数が１名以上なので修正してください。"</formula>
    </cfRule>
    <cfRule type="expression" dxfId="222" priority="215">
      <formula>$AF$53="↑で「3共学校」が選択されていますが男子の生徒数が０名です。男子０名の場合は構いません。"</formula>
    </cfRule>
    <cfRule type="expression" dxfId="221" priority="218">
      <formula>#REF!="←男女共学別が未選択です。"</formula>
    </cfRule>
  </conditionalFormatting>
  <conditionalFormatting sqref="A57:A62">
    <cfRule type="expression" dxfId="220" priority="185">
      <formula>AND($B$57="",$B$59="",$B$61="")</formula>
    </cfRule>
  </conditionalFormatting>
  <conditionalFormatting sqref="A72:A77">
    <cfRule type="expression" dxfId="219" priority="175">
      <formula>AND($B$57="",$B$59="",$B$61="")</formula>
    </cfRule>
  </conditionalFormatting>
  <conditionalFormatting sqref="A316">
    <cfRule type="expression" dxfId="218" priority="4">
      <formula>#REF!&lt;&gt;0</formula>
    </cfRule>
  </conditionalFormatting>
  <conditionalFormatting sqref="A350">
    <cfRule type="expression" dxfId="217" priority="3">
      <formula>#REF!&lt;&gt;0</formula>
    </cfRule>
  </conditionalFormatting>
  <conditionalFormatting sqref="A358">
    <cfRule type="expression" dxfId="216" priority="12">
      <formula>#REF!&lt;&gt;0</formula>
    </cfRule>
  </conditionalFormatting>
  <conditionalFormatting sqref="A376">
    <cfRule type="expression" dxfId="215" priority="59">
      <formula>$A$367=1</formula>
    </cfRule>
  </conditionalFormatting>
  <conditionalFormatting sqref="A33:B33">
    <cfRule type="notContainsBlanks" dxfId="214" priority="200">
      <formula>LEN(TRIM(A33))&gt;0</formula>
    </cfRule>
    <cfRule type="containsBlanks" dxfId="213" priority="201">
      <formula>LEN(TRIM(A33))=0</formula>
    </cfRule>
  </conditionalFormatting>
  <conditionalFormatting sqref="A170:B174">
    <cfRule type="notContainsBlanks" dxfId="212" priority="116">
      <formula>LEN(TRIM(A170))&gt;0</formula>
    </cfRule>
    <cfRule type="containsBlanks" dxfId="211" priority="117">
      <formula>LEN(TRIM(A170))=0</formula>
    </cfRule>
  </conditionalFormatting>
  <conditionalFormatting sqref="A175:B175">
    <cfRule type="containsBlanks" dxfId="210" priority="7">
      <formula>LEN(TRIM(A175))=0</formula>
    </cfRule>
  </conditionalFormatting>
  <conditionalFormatting sqref="A192:B197 J197:W197">
    <cfRule type="notContainsBlanks" dxfId="209" priority="112">
      <formula>LEN(TRIM(A192))&gt;0</formula>
    </cfRule>
    <cfRule type="containsBlanks" dxfId="208" priority="113">
      <formula>LEN(TRIM(A192))=0</formula>
    </cfRule>
  </conditionalFormatting>
  <conditionalFormatting sqref="A367:B369 A372:B375 N372:O376 P376:AE376">
    <cfRule type="containsBlanks" dxfId="207" priority="67">
      <formula>LEN(TRIM(A367))=0</formula>
    </cfRule>
  </conditionalFormatting>
  <conditionalFormatting sqref="A372:B375 N372:O376 P376:AE376 A367:B369">
    <cfRule type="notContainsBlanks" dxfId="206" priority="65">
      <formula>LEN(TRIM(A367))&gt;0</formula>
    </cfRule>
  </conditionalFormatting>
  <conditionalFormatting sqref="A407:B410 I410:AD410">
    <cfRule type="containsBlanks" dxfId="205" priority="51">
      <formula>LEN(TRIM(A407))=0</formula>
    </cfRule>
    <cfRule type="notContainsBlanks" dxfId="204" priority="50">
      <formula>LEN(TRIM(A407))&gt;0</formula>
    </cfRule>
  </conditionalFormatting>
  <conditionalFormatting sqref="A432:B433 Q433:W433">
    <cfRule type="containsBlanks" dxfId="203" priority="44">
      <formula>LEN(TRIM(A432))=0</formula>
    </cfRule>
  </conditionalFormatting>
  <conditionalFormatting sqref="A113:C113 E113:G113 I113:K113 M113:O113">
    <cfRule type="containsBlanks" dxfId="202" priority="130">
      <formula>LEN(TRIM(A113))=0</formula>
    </cfRule>
    <cfRule type="notContainsBlanks" dxfId="201" priority="129">
      <formula>LEN(TRIM(A113))&gt;0</formula>
    </cfRule>
  </conditionalFormatting>
  <conditionalFormatting sqref="A208:C208 F208:H208">
    <cfRule type="containsBlanks" dxfId="200" priority="111">
      <formula>LEN(TRIM(A208))=0</formula>
    </cfRule>
    <cfRule type="notContainsBlanks" dxfId="199" priority="110">
      <formula>LEN(TRIM(A208))&gt;0</formula>
    </cfRule>
  </conditionalFormatting>
  <conditionalFormatting sqref="A222:C222 F222:H222 K222:M222 F232:H232">
    <cfRule type="notContainsBlanks" dxfId="198" priority="108">
      <formula>LEN(TRIM(A222))&gt;0</formula>
    </cfRule>
    <cfRule type="containsBlanks" dxfId="197" priority="109">
      <formula>LEN(TRIM(A222))=0</formula>
    </cfRule>
  </conditionalFormatting>
  <conditionalFormatting sqref="A240:C240 Z240:AA240">
    <cfRule type="notContainsBlanks" dxfId="196" priority="106">
      <formula>LEN(TRIM(A240))&gt;0</formula>
    </cfRule>
    <cfRule type="containsBlanks" dxfId="195" priority="107">
      <formula>LEN(TRIM(A240))=0</formula>
    </cfRule>
  </conditionalFormatting>
  <conditionalFormatting sqref="A250:D251 H250:K251 M250:P251">
    <cfRule type="containsBlanks" dxfId="194" priority="105">
      <formula>LEN(TRIM(A250))=0</formula>
    </cfRule>
  </conditionalFormatting>
  <conditionalFormatting sqref="A2:F2">
    <cfRule type="expression" dxfId="193" priority="222">
      <formula>OR($AF$2="←都道府県名が未選択です。（セルを選択し▼をクリックすると都道府県一覧が表示されます。）",$AF$2="←都道府県名が未選択です。")</formula>
    </cfRule>
  </conditionalFormatting>
  <conditionalFormatting sqref="A334:J342 Q341:AD341">
    <cfRule type="notContainsBlanks" dxfId="192" priority="70">
      <formula>LEN(TRIM(A334))&gt;0</formula>
    </cfRule>
    <cfRule type="containsBlanks" dxfId="191" priority="72">
      <formula>LEN(TRIM(A334))=0</formula>
    </cfRule>
  </conditionalFormatting>
  <conditionalFormatting sqref="A442:X442 A453:X453 A465:L465">
    <cfRule type="containsBlanks" dxfId="190" priority="42">
      <formula>LEN(TRIM(A442))=0</formula>
    </cfRule>
    <cfRule type="notContainsBlanks" dxfId="189" priority="39">
      <formula>LEN(TRIM(A442))&gt;0</formula>
    </cfRule>
  </conditionalFormatting>
  <conditionalFormatting sqref="A31:AE34">
    <cfRule type="expression" dxfId="188" priority="11">
      <formula>$AK$2="未加盟"</formula>
    </cfRule>
  </conditionalFormatting>
  <conditionalFormatting sqref="A36:AE37">
    <cfRule type="expression" dxfId="187" priority="8">
      <formula>$A$32="✔"</formula>
    </cfRule>
  </conditionalFormatting>
  <conditionalFormatting sqref="A37:AE162">
    <cfRule type="expression" dxfId="186" priority="123">
      <formula>$A$33="✔"</formula>
    </cfRule>
  </conditionalFormatting>
  <conditionalFormatting sqref="A178:AE197">
    <cfRule type="expression" dxfId="185" priority="28">
      <formula>OR($A$174="○",$A$175="○")</formula>
    </cfRule>
  </conditionalFormatting>
  <conditionalFormatting sqref="A371:AE377">
    <cfRule type="expression" dxfId="184" priority="60">
      <formula>$A$367=1</formula>
    </cfRule>
  </conditionalFormatting>
  <conditionalFormatting sqref="A390:AE410">
    <cfRule type="expression" dxfId="183" priority="49">
      <formula>AND($L$384&lt;&gt;"",$L$384=0)</formula>
    </cfRule>
  </conditionalFormatting>
  <conditionalFormatting sqref="A420:AE420">
    <cfRule type="expression" dxfId="182" priority="14">
      <formula>$X$419=2</formula>
    </cfRule>
  </conditionalFormatting>
  <conditionalFormatting sqref="A423:AE466">
    <cfRule type="expression" dxfId="181" priority="1">
      <formula>$AK$1="学校法人項目回答不要"</formula>
    </cfRule>
  </conditionalFormatting>
  <conditionalFormatting sqref="A438:AE465 A466:B466">
    <cfRule type="expression" dxfId="180" priority="38">
      <formula>$A$432=2</formula>
    </cfRule>
  </conditionalFormatting>
  <conditionalFormatting sqref="B72:Y73 O91:O92 O94:O95 O97:O98 O100:O101 O103:O104">
    <cfRule type="expression" dxfId="179" priority="178">
      <formula>$B$57=""</formula>
    </cfRule>
  </conditionalFormatting>
  <conditionalFormatting sqref="B74:Y75 S91:S92 S94:S95 S97:S98 S100:S101 S103:S104">
    <cfRule type="expression" dxfId="178" priority="177">
      <formula>$B$59=""</formula>
    </cfRule>
  </conditionalFormatting>
  <conditionalFormatting sqref="B76:Y77 W91:W92 W94:W95 W97:W98 W100:W101 W103:W104">
    <cfRule type="expression" dxfId="177" priority="176">
      <formula>$B$61=""</formula>
    </cfRule>
  </conditionalFormatting>
  <conditionalFormatting sqref="B57:AB58">
    <cfRule type="expression" dxfId="176" priority="188">
      <formula>$B$57=""</formula>
    </cfRule>
  </conditionalFormatting>
  <conditionalFormatting sqref="B59:AB60">
    <cfRule type="expression" dxfId="175" priority="187">
      <formula>$B$59=""</formula>
    </cfRule>
  </conditionalFormatting>
  <conditionalFormatting sqref="B61:AB62">
    <cfRule type="expression" dxfId="174" priority="186">
      <formula>$B$61=""</formula>
    </cfRule>
  </conditionalFormatting>
  <conditionalFormatting sqref="C263:D263 F263:G263 I263:J263">
    <cfRule type="notContainsBlanks" dxfId="173" priority="100">
      <formula>LEN(TRIM(C263))&gt;0</formula>
    </cfRule>
    <cfRule type="containsBlanks" dxfId="172" priority="101">
      <formula>LEN(TRIM(C263))=0</formula>
    </cfRule>
  </conditionalFormatting>
  <conditionalFormatting sqref="C466:AE466">
    <cfRule type="expression" dxfId="171" priority="2">
      <formula>$A$504=2</formula>
    </cfRule>
  </conditionalFormatting>
  <conditionalFormatting sqref="D55:K62 O55:Z62 B57:C57 B59:C59 B61:C61">
    <cfRule type="containsBlanks" dxfId="170" priority="199">
      <formula>LEN(TRIM(B55))=0</formula>
    </cfRule>
    <cfRule type="notContainsBlanks" dxfId="169" priority="189">
      <formula>LEN(TRIM(B55))&gt;0</formula>
    </cfRule>
  </conditionalFormatting>
  <conditionalFormatting sqref="D384:O386">
    <cfRule type="notContainsBlanks" dxfId="168" priority="54">
      <formula>LEN(TRIM(D384))&gt;0</formula>
    </cfRule>
    <cfRule type="containsBlanks" dxfId="167" priority="55">
      <formula>LEN(TRIM(D384))=0</formula>
    </cfRule>
  </conditionalFormatting>
  <conditionalFormatting sqref="D9:P9 T9:AE9">
    <cfRule type="expression" dxfId="166" priority="221">
      <formula>$AF$9="←フリガナ（学校法人名・理事長名）が未記入です。"</formula>
    </cfRule>
  </conditionalFormatting>
  <conditionalFormatting sqref="D9:P9">
    <cfRule type="expression" dxfId="165" priority="220">
      <formula>$AF$9="←フリガナ（学校法人名）が未記入です。"</formula>
    </cfRule>
  </conditionalFormatting>
  <conditionalFormatting sqref="D9:P12">
    <cfRule type="notContainsBlanks" dxfId="164" priority="210">
      <formula>LEN(TRIM(D9))&gt;0</formula>
    </cfRule>
    <cfRule type="containsBlanks" dxfId="163" priority="211">
      <formula>LEN(TRIM(D9))=0</formula>
    </cfRule>
  </conditionalFormatting>
  <conditionalFormatting sqref="D18:P21">
    <cfRule type="containsBlanks" dxfId="162" priority="206">
      <formula>LEN(TRIM(D18))=0</formula>
    </cfRule>
    <cfRule type="notContainsBlanks" dxfId="161" priority="228">
      <formula>LEN(TRIM(D18))&gt;0</formula>
    </cfRule>
  </conditionalFormatting>
  <conditionalFormatting sqref="E240:F240">
    <cfRule type="containsBlanks" dxfId="160" priority="26">
      <formula>LEN(TRIM(E240))=0</formula>
    </cfRule>
  </conditionalFormatting>
  <conditionalFormatting sqref="F22:P24 T23:AE24 T25 E25:G26 H26:P26 T26:AE28 D27:P28">
    <cfRule type="notContainsBlanks" dxfId="159" priority="202">
      <formula>LEN(TRIM(D22))&gt;0</formula>
    </cfRule>
    <cfRule type="containsBlanks" dxfId="158" priority="203">
      <formula>LEN(TRIM(D22))=0</formula>
    </cfRule>
  </conditionalFormatting>
  <conditionalFormatting sqref="F312:AE312">
    <cfRule type="containsBlanks" dxfId="157" priority="124">
      <formula>LEN(TRIM(F312))=0</formula>
    </cfRule>
    <cfRule type="notContainsBlanks" dxfId="156" priority="75">
      <formula>LEN(TRIM(F312))&gt;0</formula>
    </cfRule>
  </conditionalFormatting>
  <conditionalFormatting sqref="G121:L125 O121:T125">
    <cfRule type="containsBlanks" dxfId="155" priority="128">
      <formula>LEN(TRIM(G121))=0</formula>
    </cfRule>
    <cfRule type="notContainsBlanks" dxfId="154" priority="127">
      <formula>LEN(TRIM(G121))&gt;0</formula>
    </cfRule>
  </conditionalFormatting>
  <conditionalFormatting sqref="G433:W433">
    <cfRule type="expression" dxfId="153" priority="41">
      <formula>$A$432=1</formula>
    </cfRule>
  </conditionalFormatting>
  <conditionalFormatting sqref="H240:I240">
    <cfRule type="notContainsBlanks" dxfId="152" priority="27">
      <formula>LEN(TRIM(H240))&gt;0</formula>
    </cfRule>
    <cfRule type="containsBlanks" dxfId="151" priority="25">
      <formula>LEN(TRIM(H240))=0</formula>
    </cfRule>
  </conditionalFormatting>
  <conditionalFormatting sqref="H83:J89 H91:J92 H94:J95 H97:J98 H100:J101 H103:J104">
    <cfRule type="containsBlanks" dxfId="150" priority="172">
      <formula>LEN(TRIM(H83))=0</formula>
    </cfRule>
    <cfRule type="notContainsBlanks" dxfId="149" priority="171">
      <formula>LEN(TRIM(H83))&gt;0</formula>
    </cfRule>
  </conditionalFormatting>
  <conditionalFormatting sqref="H71:Y77">
    <cfRule type="notContainsBlanks" dxfId="148" priority="229">
      <formula>LEN(TRIM(H71))&gt;0</formula>
    </cfRule>
    <cfRule type="containsBlanks" dxfId="147" priority="179">
      <formula>LEN(TRIM(H71))=0</formula>
    </cfRule>
  </conditionalFormatting>
  <conditionalFormatting sqref="H304:AA304">
    <cfRule type="containsBlanks" dxfId="146" priority="77">
      <formula>LEN(TRIM(H304))=0</formula>
    </cfRule>
    <cfRule type="notContainsBlanks" dxfId="145" priority="76">
      <formula>LEN(TRIM(H304))&gt;0</formula>
    </cfRule>
  </conditionalFormatting>
  <conditionalFormatting sqref="I415:S417">
    <cfRule type="containsBlanks" dxfId="144" priority="64">
      <formula>LEN(TRIM(I415))=0</formula>
    </cfRule>
    <cfRule type="notContainsBlanks" dxfId="143" priority="48">
      <formula>LEN(TRIM(I415))&gt;0</formula>
    </cfRule>
  </conditionalFormatting>
  <conditionalFormatting sqref="K240:L240">
    <cfRule type="containsBlanks" dxfId="142" priority="23">
      <formula>LEN(TRIM(K240))=0</formula>
    </cfRule>
    <cfRule type="notContainsBlanks" dxfId="141" priority="24">
      <formula>LEN(TRIM(K240))&gt;0</formula>
    </cfRule>
  </conditionalFormatting>
  <conditionalFormatting sqref="K70:M70">
    <cfRule type="expression" dxfId="140" priority="226">
      <formula>$AF$70="↑２年生の生徒数が０名になっています。"</formula>
    </cfRule>
  </conditionalFormatting>
  <conditionalFormatting sqref="K285:M286 K289:M290">
    <cfRule type="expression" dxfId="139" priority="91">
      <formula>$K$269="○"</formula>
    </cfRule>
  </conditionalFormatting>
  <conditionalFormatting sqref="K291:M295">
    <cfRule type="expression" dxfId="138" priority="90">
      <formula>$K$269="×"</formula>
    </cfRule>
  </conditionalFormatting>
  <conditionalFormatting sqref="K270:AE270">
    <cfRule type="expression" dxfId="137" priority="9">
      <formula>K269="×"</formula>
    </cfRule>
    <cfRule type="notContainsBlanks" dxfId="136" priority="16">
      <formula>LEN(TRIM(K270))&gt;0</formula>
    </cfRule>
    <cfRule type="containsBlanks" dxfId="135" priority="17">
      <formula>LEN(TRIM(K270))=0</formula>
    </cfRule>
  </conditionalFormatting>
  <conditionalFormatting sqref="K285:AE286 K289:P295 Q288:Y295 Z287:AE295">
    <cfRule type="notContainsBlanks" dxfId="134" priority="92">
      <formula>LEN(TRIM(K285))&gt;0</formula>
    </cfRule>
  </conditionalFormatting>
  <conditionalFormatting sqref="K285:AE286 Z287:AE295 Q288:Y295 K289:P295">
    <cfRule type="containsBlanks" dxfId="133" priority="93">
      <formula>LEN(TRIM(K285))=0</formula>
    </cfRule>
  </conditionalFormatting>
  <conditionalFormatting sqref="L83:N89">
    <cfRule type="notContainsBlanks" dxfId="132" priority="164">
      <formula>LEN(TRIM(L83))&gt;0</formula>
    </cfRule>
  </conditionalFormatting>
  <conditionalFormatting sqref="L91:N92">
    <cfRule type="notContainsBlanks" dxfId="131" priority="159">
      <formula>LEN(TRIM(L91))&gt;0</formula>
    </cfRule>
  </conditionalFormatting>
  <conditionalFormatting sqref="L94:N95">
    <cfRule type="notContainsBlanks" dxfId="130" priority="154">
      <formula>LEN(TRIM(L94))&gt;0</formula>
    </cfRule>
  </conditionalFormatting>
  <conditionalFormatting sqref="L97:N98">
    <cfRule type="notContainsBlanks" dxfId="129" priority="149">
      <formula>LEN(TRIM(L97))&gt;0</formula>
    </cfRule>
  </conditionalFormatting>
  <conditionalFormatting sqref="L100:N101">
    <cfRule type="notContainsBlanks" dxfId="128" priority="144">
      <formula>LEN(TRIM(L100))&gt;0</formula>
    </cfRule>
  </conditionalFormatting>
  <conditionalFormatting sqref="L103:N104">
    <cfRule type="notContainsBlanks" dxfId="127" priority="139">
      <formula>LEN(TRIM(L103))&gt;0</formula>
    </cfRule>
  </conditionalFormatting>
  <conditionalFormatting sqref="L82:O105">
    <cfRule type="expression" dxfId="126" priority="120">
      <formula>$B$57=""</formula>
    </cfRule>
  </conditionalFormatting>
  <conditionalFormatting sqref="M250:P251 A250:D251 H250:K251">
    <cfRule type="notContainsBlanks" dxfId="125" priority="104">
      <formula>LEN(TRIM(A250))&gt;0</formula>
    </cfRule>
  </conditionalFormatting>
  <conditionalFormatting sqref="M250:Q250">
    <cfRule type="expression" dxfId="124" priority="103">
      <formula>$H$250=0</formula>
    </cfRule>
  </conditionalFormatting>
  <conditionalFormatting sqref="M251:Q251">
    <cfRule type="expression" dxfId="123" priority="102">
      <formula>$H$251=0</formula>
    </cfRule>
  </conditionalFormatting>
  <conditionalFormatting sqref="N240:O240">
    <cfRule type="containsBlanks" dxfId="122" priority="21">
      <formula>LEN(TRIM(N240))=0</formula>
    </cfRule>
    <cfRule type="notContainsBlanks" dxfId="121" priority="22">
      <formula>LEN(TRIM(N240))&gt;0</formula>
    </cfRule>
  </conditionalFormatting>
  <conditionalFormatting sqref="N70:P70">
    <cfRule type="expression" dxfId="120" priority="227">
      <formula>$AF$70="↑３年生の生徒数が０名になっています。"</formula>
    </cfRule>
  </conditionalFormatting>
  <conditionalFormatting sqref="N285:P286 N289:P290">
    <cfRule type="expression" dxfId="119" priority="89">
      <formula>$N$269="○"</formula>
    </cfRule>
  </conditionalFormatting>
  <conditionalFormatting sqref="N291:P295">
    <cfRule type="expression" dxfId="118" priority="88">
      <formula>$N$269="×"</formula>
    </cfRule>
  </conditionalFormatting>
  <conditionalFormatting sqref="N415:S417">
    <cfRule type="expression" dxfId="117" priority="46">
      <formula>I415=0</formula>
    </cfRule>
  </conditionalFormatting>
  <conditionalFormatting sqref="N371:AE377">
    <cfRule type="expression" dxfId="116" priority="57">
      <formula>$A$372=1</formula>
    </cfRule>
  </conditionalFormatting>
  <conditionalFormatting sqref="O83:O89">
    <cfRule type="expression" dxfId="115" priority="170">
      <formula>$B$57=""</formula>
    </cfRule>
  </conditionalFormatting>
  <conditionalFormatting sqref="P180:Q180 D180:E183 K183:AD183">
    <cfRule type="containsBlanks" dxfId="114" priority="115">
      <formula>LEN(TRIM(D180))=0</formula>
    </cfRule>
    <cfRule type="notContainsBlanks" dxfId="113" priority="114">
      <formula>LEN(TRIM(D180))&gt;0</formula>
    </cfRule>
  </conditionalFormatting>
  <conditionalFormatting sqref="P83:R89">
    <cfRule type="containsBlanks" dxfId="112" priority="163">
      <formula>LEN(TRIM(P83))=0</formula>
    </cfRule>
    <cfRule type="notContainsBlanks" dxfId="111" priority="162">
      <formula>LEN(TRIM(P83))&gt;0</formula>
    </cfRule>
  </conditionalFormatting>
  <conditionalFormatting sqref="P91:R92">
    <cfRule type="containsBlanks" dxfId="110" priority="158">
      <formula>LEN(TRIM(P91))=0</formula>
    </cfRule>
    <cfRule type="notContainsBlanks" dxfId="109" priority="157">
      <formula>LEN(TRIM(P91))&gt;0</formula>
    </cfRule>
  </conditionalFormatting>
  <conditionalFormatting sqref="P94:R95">
    <cfRule type="notContainsBlanks" dxfId="108" priority="152">
      <formula>LEN(TRIM(P94))&gt;0</formula>
    </cfRule>
    <cfRule type="containsBlanks" dxfId="107" priority="153">
      <formula>LEN(TRIM(P94))=0</formula>
    </cfRule>
  </conditionalFormatting>
  <conditionalFormatting sqref="P97:R98">
    <cfRule type="containsBlanks" dxfId="106" priority="148">
      <formula>LEN(TRIM(P97))=0</formula>
    </cfRule>
    <cfRule type="notContainsBlanks" dxfId="105" priority="147">
      <formula>LEN(TRIM(P97))&gt;0</formula>
    </cfRule>
  </conditionalFormatting>
  <conditionalFormatting sqref="P100:R101">
    <cfRule type="notContainsBlanks" dxfId="104" priority="142">
      <formula>LEN(TRIM(P100))&gt;0</formula>
    </cfRule>
    <cfRule type="containsBlanks" dxfId="103" priority="143">
      <formula>LEN(TRIM(P100))=0</formula>
    </cfRule>
  </conditionalFormatting>
  <conditionalFormatting sqref="P103:R104">
    <cfRule type="notContainsBlanks" dxfId="102" priority="138">
      <formula>LEN(TRIM(P103))&gt;0</formula>
    </cfRule>
  </conditionalFormatting>
  <conditionalFormatting sqref="P82:S105">
    <cfRule type="expression" dxfId="101" priority="119">
      <formula>$B$59=""</formula>
    </cfRule>
  </conditionalFormatting>
  <conditionalFormatting sqref="Q240:R240">
    <cfRule type="containsBlanks" dxfId="100" priority="19">
      <formula>LEN(TRIM(Q240))=0</formula>
    </cfRule>
    <cfRule type="notContainsBlanks" dxfId="99" priority="20">
      <formula>LEN(TRIM(Q240))&gt;0</formula>
    </cfRule>
  </conditionalFormatting>
  <conditionalFormatting sqref="Q70:S70">
    <cfRule type="expression" dxfId="98" priority="225">
      <formula>$AF$70="↑４年生の生徒数が０名になっています。"</formula>
    </cfRule>
  </conditionalFormatting>
  <conditionalFormatting sqref="Q285:S286 Q288:S290">
    <cfRule type="expression" dxfId="97" priority="87">
      <formula>$Q$269="○"</formula>
    </cfRule>
  </conditionalFormatting>
  <conditionalFormatting sqref="Q291:S295">
    <cfRule type="expression" dxfId="96" priority="86">
      <formula>$Q$269="×"</formula>
    </cfRule>
  </conditionalFormatting>
  <conditionalFormatting sqref="Q433:W433 A432:B433">
    <cfRule type="notContainsBlanks" dxfId="95" priority="43">
      <formula>LEN(TRIM(A432))&gt;0</formula>
    </cfRule>
  </conditionalFormatting>
  <conditionalFormatting sqref="Q269:AE269">
    <cfRule type="containsBlanks" dxfId="94" priority="99">
      <formula>LEN(TRIM(Q269))=0</formula>
    </cfRule>
    <cfRule type="notContainsBlanks" dxfId="93" priority="98">
      <formula>LEN(TRIM(Q269))&gt;0</formula>
    </cfRule>
  </conditionalFormatting>
  <conditionalFormatting sqref="R423">
    <cfRule type="expression" dxfId="92" priority="36">
      <formula>$AK$1="学校法人項目回答不要"</formula>
    </cfRule>
  </conditionalFormatting>
  <conditionalFormatting sqref="R131:AA136 R138:AA138 S139:AA139 R140:AA140 S141:AA141 R142:AA142 S143:AA143 R144:AA144 R147:AA148 R150:AA150 S151:AA151 R152:AA152 R155:AA155">
    <cfRule type="notContainsBlanks" dxfId="91" priority="125">
      <formula>LEN(TRIM(R131))&gt;0</formula>
    </cfRule>
    <cfRule type="containsBlanks" dxfId="90" priority="126">
      <formula>LEN(TRIM(R131))=0</formula>
    </cfRule>
  </conditionalFormatting>
  <conditionalFormatting sqref="S83:S89">
    <cfRule type="expression" dxfId="89" priority="169">
      <formula>$B$59=""</formula>
    </cfRule>
  </conditionalFormatting>
  <conditionalFormatting sqref="T240:U240">
    <cfRule type="containsBlanks" dxfId="88" priority="18">
      <formula>LEN(TRIM(T240))=0</formula>
    </cfRule>
  </conditionalFormatting>
  <conditionalFormatting sqref="T70:V70">
    <cfRule type="expression" dxfId="87" priority="224">
      <formula>$AF$70="↑５年生の生徒数が０名になっています。"</formula>
    </cfRule>
  </conditionalFormatting>
  <conditionalFormatting sqref="T83:V89">
    <cfRule type="containsBlanks" dxfId="86" priority="161">
      <formula>LEN(TRIM(T83))=0</formula>
    </cfRule>
    <cfRule type="notContainsBlanks" dxfId="85" priority="160">
      <formula>LEN(TRIM(T83))&gt;0</formula>
    </cfRule>
  </conditionalFormatting>
  <conditionalFormatting sqref="T91:V92">
    <cfRule type="containsBlanks" dxfId="84" priority="156">
      <formula>LEN(TRIM(T91))=0</formula>
    </cfRule>
    <cfRule type="notContainsBlanks" dxfId="83" priority="155">
      <formula>LEN(TRIM(T91))&gt;0</formula>
    </cfRule>
  </conditionalFormatting>
  <conditionalFormatting sqref="T94:V95">
    <cfRule type="notContainsBlanks" dxfId="82" priority="150">
      <formula>LEN(TRIM(T94))&gt;0</formula>
    </cfRule>
    <cfRule type="containsBlanks" dxfId="81" priority="151">
      <formula>LEN(TRIM(T94))=0</formula>
    </cfRule>
  </conditionalFormatting>
  <conditionalFormatting sqref="T97:V98">
    <cfRule type="notContainsBlanks" dxfId="80" priority="145">
      <formula>LEN(TRIM(T97))&gt;0</formula>
    </cfRule>
    <cfRule type="containsBlanks" dxfId="79" priority="146">
      <formula>LEN(TRIM(T97))=0</formula>
    </cfRule>
  </conditionalFormatting>
  <conditionalFormatting sqref="T100:V101">
    <cfRule type="notContainsBlanks" dxfId="78" priority="140">
      <formula>LEN(TRIM(T100))&gt;0</formula>
    </cfRule>
    <cfRule type="containsBlanks" dxfId="77" priority="141">
      <formula>LEN(TRIM(T100))=0</formula>
    </cfRule>
  </conditionalFormatting>
  <conditionalFormatting sqref="T103:V104">
    <cfRule type="containsBlanks" dxfId="76" priority="137">
      <formula>LEN(TRIM(T103))=0</formula>
    </cfRule>
    <cfRule type="notContainsBlanks" dxfId="75" priority="136">
      <formula>LEN(TRIM(T103))&gt;0</formula>
    </cfRule>
  </conditionalFormatting>
  <conditionalFormatting sqref="T285:V286 T288:V290">
    <cfRule type="expression" dxfId="74" priority="85">
      <formula>$T$269="○"</formula>
    </cfRule>
  </conditionalFormatting>
  <conditionalFormatting sqref="T291:V295">
    <cfRule type="expression" dxfId="73" priority="84">
      <formula>$T$269="×"</formula>
    </cfRule>
  </conditionalFormatting>
  <conditionalFormatting sqref="T82:W105">
    <cfRule type="expression" dxfId="72" priority="118">
      <formula>$B$61=""</formula>
    </cfRule>
  </conditionalFormatting>
  <conditionalFormatting sqref="T9:AE9">
    <cfRule type="expression" dxfId="71" priority="219">
      <formula>$AF$9="←フリガナ（理事長名）が未記入です。"</formula>
    </cfRule>
  </conditionalFormatting>
  <conditionalFormatting sqref="T9:AE12 T13 E13:G14 H14:P14 T14:AE16 D15:P16">
    <cfRule type="notContainsBlanks" dxfId="70" priority="207">
      <formula>LEN(TRIM(D9))&gt;0</formula>
    </cfRule>
    <cfRule type="containsBlanks" dxfId="69" priority="208">
      <formula>LEN(TRIM(D9))=0</formula>
    </cfRule>
  </conditionalFormatting>
  <conditionalFormatting sqref="T18:AE21">
    <cfRule type="containsBlanks" dxfId="68" priority="205">
      <formula>LEN(TRIM(T18))=0</formula>
    </cfRule>
    <cfRule type="notContainsBlanks" dxfId="67" priority="204">
      <formula>LEN(TRIM(T18))&gt;0</formula>
    </cfRule>
  </conditionalFormatting>
  <conditionalFormatting sqref="U353:Y353 U354 Z354 U355:AD355 U356:U358 Z356:Z358 U359:AD359">
    <cfRule type="containsBlanks" dxfId="66" priority="69">
      <formula>LEN(TRIM(U353))=0</formula>
    </cfRule>
  </conditionalFormatting>
  <conditionalFormatting sqref="U353:Y359">
    <cfRule type="expression" dxfId="65" priority="15">
      <formula>$A$342="○"</formula>
    </cfRule>
  </conditionalFormatting>
  <conditionalFormatting sqref="U393:AB394 B398:AD398">
    <cfRule type="notContainsBlanks" dxfId="64" priority="52">
      <formula>LEN(TRIM(B393))&gt;0</formula>
    </cfRule>
    <cfRule type="containsBlanks" dxfId="63" priority="53">
      <formula>LEN(TRIM(B393))=0</formula>
    </cfRule>
  </conditionalFormatting>
  <conditionalFormatting sqref="U320:AD320 U321 Z321:AD321 U322:AD324 U325 Z325 U326:AD326">
    <cfRule type="containsBlanks" dxfId="62" priority="74">
      <formula>LEN(TRIM(U320))=0</formula>
    </cfRule>
  </conditionalFormatting>
  <conditionalFormatting sqref="U320:AD320 Z321:AD321 U322:AD324 Z325 U326:AD326 U321 U325">
    <cfRule type="notContainsBlanks" dxfId="61" priority="73">
      <formula>LEN(TRIM(U320))&gt;0</formula>
    </cfRule>
  </conditionalFormatting>
  <conditionalFormatting sqref="W83:W89">
    <cfRule type="expression" dxfId="60" priority="168">
      <formula>$B$61=""</formula>
    </cfRule>
  </conditionalFormatting>
  <conditionalFormatting sqref="W70:Y70">
    <cfRule type="expression" dxfId="59" priority="223">
      <formula>$AF$70="↑６年生の生徒数が０名になっています。"</formula>
    </cfRule>
  </conditionalFormatting>
  <conditionalFormatting sqref="W285:Y286 W288:Y290">
    <cfRule type="expression" dxfId="58" priority="83">
      <formula>$W$269="○"</formula>
    </cfRule>
  </conditionalFormatting>
  <conditionalFormatting sqref="W291:Y295">
    <cfRule type="expression" dxfId="57" priority="82">
      <formula>$W$269="×"</formula>
    </cfRule>
  </conditionalFormatting>
  <conditionalFormatting sqref="X44">
    <cfRule type="expression" dxfId="56" priority="213">
      <formula>$AF$83="←他県からの生徒数が未記入です。（いない場合は「０」と記入してください。）"</formula>
    </cfRule>
  </conditionalFormatting>
  <conditionalFormatting sqref="X419:Y420">
    <cfRule type="notContainsBlanks" dxfId="55" priority="230">
      <formula>LEN(TRIM(X419))&gt;0</formula>
    </cfRule>
    <cfRule type="containsBlanks" dxfId="54" priority="47">
      <formula>LEN(TRIM(X419))=0</formula>
    </cfRule>
  </conditionalFormatting>
  <conditionalFormatting sqref="Y43:Z44 AB43:AC44 A46">
    <cfRule type="notContainsBlanks" dxfId="53" priority="196">
      <formula>LEN(TRIM(A43))&gt;0</formula>
    </cfRule>
    <cfRule type="containsBlanks" dxfId="52" priority="197">
      <formula>LEN(TRIM(A43))=0</formula>
    </cfRule>
  </conditionalFormatting>
  <conditionalFormatting sqref="Y43:Z44">
    <cfRule type="expression" dxfId="51" priority="181">
      <formula>$A$46=2</formula>
    </cfRule>
  </conditionalFormatting>
  <conditionalFormatting sqref="Z354 U355:AD355 Z356:Z358 U359:AD359 U353:Y353 U354 U356:U358">
    <cfRule type="notContainsBlanks" dxfId="50" priority="68">
      <formula>LEN(TRIM(U353))&gt;0</formula>
    </cfRule>
  </conditionalFormatting>
  <conditionalFormatting sqref="Z285:AB290">
    <cfRule type="expression" dxfId="49" priority="81">
      <formula>$Z$269="○"</formula>
    </cfRule>
  </conditionalFormatting>
  <conditionalFormatting sqref="Z291:AB295">
    <cfRule type="expression" dxfId="48" priority="80">
      <formula>$Z$269="×"</formula>
    </cfRule>
  </conditionalFormatting>
  <conditionalFormatting sqref="Z320:AD324 Z325 Z326:AD326">
    <cfRule type="expression" dxfId="47" priority="71">
      <formula>$AC$312="○"</formula>
    </cfRule>
  </conditionalFormatting>
  <conditionalFormatting sqref="Z354:AD359">
    <cfRule type="expression" dxfId="46" priority="66">
      <formula>$F$342="○"</formula>
    </cfRule>
  </conditionalFormatting>
  <conditionalFormatting sqref="AA44 AD44">
    <cfRule type="expression" dxfId="45" priority="212">
      <formula>$AF$83="←外国人生徒数が未記入です。（いない場合は「０」と記入してください。）"</formula>
    </cfRule>
  </conditionalFormatting>
  <conditionalFormatting sqref="AB43:AC44">
    <cfRule type="expression" dxfId="44" priority="180">
      <formula>$A$46=1</formula>
    </cfRule>
  </conditionalFormatting>
  <conditionalFormatting sqref="AC285:AE290">
    <cfRule type="expression" dxfId="43" priority="79">
      <formula>$AC$269="○"</formula>
    </cfRule>
  </conditionalFormatting>
  <conditionalFormatting sqref="AC291:AE295">
    <cfRule type="expression" dxfId="42" priority="78">
      <formula>$AC$269="×"</formula>
    </cfRule>
  </conditionalFormatting>
  <conditionalFormatting sqref="AE371">
    <cfRule type="expression" dxfId="41" priority="62">
      <formula>$A$429=1</formula>
    </cfRule>
    <cfRule type="expression" dxfId="40" priority="61">
      <formula>AND($A$429&lt;&gt;1,$A$437=1)</formula>
    </cfRule>
    <cfRule type="expression" dxfId="39" priority="58">
      <formula>$A$367=1</formula>
    </cfRule>
    <cfRule type="expression" dxfId="38" priority="63">
      <formula>AND($A$429&lt;&gt;1,$A$437=1)</formula>
    </cfRule>
    <cfRule type="expression" dxfId="37" priority="56">
      <formula>$A$372=1</formula>
    </cfRule>
  </conditionalFormatting>
  <conditionalFormatting sqref="AF13:AF16">
    <cfRule type="notContainsBlanks" dxfId="36" priority="209">
      <formula>LEN(TRIM(AF13))&gt;0</formula>
    </cfRule>
  </conditionalFormatting>
  <conditionalFormatting sqref="AF32">
    <cfRule type="expression" dxfId="35" priority="34">
      <formula>$A$32="✔"</formula>
    </cfRule>
    <cfRule type="notContainsBlanks" dxfId="34" priority="35">
      <formula>LEN(TRIM(AF32))&gt;0</formula>
    </cfRule>
  </conditionalFormatting>
  <conditionalFormatting sqref="AF33:AF41 AF43:AF117 AF121:AF167 AF1:AF31 AF271:AF284">
    <cfRule type="notContainsBlanks" dxfId="33" priority="122">
      <formula>LEN(TRIM(AF1))&gt;0</formula>
    </cfRule>
  </conditionalFormatting>
  <conditionalFormatting sqref="AF40 AF43 AF46:AF47 AF49:AF51 AF63:AF67 AF70:AF72 AF78:AF80 AF82 AF106:AF112 AF114:AF117 AF127:AF130 AF160:AF162">
    <cfRule type="expression" dxfId="32" priority="198">
      <formula>$A$33="✔"</formula>
    </cfRule>
  </conditionalFormatting>
  <conditionalFormatting sqref="AF40:AF41 AF43:AF117 AF121:AF162">
    <cfRule type="expression" dxfId="31" priority="121">
      <formula>$A$33="✔"</formula>
    </cfRule>
  </conditionalFormatting>
  <conditionalFormatting sqref="AF41">
    <cfRule type="expression" dxfId="30" priority="182">
      <formula>AND($A$32="✔",$A$49="○",$A$50="",$A$51="",$A$52="")</formula>
    </cfRule>
    <cfRule type="expression" dxfId="29" priority="184">
      <formula>AND($A$32="✔",$A$49="○",$A$52="○")</formula>
    </cfRule>
    <cfRule type="expression" dxfId="28" priority="183">
      <formula>AND($A$32="✔",$A$49="○",OR($A$50="○",$A$51="○"),$A$52="")</formula>
    </cfRule>
  </conditionalFormatting>
  <conditionalFormatting sqref="AF42">
    <cfRule type="expression" dxfId="27" priority="31">
      <formula>$A$32="✔"</formula>
    </cfRule>
    <cfRule type="notContainsBlanks" dxfId="26" priority="32">
      <formula>LEN(TRIM(AF42))&gt;0</formula>
    </cfRule>
  </conditionalFormatting>
  <conditionalFormatting sqref="AF48">
    <cfRule type="expression" dxfId="25" priority="194">
      <formula>AND($A$32="✔",$A$49="○",OR($A$50="○",$A$51="○"),$A$52="")</formula>
    </cfRule>
    <cfRule type="expression" dxfId="24" priority="193">
      <formula>AND($A$32="✔",$A$49="○",$A$50="",$A$51="",$A$52="")</formula>
    </cfRule>
    <cfRule type="expression" dxfId="23" priority="195">
      <formula>AND($A$32="✔",$A$49="○",$A$52="○")</formula>
    </cfRule>
  </conditionalFormatting>
  <conditionalFormatting sqref="AF53:AF62">
    <cfRule type="expression" dxfId="22" priority="192">
      <formula>AND($A$32="✔",$A$49="○",$A$52="○")</formula>
    </cfRule>
    <cfRule type="expression" dxfId="21" priority="191">
      <formula>AND($A$32="✔",$A$49="○",OR($A$50="○",$A$51="○"),$A$52="")</formula>
    </cfRule>
    <cfRule type="expression" dxfId="20" priority="190">
      <formula>AND($A$32="✔",$A$49="○",$A$50="",$A$51="",$A$52="")</formula>
    </cfRule>
  </conditionalFormatting>
  <conditionalFormatting sqref="AF74">
    <cfRule type="expression" dxfId="19" priority="174">
      <formula>$A$33="✔"</formula>
    </cfRule>
  </conditionalFormatting>
  <conditionalFormatting sqref="AF76">
    <cfRule type="expression" dxfId="18" priority="173">
      <formula>$A$33="✔"</formula>
    </cfRule>
  </conditionalFormatting>
  <conditionalFormatting sqref="AF81">
    <cfRule type="expression" dxfId="17" priority="167">
      <formula>AND($A$32="✔",$A$49="○",$A$52="○")</formula>
    </cfRule>
    <cfRule type="expression" dxfId="16" priority="166">
      <formula>AND($A$32="✔",$A$49="○",OR($A$50="○",$A$51="○"),$A$52="")</formula>
    </cfRule>
    <cfRule type="expression" dxfId="15" priority="165">
      <formula>AND($A$32="✔",$A$49="○",$A$50="",$A$51="",$A$52="")</formula>
    </cfRule>
  </conditionalFormatting>
  <conditionalFormatting sqref="AF83:AF105">
    <cfRule type="expression" dxfId="14" priority="135">
      <formula>AND($A$32="✔",$A$49="○",$A$52="○")</formula>
    </cfRule>
    <cfRule type="expression" dxfId="13" priority="134">
      <formula>AND($A$32="✔",$A$49="○",OR($A$50="○",$A$51="○"),$A$52="")</formula>
    </cfRule>
    <cfRule type="expression" dxfId="12" priority="133">
      <formula>AND($A$32="✔",$A$49="○",$A$50="",$A$51="",$A$52="")</formula>
    </cfRule>
  </conditionalFormatting>
  <conditionalFormatting sqref="AF113">
    <cfRule type="expression" dxfId="11" priority="132">
      <formula>AND($A$32="✔",$A$49="○",OR($A$50="○",$A$51="○"),$A$52="")</formula>
    </cfRule>
    <cfRule type="expression" dxfId="10" priority="131">
      <formula>AND($A$32="✔",$A$49="○",$A$50="",$A$51="",$A$52="")</formula>
    </cfRule>
  </conditionalFormatting>
  <conditionalFormatting sqref="AF118:AF120">
    <cfRule type="notContainsBlanks" dxfId="9" priority="30">
      <formula>LEN(TRIM(AF118))&gt;0</formula>
    </cfRule>
    <cfRule type="expression" dxfId="8" priority="29">
      <formula>$A$32="✔"</formula>
    </cfRule>
  </conditionalFormatting>
  <conditionalFormatting sqref="AF168:AF269">
    <cfRule type="notContainsBlanks" dxfId="7" priority="97">
      <formula>LEN(TRIM(AF168))&gt;0</formula>
    </cfRule>
  </conditionalFormatting>
  <conditionalFormatting sqref="AF270">
    <cfRule type="notContainsBlanks" dxfId="6" priority="10">
      <formula>LEN(TRIM(AF270))&gt;0</formula>
    </cfRule>
  </conditionalFormatting>
  <conditionalFormatting sqref="AF285">
    <cfRule type="notContainsBlanks" dxfId="5" priority="96">
      <formula>LEN(TRIM(AF285))&gt;0</formula>
    </cfRule>
  </conditionalFormatting>
  <conditionalFormatting sqref="AF289:AF291">
    <cfRule type="notContainsBlanks" dxfId="4" priority="95">
      <formula>LEN(TRIM(AF289))&gt;0</formula>
    </cfRule>
  </conditionalFormatting>
  <conditionalFormatting sqref="AF294:AF295">
    <cfRule type="notContainsBlanks" dxfId="3" priority="94">
      <formula>LEN(TRIM(AF294))&gt;0</formula>
    </cfRule>
  </conditionalFormatting>
  <conditionalFormatting sqref="AF296:AF351 AF356:AF414">
    <cfRule type="notContainsBlanks" dxfId="2" priority="45">
      <formula>LEN(TRIM(AF296))&gt;0</formula>
    </cfRule>
  </conditionalFormatting>
  <conditionalFormatting sqref="AF352:AF355">
    <cfRule type="notContainsBlanks" dxfId="1" priority="13">
      <formula>LEN(TRIM(AF352))&gt;0</formula>
    </cfRule>
  </conditionalFormatting>
  <conditionalFormatting sqref="AF418:AF1048576">
    <cfRule type="notContainsBlanks" dxfId="0" priority="40">
      <formula>LEN(TRIM(AF418))&gt;0</formula>
    </cfRule>
  </conditionalFormatting>
  <dataValidations count="14">
    <dataValidation type="list" allowBlank="1" showInputMessage="1" showErrorMessage="1" sqref="Q269:AE269" xr:uid="{7C45214C-EDDD-419E-B1F8-2FD497C980DF}">
      <formula1>$AS$475:$AS$477</formula1>
    </dataValidation>
    <dataValidation allowBlank="1" showInputMessage="1" showErrorMessage="1" promptTitle="（！）単位は「円」です" prompt="昨年まで千円単位で入力をお願いしていましたが、円単位での入力に変更となりました。" sqref="R131:AA131" xr:uid="{14DE93AB-ED98-4A12-A6A5-8F971CE38826}"/>
    <dataValidation type="list" allowBlank="1" showInputMessage="1" showErrorMessage="1" sqref="A33:B33" xr:uid="{C9851DA4-0132-4368-8E42-0998AB2E4E4B}">
      <formula1>$AT$475:$AT$476</formula1>
    </dataValidation>
    <dataValidation type="list" allowBlank="1" showInputMessage="1" showErrorMessage="1" sqref="A2:F2" xr:uid="{240FA056-9316-452D-98CD-B9EA89CDB79A}">
      <formula1>$AQ$475:$AQ$488</formula1>
    </dataValidation>
    <dataValidation imeMode="fullKatakana" allowBlank="1" showInputMessage="1" showErrorMessage="1" sqref="D9:P9 T9:AE9 H14:P14 H26:P26 D18 T18:AE18" xr:uid="{B372B6A1-0CF6-42C9-8817-D233C84A38FF}"/>
    <dataValidation type="list" allowBlank="1" showInputMessage="1" showErrorMessage="1" sqref="A367:B369 A46" xr:uid="{FBCE990F-E609-4B6B-BA97-BB5EA64ABE62}">
      <formula1>$AR$475:$AR$478</formula1>
    </dataValidation>
    <dataValidation type="list" allowBlank="1" showInputMessage="1" showErrorMessage="1" sqref="A372:B375" xr:uid="{92986544-1B03-4633-B84F-DB01B9F2F91D}">
      <formula1>$AR$475:$AR$479</formula1>
    </dataValidation>
    <dataValidation type="list" allowBlank="1" showInputMessage="1" showErrorMessage="1" sqref="N420:O420 N377:O377 Q387 Q401 Q390 Q406 Q403:Q404" xr:uid="{EDBF2120-4C60-4182-B059-BF3EEFE81E1C}">
      <formula1>"○,　"</formula1>
    </dataValidation>
    <dataValidation allowBlank="1" showInputMessage="1" showErrorMessage="1" errorTitle="スペース・改行の入力禁止" error="セル内に【スペース（空白）】または【改行】が含まれています。_x000a_スペース・改行を削除してください。" sqref="D21" xr:uid="{E1614111-8B79-4F64-84B5-A66B00A7D8D8}"/>
    <dataValidation type="list" allowBlank="1" showInputMessage="1" showErrorMessage="1" errorTitle="スペース・改行の入力禁止" error="セル内に【スペース（空白）】または【改行】が含まれています。_x000a_スペース・改行を削除してください。" promptTitle="都道府県を入力後に記入ください" prompt="貴校名が候補に表示されない場合には、「手入力、訂正」セル↓に入力ください。_x000a_旧学校名で表示される場合には、この欄では旧学校名を選択したうえで、正しい学校名を「手入力、訂正」セル↓に入力ください。" sqref="D19" xr:uid="{05C98B6B-8E14-4943-8D4F-C7C4BE5CE604}">
      <formula1>INDIRECT($A$2)</formula1>
    </dataValidation>
    <dataValidation type="list" allowBlank="1" showInputMessage="1" showErrorMessage="1" sqref="A334:J342 V355:Y355 Z354:Z358 V353:Y353 U353:U358 AA355:AD355 AA320:AD324 Z320:Z325 A170:B175 U320:U325 F312:AE312 K291:AE294 Q288:Y289 K289:P289 Z287:AE289 K285:AE286 A192:B197 P180:Q180 D180:E183 A407:B410 U393:AB394 N372:O376 V320:Y320 V322:Y324" xr:uid="{B1CA2134-5F43-433E-A218-9D72A8F73D44}">
      <formula1>$AS$475:$AS$476</formula1>
    </dataValidation>
    <dataValidation type="list" allowBlank="1" showInputMessage="1" showErrorMessage="1" sqref="A432:B433 X419:Y420" xr:uid="{A4741021-C659-4ACA-9727-C6A4881F16D6}">
      <formula1>$AR$475:$AR$477</formula1>
    </dataValidation>
    <dataValidation allowBlank="1" showErrorMessage="1" sqref="R132:AA136 R138:AA144 R147:AA148 R150:AA152 R155:AA155" xr:uid="{BBD3CD2A-A95F-44E5-B7B4-9694EE93309C}"/>
    <dataValidation type="list" allowBlank="1" showInputMessage="1" showErrorMessage="1" sqref="K270:AE270" xr:uid="{E983151C-0CBC-4D81-8089-1852C74FEA7B}">
      <formula1>"受給有,受給無,受給対象外,不明"</formula1>
    </dataValidation>
  </dataValidations>
  <pageMargins left="0.39370078740157483" right="0.39370078740157483" top="0.19685039370078741" bottom="0" header="0.31496062992125984" footer="0.11811023622047245"/>
  <pageSetup paperSize="9" scale="98" fitToWidth="0" fitToHeight="0" orientation="portrait" r:id="rId1"/>
  <headerFooter>
    <oddFooter>&amp;C&amp;9&amp;P</oddFooter>
  </headerFooter>
  <rowBreaks count="7" manualBreakCount="7">
    <brk id="36" max="30" man="1"/>
    <brk id="109" max="30" man="1"/>
    <brk id="162" max="30" man="1"/>
    <brk id="235" max="30" man="1"/>
    <brk id="298" max="30" man="1"/>
    <brk id="360" max="30" man="1"/>
    <brk id="422"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b3f44bc-2a92-480b-9842-cd66b3ff782d" xsi:nil="true"/>
    <lcf76f155ced4ddcb4097134ff3c332f xmlns="77eb859c-8ed8-4b29-b3ea-4cf315ee03d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AEAA69FFCD54A4CA4B10D2C6F301D04" ma:contentTypeVersion="15" ma:contentTypeDescription="新しいドキュメントを作成します。" ma:contentTypeScope="" ma:versionID="9a6614157f477a7fc7c8289ec179842f">
  <xsd:schema xmlns:xsd="http://www.w3.org/2001/XMLSchema" xmlns:xs="http://www.w3.org/2001/XMLSchema" xmlns:p="http://schemas.microsoft.com/office/2006/metadata/properties" xmlns:ns2="77eb859c-8ed8-4b29-b3ea-4cf315ee03db" xmlns:ns3="9b3f44bc-2a92-480b-9842-cd66b3ff782d" targetNamespace="http://schemas.microsoft.com/office/2006/metadata/properties" ma:root="true" ma:fieldsID="d871f9c6ed9f2eeb86038a2619d005cb" ns2:_="" ns3:_="">
    <xsd:import namespace="77eb859c-8ed8-4b29-b3ea-4cf315ee03db"/>
    <xsd:import namespace="9b3f44bc-2a92-480b-9842-cd66b3ff782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b859c-8ed8-4b29-b3ea-4cf315ee03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2827c47b-4b8a-4c01-921f-5c3cc2f89e6f"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3f44bc-2a92-480b-9842-cd66b3ff782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96e12ad-2d67-4a92-a623-f6c6c01596a5}" ma:internalName="TaxCatchAll" ma:showField="CatchAllData" ma:web="9b3f44bc-2a92-480b-9842-cd66b3ff782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E4A95-DD2C-4F60-9DB2-F5B446DD846F}">
  <ds:schemaRefs>
    <ds:schemaRef ds:uri="9b3f44bc-2a92-480b-9842-cd66b3ff782d"/>
    <ds:schemaRef ds:uri="77eb859c-8ed8-4b29-b3ea-4cf315ee03db"/>
    <ds:schemaRef ds:uri="http://schemas.openxmlformats.org/package/2006/metadata/core-properties"/>
    <ds:schemaRef ds:uri="http://purl.org/dc/elements/1.1/"/>
    <ds:schemaRef ds:uri="http://www.w3.org/XML/1998/namespace"/>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F7962FA-FB79-4F75-9B75-28A8086E9CCA}">
  <ds:schemaRefs>
    <ds:schemaRef ds:uri="http://schemas.microsoft.com/sharepoint/v3/contenttype/forms"/>
  </ds:schemaRefs>
</ds:datastoreItem>
</file>

<file path=customXml/itemProps3.xml><?xml version="1.0" encoding="utf-8"?>
<ds:datastoreItem xmlns:ds="http://schemas.openxmlformats.org/officeDocument/2006/customXml" ds:itemID="{FE99A863-C9D9-498F-99C0-310410CF2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b859c-8ed8-4b29-b3ea-4cf315ee03db"/>
    <ds:schemaRef ds:uri="9b3f44bc-2a92-480b-9842-cd66b3ff78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111</vt:i4>
      </vt:variant>
    </vt:vector>
  </HeadingPairs>
  <TitlesOfParts>
    <vt:vector size="114" baseType="lpstr">
      <vt:lpstr>高等学校（全日制）</vt:lpstr>
      <vt:lpstr>中学校</vt:lpstr>
      <vt:lpstr>中等教育学校</vt:lpstr>
      <vt:lpstr>中学校!AI</vt:lpstr>
      <vt:lpstr>'高等学校（全日制）'!Print_Area</vt:lpstr>
      <vt:lpstr>中学校!Print_Area</vt:lpstr>
      <vt:lpstr>中等教育学校!Print_Area</vt:lpstr>
      <vt:lpstr>'高等学校（全日制）'!愛知県</vt:lpstr>
      <vt:lpstr>中学校!愛知県</vt:lpstr>
      <vt:lpstr>中等教育学校!愛知県</vt:lpstr>
      <vt:lpstr>'高等学校（全日制）'!愛媛県</vt:lpstr>
      <vt:lpstr>中学校!愛媛県</vt:lpstr>
      <vt:lpstr>中等教育学校!愛媛県</vt:lpstr>
      <vt:lpstr>'高等学校（全日制）'!茨城県</vt:lpstr>
      <vt:lpstr>中学校!茨城県</vt:lpstr>
      <vt:lpstr>中等教育学校!茨城県</vt:lpstr>
      <vt:lpstr>'高等学校（全日制）'!岡山県</vt:lpstr>
      <vt:lpstr>中学校!岡山県</vt:lpstr>
      <vt:lpstr>中等教育学校!岡山県</vt:lpstr>
      <vt:lpstr>'高等学校（全日制）'!沖縄県</vt:lpstr>
      <vt:lpstr>中学校!沖縄県</vt:lpstr>
      <vt:lpstr>'高等学校（全日制）'!岩手県</vt:lpstr>
      <vt:lpstr>中学校!岩手県</vt:lpstr>
      <vt:lpstr>'高等学校（全日制）'!岐阜県</vt:lpstr>
      <vt:lpstr>中学校!岐阜県</vt:lpstr>
      <vt:lpstr>'高等学校（全日制）'!宮崎県</vt:lpstr>
      <vt:lpstr>中学校!宮崎県</vt:lpstr>
      <vt:lpstr>'高等学校（全日制）'!宮城県</vt:lpstr>
      <vt:lpstr>中学校!宮城県</vt:lpstr>
      <vt:lpstr>'高等学校（全日制）'!京都府</vt:lpstr>
      <vt:lpstr>中学校!京都府</vt:lpstr>
      <vt:lpstr>'高等学校（全日制）'!熊本県</vt:lpstr>
      <vt:lpstr>中学校!熊本県</vt:lpstr>
      <vt:lpstr>'高等学校（全日制）'!群馬県</vt:lpstr>
      <vt:lpstr>中学校!群馬県</vt:lpstr>
      <vt:lpstr>'高等学校（全日制）'!広島県</vt:lpstr>
      <vt:lpstr>中学校!広島県</vt:lpstr>
      <vt:lpstr>'高等学校（全日制）'!香川県</vt:lpstr>
      <vt:lpstr>中学校!香川県</vt:lpstr>
      <vt:lpstr>'高等学校（全日制）'!高知県</vt:lpstr>
      <vt:lpstr>中学校!高知県</vt:lpstr>
      <vt:lpstr>'高等学校（全日制）'!佐賀県</vt:lpstr>
      <vt:lpstr>中学校!佐賀県</vt:lpstr>
      <vt:lpstr>'高等学校（全日制）'!埼玉県</vt:lpstr>
      <vt:lpstr>中学校!埼玉県</vt:lpstr>
      <vt:lpstr>中等教育学校!埼玉県</vt:lpstr>
      <vt:lpstr>'高等学校（全日制）'!三重県</vt:lpstr>
      <vt:lpstr>中学校!三重県</vt:lpstr>
      <vt:lpstr>中等教育学校!三重県</vt:lpstr>
      <vt:lpstr>'高等学校（全日制）'!山形県</vt:lpstr>
      <vt:lpstr>'高等学校（全日制）'!山口県</vt:lpstr>
      <vt:lpstr>中学校!山口県</vt:lpstr>
      <vt:lpstr>'高等学校（全日制）'!山梨県</vt:lpstr>
      <vt:lpstr>中学校!山梨県</vt:lpstr>
      <vt:lpstr>'高等学校（全日制）'!滋賀県</vt:lpstr>
      <vt:lpstr>中学校!滋賀県</vt:lpstr>
      <vt:lpstr>中等教育学校!滋賀県</vt:lpstr>
      <vt:lpstr>'高等学校（全日制）'!鹿児島県</vt:lpstr>
      <vt:lpstr>中学校!鹿児島県</vt:lpstr>
      <vt:lpstr>'高等学校（全日制）'!秋田県</vt:lpstr>
      <vt:lpstr>中学校!秋田県</vt:lpstr>
      <vt:lpstr>'高等学校（全日制）'!新潟県</vt:lpstr>
      <vt:lpstr>中学校!新潟県</vt:lpstr>
      <vt:lpstr>'高等学校（全日制）'!神奈川県</vt:lpstr>
      <vt:lpstr>中学校!神奈川県</vt:lpstr>
      <vt:lpstr>中等教育学校!神奈川県</vt:lpstr>
      <vt:lpstr>'高等学校（全日制）'!青森県</vt:lpstr>
      <vt:lpstr>中学校!青森県</vt:lpstr>
      <vt:lpstr>'高等学校（全日制）'!静岡県</vt:lpstr>
      <vt:lpstr>中学校!静岡県</vt:lpstr>
      <vt:lpstr>'高等学校（全日制）'!石川県</vt:lpstr>
      <vt:lpstr>中学校!石川県</vt:lpstr>
      <vt:lpstr>'高等学校（全日制）'!千葉県</vt:lpstr>
      <vt:lpstr>中学校!千葉県</vt:lpstr>
      <vt:lpstr>中等教育学校!千葉県</vt:lpstr>
      <vt:lpstr>'高等学校（全日制）'!大阪府</vt:lpstr>
      <vt:lpstr>中学校!大阪府</vt:lpstr>
      <vt:lpstr>'高等学校（全日制）'!大分県</vt:lpstr>
      <vt:lpstr>中学校!大分県</vt:lpstr>
      <vt:lpstr>'高等学校（全日制）'!長崎県</vt:lpstr>
      <vt:lpstr>中学校!長崎県</vt:lpstr>
      <vt:lpstr>'高等学校（全日制）'!長野県</vt:lpstr>
      <vt:lpstr>中学校!長野県</vt:lpstr>
      <vt:lpstr>中等教育学校!長野県</vt:lpstr>
      <vt:lpstr>'高等学校（全日制）'!鳥取県</vt:lpstr>
      <vt:lpstr>中学校!鳥取県</vt:lpstr>
      <vt:lpstr>中等教育学校!都道府県</vt:lpstr>
      <vt:lpstr>'高等学校（全日制）'!島根県</vt:lpstr>
      <vt:lpstr>中学校!島根県</vt:lpstr>
      <vt:lpstr>'高等学校（全日制）'!東京都</vt:lpstr>
      <vt:lpstr>中学校!東京都</vt:lpstr>
      <vt:lpstr>'高等学校（全日制）'!徳島県</vt:lpstr>
      <vt:lpstr>中学校!徳島県</vt:lpstr>
      <vt:lpstr>'高等学校（全日制）'!栃木県</vt:lpstr>
      <vt:lpstr>中学校!栃木県</vt:lpstr>
      <vt:lpstr>中等教育学校!栃木県</vt:lpstr>
      <vt:lpstr>'高等学校（全日制）'!奈良県</vt:lpstr>
      <vt:lpstr>中学校!奈良県</vt:lpstr>
      <vt:lpstr>中等教育学校!奈良県</vt:lpstr>
      <vt:lpstr>'高等学校（全日制）'!富山県</vt:lpstr>
      <vt:lpstr>中学校!富山県</vt:lpstr>
      <vt:lpstr>'高等学校（全日制）'!福井県</vt:lpstr>
      <vt:lpstr>中学校!福井県</vt:lpstr>
      <vt:lpstr>'高等学校（全日制）'!福岡県</vt:lpstr>
      <vt:lpstr>中学校!福岡県</vt:lpstr>
      <vt:lpstr>中等教育学校!福岡県</vt:lpstr>
      <vt:lpstr>'高等学校（全日制）'!福島県</vt:lpstr>
      <vt:lpstr>中学校!福島県</vt:lpstr>
      <vt:lpstr>'高等学校（全日制）'!兵庫県</vt:lpstr>
      <vt:lpstr>中学校!兵庫県</vt:lpstr>
      <vt:lpstr>'高等学校（全日制）'!北海道</vt:lpstr>
      <vt:lpstr>中学校!北海道</vt:lpstr>
      <vt:lpstr>'高等学校（全日制）'!和歌山県</vt:lpstr>
      <vt:lpstr>中学校!和歌山県</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中高連　水上 昌代</cp:lastModifiedBy>
  <cp:revision/>
  <cp:lastPrinted>2025-05-26T09:00:05Z</cp:lastPrinted>
  <dcterms:created xsi:type="dcterms:W3CDTF">2010-01-04T14:38:51Z</dcterms:created>
  <dcterms:modified xsi:type="dcterms:W3CDTF">2025-06-05T07:48:51Z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0x010100AAEAA69FFCD54A4CA4B10D2C6F301D04</vt:lpwstr>
  </property>
  <property fmtid="{D5CDD505-2E9C-101B-9397-08002B2CF9AE}" pid="3" name="MediaServiceImageTags">
    <vt:lpwstr/>
  </property>
</Properties>
</file>